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BlessingKC\Desktop\Budget 2022\For Council adoption\Budget Committee\chatbot reports\"/>
    </mc:Choice>
  </mc:AlternateContent>
  <bookViews>
    <workbookView xWindow="0" yWindow="0" windowWidth="19368" windowHeight="9084" firstSheet="1" activeTab="1"/>
  </bookViews>
  <sheets>
    <sheet name="CAPEX" sheetId="1" state="hidden" r:id="rId1"/>
    <sheet name="TARIFF" sheetId="2" r:id="rId2"/>
  </sheets>
  <externalReferences>
    <externalReference r:id="rId3"/>
    <externalReference r:id="rId4"/>
  </externalReferences>
  <definedNames>
    <definedName name="_xlnm._FilterDatabase" localSheetId="1" hidden="1">TARIFF!$C$1:$C$1288</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1205" i="2" l="1"/>
  <c r="J1110" i="2"/>
  <c r="J915" i="2"/>
  <c r="L69" i="2"/>
  <c r="L70" i="2"/>
  <c r="AI417" i="2" l="1"/>
  <c r="AJ417" i="2"/>
  <c r="AK417" i="2"/>
  <c r="AL417" i="2"/>
  <c r="AI638" i="2"/>
  <c r="AJ638" i="2"/>
  <c r="AK638" i="2"/>
  <c r="AL638" i="2"/>
  <c r="AI687" i="2"/>
  <c r="AJ687" i="2"/>
  <c r="AL885" i="2"/>
  <c r="AI1139" i="2"/>
  <c r="AJ1139" i="2"/>
  <c r="AK1139" i="2"/>
  <c r="AL1139" i="2"/>
  <c r="L13" i="2" l="1"/>
  <c r="L14" i="2"/>
  <c r="L15" i="2"/>
  <c r="L16" i="2"/>
  <c r="L17" i="2"/>
  <c r="L18" i="2"/>
  <c r="L19" i="2"/>
  <c r="L20" i="2"/>
  <c r="L21" i="2"/>
  <c r="L22" i="2"/>
  <c r="L23" i="2"/>
  <c r="L24" i="2"/>
  <c r="L25" i="2"/>
  <c r="L26" i="2"/>
  <c r="L27" i="2"/>
  <c r="L28" i="2"/>
  <c r="L29" i="2"/>
  <c r="L30" i="2"/>
  <c r="L31" i="2"/>
  <c r="L32" i="2"/>
  <c r="L33" i="2"/>
  <c r="L34" i="2"/>
  <c r="L35" i="2"/>
  <c r="L36" i="2"/>
  <c r="L37" i="2"/>
  <c r="L38" i="2"/>
  <c r="L39" i="2"/>
  <c r="L40" i="2"/>
  <c r="L41" i="2"/>
  <c r="L42" i="2"/>
  <c r="L43" i="2"/>
  <c r="L44" i="2"/>
  <c r="L45" i="2"/>
  <c r="L46" i="2"/>
  <c r="L47" i="2"/>
  <c r="L48" i="2"/>
  <c r="L49" i="2"/>
  <c r="L50" i="2"/>
  <c r="L51" i="2"/>
  <c r="L52" i="2"/>
  <c r="L53" i="2"/>
  <c r="L54" i="2"/>
  <c r="L55" i="2"/>
  <c r="L56" i="2"/>
  <c r="L57" i="2"/>
  <c r="L58" i="2"/>
  <c r="L59" i="2"/>
  <c r="L60" i="2"/>
  <c r="L61" i="2"/>
  <c r="L63" i="2"/>
  <c r="L64" i="2"/>
  <c r="L65" i="2"/>
  <c r="L66" i="2"/>
  <c r="L67" i="2"/>
  <c r="L68" i="2"/>
  <c r="L71" i="2"/>
  <c r="L72" i="2"/>
  <c r="L73" i="2"/>
  <c r="L74" i="2"/>
  <c r="L75" i="2"/>
  <c r="L76" i="2"/>
  <c r="L77" i="2"/>
  <c r="L78" i="2"/>
  <c r="L79" i="2"/>
  <c r="L80" i="2"/>
  <c r="L81" i="2"/>
  <c r="L82" i="2"/>
  <c r="L83" i="2"/>
  <c r="L84" i="2"/>
  <c r="L85" i="2"/>
  <c r="L86" i="2"/>
  <c r="L87" i="2"/>
  <c r="L88" i="2"/>
  <c r="L89" i="2"/>
  <c r="L90" i="2"/>
  <c r="L91" i="2"/>
  <c r="L92" i="2"/>
  <c r="L93" i="2"/>
  <c r="L94" i="2"/>
  <c r="L95" i="2"/>
  <c r="L96" i="2"/>
  <c r="L97" i="2"/>
  <c r="L98" i="2"/>
  <c r="L99" i="2"/>
  <c r="L100" i="2"/>
  <c r="L102" i="2"/>
  <c r="L103" i="2"/>
  <c r="L104" i="2"/>
  <c r="L105" i="2"/>
  <c r="L106" i="2"/>
  <c r="L107" i="2"/>
  <c r="L108" i="2"/>
  <c r="L109" i="2"/>
  <c r="L110" i="2"/>
  <c r="L111" i="2"/>
  <c r="L112" i="2"/>
  <c r="L113" i="2"/>
  <c r="L114" i="2"/>
  <c r="L115" i="2"/>
  <c r="L116" i="2"/>
  <c r="L117" i="2"/>
  <c r="L118" i="2"/>
  <c r="L119" i="2"/>
  <c r="L120" i="2"/>
  <c r="L121" i="2"/>
  <c r="L122" i="2"/>
  <c r="L123" i="2"/>
  <c r="L124" i="2"/>
  <c r="L125" i="2"/>
  <c r="L126" i="2"/>
  <c r="L127" i="2"/>
  <c r="L128" i="2"/>
  <c r="L129" i="2"/>
  <c r="L130" i="2"/>
  <c r="L131" i="2"/>
  <c r="L132" i="2"/>
  <c r="L133" i="2"/>
  <c r="L134" i="2"/>
  <c r="L135" i="2"/>
  <c r="L136" i="2"/>
  <c r="L137" i="2"/>
  <c r="L138" i="2"/>
  <c r="L139" i="2"/>
  <c r="L140" i="2"/>
  <c r="L141" i="2"/>
  <c r="L142" i="2"/>
  <c r="L143" i="2"/>
  <c r="L144" i="2"/>
  <c r="L145" i="2"/>
  <c r="L146" i="2"/>
  <c r="L148" i="2"/>
  <c r="L149" i="2"/>
  <c r="L152" i="2"/>
  <c r="L153" i="2"/>
  <c r="L154" i="2"/>
  <c r="L155" i="2"/>
  <c r="L156" i="2"/>
  <c r="L157" i="2"/>
  <c r="L159" i="2"/>
  <c r="L160" i="2"/>
  <c r="L161" i="2"/>
  <c r="L162" i="2"/>
  <c r="L164" i="2"/>
  <c r="L166" i="2"/>
  <c r="L168" i="2"/>
  <c r="L169" i="2"/>
  <c r="L170" i="2"/>
  <c r="L171" i="2"/>
  <c r="L172" i="2"/>
  <c r="L173" i="2"/>
  <c r="L174" i="2"/>
  <c r="L180" i="2"/>
  <c r="L181" i="2"/>
  <c r="L182" i="2"/>
  <c r="L184" i="2"/>
  <c r="L185" i="2"/>
  <c r="L186" i="2"/>
  <c r="L187" i="2"/>
  <c r="L188" i="2"/>
  <c r="L189" i="2"/>
  <c r="L190" i="2"/>
  <c r="L191" i="2"/>
  <c r="L192" i="2"/>
  <c r="L193" i="2"/>
  <c r="L194" i="2"/>
  <c r="L195" i="2"/>
  <c r="L196" i="2"/>
  <c r="L197" i="2"/>
  <c r="L198" i="2"/>
  <c r="L199" i="2"/>
  <c r="L200" i="2"/>
  <c r="L201" i="2"/>
  <c r="L202" i="2"/>
  <c r="L203" i="2"/>
  <c r="L204" i="2"/>
  <c r="L205" i="2"/>
  <c r="L206" i="2"/>
  <c r="L207" i="2"/>
  <c r="L208" i="2"/>
  <c r="L209" i="2"/>
  <c r="L210" i="2"/>
  <c r="L211" i="2"/>
  <c r="L212" i="2"/>
  <c r="L213" i="2"/>
  <c r="L214" i="2"/>
  <c r="L215" i="2"/>
  <c r="L216" i="2"/>
  <c r="L217" i="2"/>
  <c r="L218" i="2"/>
  <c r="L219" i="2"/>
  <c r="L220" i="2"/>
  <c r="L221" i="2"/>
  <c r="L222" i="2"/>
  <c r="L223" i="2"/>
  <c r="L224" i="2"/>
  <c r="L225" i="2"/>
  <c r="L226" i="2"/>
  <c r="L227" i="2"/>
  <c r="L228" i="2"/>
  <c r="L229" i="2"/>
  <c r="L231" i="2"/>
  <c r="L232" i="2"/>
  <c r="L233" i="2"/>
  <c r="L234" i="2"/>
  <c r="L235" i="2"/>
  <c r="L236" i="2"/>
  <c r="L237" i="2"/>
  <c r="L238" i="2"/>
  <c r="L239" i="2"/>
  <c r="L240" i="2"/>
  <c r="L241" i="2"/>
  <c r="L242" i="2"/>
  <c r="L243" i="2"/>
  <c r="L244" i="2"/>
  <c r="L245" i="2"/>
  <c r="L246" i="2"/>
  <c r="L247" i="2"/>
  <c r="L248" i="2"/>
  <c r="L249" i="2"/>
  <c r="L250" i="2"/>
  <c r="L251" i="2"/>
  <c r="L252" i="2"/>
  <c r="L253" i="2"/>
  <c r="L254" i="2"/>
  <c r="L255" i="2"/>
  <c r="L256" i="2"/>
  <c r="L257" i="2"/>
  <c r="L258" i="2"/>
  <c r="L259" i="2"/>
  <c r="L260" i="2"/>
  <c r="L261" i="2"/>
  <c r="L262" i="2"/>
  <c r="L265" i="2"/>
  <c r="L266" i="2"/>
  <c r="L267" i="2"/>
  <c r="L268" i="2"/>
  <c r="L269" i="2"/>
  <c r="L270" i="2"/>
  <c r="L271" i="2"/>
  <c r="L272" i="2"/>
  <c r="L273" i="2"/>
  <c r="L274" i="2"/>
  <c r="L275" i="2"/>
  <c r="L276" i="2"/>
  <c r="L277" i="2"/>
  <c r="L278" i="2"/>
  <c r="L279" i="2"/>
  <c r="L282" i="2"/>
  <c r="L283" i="2"/>
  <c r="L284" i="2"/>
  <c r="L285" i="2"/>
  <c r="L286" i="2"/>
  <c r="L287" i="2"/>
  <c r="L288" i="2"/>
  <c r="L289" i="2"/>
  <c r="L290" i="2"/>
  <c r="L291" i="2"/>
  <c r="L292" i="2"/>
  <c r="L293" i="2"/>
  <c r="L294" i="2"/>
  <c r="L297" i="2"/>
  <c r="L298" i="2"/>
  <c r="L299" i="2"/>
  <c r="L300" i="2"/>
  <c r="L301" i="2"/>
  <c r="L302" i="2"/>
  <c r="L303" i="2"/>
  <c r="L304" i="2"/>
  <c r="L305" i="2"/>
  <c r="L306" i="2"/>
  <c r="L307" i="2"/>
  <c r="L308" i="2"/>
  <c r="L310" i="2"/>
  <c r="L311" i="2"/>
  <c r="L312" i="2"/>
  <c r="L313" i="2"/>
  <c r="L314" i="2"/>
  <c r="L315" i="2"/>
  <c r="L316" i="2"/>
  <c r="L317" i="2"/>
  <c r="L318" i="2"/>
  <c r="L319" i="2"/>
  <c r="L320" i="2"/>
  <c r="L321" i="2"/>
  <c r="L324" i="2"/>
  <c r="L325" i="2"/>
  <c r="L326" i="2"/>
  <c r="L327" i="2"/>
  <c r="L328" i="2"/>
  <c r="L329" i="2"/>
  <c r="L330" i="2"/>
  <c r="L331" i="2"/>
  <c r="L332" i="2"/>
  <c r="L333" i="2"/>
  <c r="L334" i="2"/>
  <c r="L335" i="2"/>
  <c r="L336" i="2"/>
  <c r="L337" i="2"/>
  <c r="L339" i="2"/>
  <c r="L342" i="2"/>
  <c r="L343" i="2"/>
  <c r="L344" i="2"/>
  <c r="L346" i="2"/>
  <c r="L347" i="2"/>
  <c r="L348" i="2"/>
  <c r="L349" i="2"/>
  <c r="L350" i="2"/>
  <c r="L351" i="2"/>
  <c r="L352" i="2"/>
  <c r="L353" i="2"/>
  <c r="L354" i="2"/>
  <c r="L355" i="2"/>
  <c r="L356" i="2"/>
  <c r="L357" i="2"/>
  <c r="L358" i="2"/>
  <c r="L359" i="2"/>
  <c r="L361" i="2"/>
  <c r="L365" i="2"/>
  <c r="L366" i="2"/>
  <c r="L367" i="2"/>
  <c r="L369" i="2"/>
  <c r="L371" i="2"/>
  <c r="L372" i="2"/>
  <c r="L373" i="2"/>
  <c r="L374" i="2"/>
  <c r="L375" i="2"/>
  <c r="L376" i="2"/>
  <c r="L377" i="2"/>
  <c r="L378" i="2"/>
  <c r="L379" i="2"/>
  <c r="L380" i="2"/>
  <c r="L381" i="2"/>
  <c r="L382" i="2"/>
  <c r="L383" i="2"/>
  <c r="L384" i="2"/>
  <c r="L385" i="2"/>
  <c r="L386" i="2"/>
  <c r="L387" i="2"/>
  <c r="L388" i="2"/>
  <c r="L389" i="2"/>
  <c r="L390" i="2"/>
  <c r="L391" i="2"/>
  <c r="L392" i="2"/>
  <c r="L393" i="2"/>
  <c r="L394" i="2"/>
  <c r="L395" i="2"/>
  <c r="L396" i="2"/>
  <c r="L397" i="2"/>
  <c r="L398" i="2"/>
  <c r="L399" i="2"/>
  <c r="L400" i="2"/>
  <c r="L401" i="2"/>
  <c r="L402" i="2"/>
  <c r="L403" i="2"/>
  <c r="L404" i="2"/>
  <c r="L405" i="2"/>
  <c r="L406" i="2"/>
  <c r="L407" i="2"/>
  <c r="L408" i="2"/>
  <c r="L409" i="2"/>
  <c r="L412" i="2"/>
  <c r="L414" i="2"/>
  <c r="L415" i="2"/>
  <c r="L416" i="2"/>
  <c r="L418" i="2"/>
  <c r="L419" i="2"/>
  <c r="L420" i="2"/>
  <c r="L421" i="2"/>
  <c r="L422" i="2"/>
  <c r="L423" i="2"/>
  <c r="L424" i="2"/>
  <c r="L425" i="2"/>
  <c r="L426" i="2"/>
  <c r="L427" i="2"/>
  <c r="L428" i="2"/>
  <c r="L429" i="2"/>
  <c r="L430" i="2"/>
  <c r="L431" i="2"/>
  <c r="L432" i="2"/>
  <c r="L433" i="2"/>
  <c r="L434" i="2"/>
  <c r="L435" i="2"/>
  <c r="L436" i="2"/>
  <c r="L437" i="2"/>
  <c r="L438" i="2"/>
  <c r="L439" i="2"/>
  <c r="L440" i="2"/>
  <c r="L441" i="2"/>
  <c r="L442" i="2"/>
  <c r="L443" i="2"/>
  <c r="L444" i="2"/>
  <c r="L445" i="2"/>
  <c r="L446" i="2"/>
  <c r="L447" i="2"/>
  <c r="L448" i="2"/>
  <c r="L449" i="2"/>
  <c r="L450" i="2"/>
  <c r="L451" i="2"/>
  <c r="L452" i="2"/>
  <c r="L453" i="2"/>
  <c r="L454" i="2"/>
  <c r="L455" i="2"/>
  <c r="L456" i="2"/>
  <c r="L457" i="2"/>
  <c r="L458" i="2"/>
  <c r="L459" i="2"/>
  <c r="L460" i="2"/>
  <c r="L461" i="2"/>
  <c r="L462" i="2"/>
  <c r="L463" i="2"/>
  <c r="L464" i="2"/>
  <c r="L465" i="2"/>
  <c r="L466" i="2"/>
  <c r="L467" i="2"/>
  <c r="L468" i="2"/>
  <c r="L469" i="2"/>
  <c r="L471" i="2"/>
  <c r="L472" i="2"/>
  <c r="L485" i="2"/>
  <c r="L486" i="2"/>
  <c r="L488" i="2"/>
  <c r="L489" i="2"/>
  <c r="L490" i="2"/>
  <c r="L491" i="2"/>
  <c r="L492" i="2"/>
  <c r="L493" i="2"/>
  <c r="L494" i="2"/>
  <c r="L495" i="2"/>
  <c r="L496" i="2"/>
  <c r="L497" i="2"/>
  <c r="L498" i="2"/>
  <c r="L499" i="2"/>
  <c r="L500" i="2"/>
  <c r="L501" i="2"/>
  <c r="L502" i="2"/>
  <c r="L503" i="2"/>
  <c r="L504" i="2"/>
  <c r="L505" i="2"/>
  <c r="L506" i="2"/>
  <c r="L507" i="2"/>
  <c r="L508" i="2"/>
  <c r="L509" i="2"/>
  <c r="L510" i="2"/>
  <c r="L511" i="2"/>
  <c r="L512" i="2"/>
  <c r="L513" i="2"/>
  <c r="L514" i="2"/>
  <c r="L515" i="2"/>
  <c r="L516" i="2"/>
  <c r="L517" i="2"/>
  <c r="L518" i="2"/>
  <c r="L519" i="2"/>
  <c r="L520" i="2"/>
  <c r="L521" i="2"/>
  <c r="L522" i="2"/>
  <c r="L523" i="2"/>
  <c r="L524" i="2"/>
  <c r="L525" i="2"/>
  <c r="L526" i="2"/>
  <c r="L527" i="2"/>
  <c r="L528" i="2"/>
  <c r="L529" i="2"/>
  <c r="L530" i="2"/>
  <c r="L531" i="2"/>
  <c r="L532" i="2"/>
  <c r="L533" i="2"/>
  <c r="L534" i="2"/>
  <c r="L535" i="2"/>
  <c r="L536" i="2"/>
  <c r="L537" i="2"/>
  <c r="L538" i="2"/>
  <c r="L539" i="2"/>
  <c r="L540" i="2"/>
  <c r="L541" i="2"/>
  <c r="L542" i="2"/>
  <c r="L544" i="2"/>
  <c r="L545" i="2"/>
  <c r="L546" i="2"/>
  <c r="L547" i="2"/>
  <c r="L548" i="2"/>
  <c r="L549" i="2"/>
  <c r="L550" i="2"/>
  <c r="L551" i="2"/>
  <c r="L552" i="2"/>
  <c r="L553" i="2"/>
  <c r="L554" i="2"/>
  <c r="L555" i="2"/>
  <c r="L569" i="2"/>
  <c r="L570" i="2"/>
  <c r="L571" i="2"/>
  <c r="L572" i="2"/>
  <c r="L573" i="2"/>
  <c r="L574" i="2"/>
  <c r="L575" i="2"/>
  <c r="L576" i="2"/>
  <c r="L577" i="2"/>
  <c r="L578" i="2"/>
  <c r="L579" i="2"/>
  <c r="L580" i="2"/>
  <c r="L581" i="2"/>
  <c r="L582" i="2"/>
  <c r="L583" i="2"/>
  <c r="L584" i="2"/>
  <c r="L585" i="2"/>
  <c r="L586" i="2"/>
  <c r="L587" i="2"/>
  <c r="L588" i="2"/>
  <c r="L589" i="2"/>
  <c r="L590" i="2"/>
  <c r="L591" i="2"/>
  <c r="L592" i="2"/>
  <c r="L593" i="2"/>
  <c r="L594" i="2"/>
  <c r="L595" i="2"/>
  <c r="L596" i="2"/>
  <c r="L597" i="2"/>
  <c r="L598" i="2"/>
  <c r="L599" i="2"/>
  <c r="L600" i="2"/>
  <c r="L601" i="2"/>
  <c r="L602" i="2"/>
  <c r="L603" i="2"/>
  <c r="L604" i="2"/>
  <c r="L605" i="2"/>
  <c r="L606" i="2"/>
  <c r="L607" i="2"/>
  <c r="L608" i="2"/>
  <c r="L609" i="2"/>
  <c r="L610" i="2"/>
  <c r="L611" i="2"/>
  <c r="L612" i="2"/>
  <c r="L613" i="2"/>
  <c r="L614" i="2"/>
  <c r="L615" i="2"/>
  <c r="L616" i="2"/>
  <c r="L617" i="2"/>
  <c r="L618" i="2"/>
  <c r="L619" i="2"/>
  <c r="L620" i="2"/>
  <c r="L621" i="2"/>
  <c r="L622" i="2"/>
  <c r="L623" i="2"/>
  <c r="L624" i="2"/>
  <c r="L625" i="2"/>
  <c r="L626" i="2"/>
  <c r="L627" i="2"/>
  <c r="L628" i="2"/>
  <c r="L629" i="2"/>
  <c r="L630" i="2"/>
  <c r="L631" i="2"/>
  <c r="L632" i="2"/>
  <c r="L633" i="2"/>
  <c r="L634" i="2"/>
  <c r="L635" i="2"/>
  <c r="L636" i="2"/>
  <c r="L637" i="2"/>
  <c r="L639" i="2"/>
  <c r="L640" i="2"/>
  <c r="L641" i="2"/>
  <c r="L642" i="2"/>
  <c r="L643" i="2"/>
  <c r="L644" i="2"/>
  <c r="L645" i="2"/>
  <c r="L646" i="2"/>
  <c r="L647" i="2"/>
  <c r="L648" i="2"/>
  <c r="L649" i="2"/>
  <c r="L650" i="2"/>
  <c r="L651" i="2"/>
  <c r="L652" i="2"/>
  <c r="L653" i="2"/>
  <c r="L654" i="2"/>
  <c r="L655" i="2"/>
  <c r="L656" i="2"/>
  <c r="L657" i="2"/>
  <c r="L658" i="2"/>
  <c r="L659" i="2"/>
  <c r="L660" i="2"/>
  <c r="L661" i="2"/>
  <c r="L662" i="2"/>
  <c r="L663" i="2"/>
  <c r="L664" i="2"/>
  <c r="L665" i="2"/>
  <c r="L666" i="2"/>
  <c r="L668" i="2"/>
  <c r="L669" i="2"/>
  <c r="L670" i="2"/>
  <c r="L671" i="2"/>
  <c r="L672" i="2"/>
  <c r="L673" i="2"/>
  <c r="L674" i="2"/>
  <c r="L675" i="2"/>
  <c r="L676" i="2"/>
  <c r="L677" i="2"/>
  <c r="L678" i="2"/>
  <c r="L679" i="2"/>
  <c r="L680" i="2"/>
  <c r="L681" i="2"/>
  <c r="L682" i="2"/>
  <c r="L683" i="2"/>
  <c r="L684" i="2"/>
  <c r="L685" i="2"/>
  <c r="L687" i="2"/>
  <c r="L688" i="2"/>
  <c r="L689" i="2"/>
  <c r="L690" i="2"/>
  <c r="L691" i="2"/>
  <c r="L692" i="2"/>
  <c r="L693" i="2"/>
  <c r="L694" i="2"/>
  <c r="L695" i="2"/>
  <c r="L696" i="2"/>
  <c r="L697" i="2"/>
  <c r="L698" i="2"/>
  <c r="L699" i="2"/>
  <c r="L700" i="2"/>
  <c r="L701" i="2"/>
  <c r="L702" i="2"/>
  <c r="L703" i="2"/>
  <c r="L704" i="2"/>
  <c r="L705" i="2"/>
  <c r="L706" i="2"/>
  <c r="L707" i="2"/>
  <c r="L708" i="2"/>
  <c r="L709" i="2"/>
  <c r="L710" i="2"/>
  <c r="L711" i="2"/>
  <c r="L712" i="2"/>
  <c r="L713" i="2"/>
  <c r="L714" i="2"/>
  <c r="L715" i="2"/>
  <c r="L716" i="2"/>
  <c r="L717" i="2"/>
  <c r="L718" i="2"/>
  <c r="L719" i="2"/>
  <c r="L720" i="2"/>
  <c r="L721" i="2"/>
  <c r="L722" i="2"/>
  <c r="L723" i="2"/>
  <c r="L724" i="2"/>
  <c r="L725" i="2"/>
  <c r="L726" i="2"/>
  <c r="L727" i="2"/>
  <c r="L728" i="2"/>
  <c r="L729" i="2"/>
  <c r="L730" i="2"/>
  <c r="L731" i="2"/>
  <c r="L732" i="2"/>
  <c r="L733" i="2"/>
  <c r="L734" i="2"/>
  <c r="L735" i="2"/>
  <c r="L736" i="2"/>
  <c r="L737" i="2"/>
  <c r="L738" i="2"/>
  <c r="L739" i="2"/>
  <c r="L740" i="2"/>
  <c r="L741" i="2"/>
  <c r="L742" i="2"/>
  <c r="L743" i="2"/>
  <c r="L744" i="2"/>
  <c r="L745" i="2"/>
  <c r="L746" i="2"/>
  <c r="L747" i="2"/>
  <c r="L748" i="2"/>
  <c r="L749" i="2"/>
  <c r="L750" i="2"/>
  <c r="L751" i="2"/>
  <c r="L752" i="2"/>
  <c r="L753" i="2"/>
  <c r="L754" i="2"/>
  <c r="L755" i="2"/>
  <c r="L756" i="2"/>
  <c r="L757" i="2"/>
  <c r="L758" i="2"/>
  <c r="L759" i="2"/>
  <c r="L760" i="2"/>
  <c r="L761" i="2"/>
  <c r="L762" i="2"/>
  <c r="L763" i="2"/>
  <c r="L764" i="2"/>
  <c r="L765" i="2"/>
  <c r="L766" i="2"/>
  <c r="L767" i="2"/>
  <c r="L768" i="2"/>
  <c r="L769" i="2"/>
  <c r="L770" i="2"/>
  <c r="L771" i="2"/>
  <c r="L772" i="2"/>
  <c r="L773" i="2"/>
  <c r="L774" i="2"/>
  <c r="L775" i="2"/>
  <c r="L776" i="2"/>
  <c r="L777" i="2"/>
  <c r="L778" i="2"/>
  <c r="L779" i="2"/>
  <c r="L780" i="2"/>
  <c r="L781" i="2"/>
  <c r="L782" i="2"/>
  <c r="L783" i="2"/>
  <c r="L784" i="2"/>
  <c r="L785" i="2"/>
  <c r="L786" i="2"/>
  <c r="L787" i="2"/>
  <c r="L788" i="2"/>
  <c r="L789" i="2"/>
  <c r="L790" i="2"/>
  <c r="L791" i="2"/>
  <c r="L792" i="2"/>
  <c r="L793" i="2"/>
  <c r="L794" i="2"/>
  <c r="L795" i="2"/>
  <c r="L796" i="2"/>
  <c r="L798" i="2"/>
  <c r="L799" i="2"/>
  <c r="L800" i="2"/>
  <c r="L801" i="2"/>
  <c r="L802" i="2"/>
  <c r="L803" i="2"/>
  <c r="L804" i="2"/>
  <c r="L805" i="2"/>
  <c r="L806" i="2"/>
  <c r="L808" i="2"/>
  <c r="L809" i="2"/>
  <c r="L810" i="2"/>
  <c r="L811" i="2"/>
  <c r="L812" i="2"/>
  <c r="L813" i="2"/>
  <c r="L814" i="2"/>
  <c r="L815" i="2"/>
  <c r="L816" i="2"/>
  <c r="L817" i="2"/>
  <c r="L818" i="2"/>
  <c r="L819" i="2"/>
  <c r="L820" i="2"/>
  <c r="L821" i="2"/>
  <c r="L822" i="2"/>
  <c r="L823" i="2"/>
  <c r="L824" i="2"/>
  <c r="L825" i="2"/>
  <c r="L826" i="2"/>
  <c r="L827" i="2"/>
  <c r="L828" i="2"/>
  <c r="L829" i="2"/>
  <c r="L830" i="2"/>
  <c r="L831" i="2"/>
  <c r="L832" i="2"/>
  <c r="L833" i="2"/>
  <c r="L834" i="2"/>
  <c r="L835" i="2"/>
  <c r="L836" i="2"/>
  <c r="L837" i="2"/>
  <c r="L838" i="2"/>
  <c r="L839" i="2"/>
  <c r="L840" i="2"/>
  <c r="L841" i="2"/>
  <c r="L842" i="2"/>
  <c r="L843" i="2"/>
  <c r="L844" i="2"/>
  <c r="L845" i="2"/>
  <c r="L846" i="2"/>
  <c r="L847" i="2"/>
  <c r="L848" i="2"/>
  <c r="L849" i="2"/>
  <c r="L850" i="2"/>
  <c r="L851" i="2"/>
  <c r="L852" i="2"/>
  <c r="L853" i="2"/>
  <c r="L854" i="2"/>
  <c r="L855" i="2"/>
  <c r="L856" i="2"/>
  <c r="L857" i="2"/>
  <c r="L858" i="2"/>
  <c r="L859" i="2"/>
  <c r="L860" i="2"/>
  <c r="L861" i="2"/>
  <c r="L863" i="2"/>
  <c r="L921" i="2"/>
  <c r="L922" i="2"/>
  <c r="L923" i="2"/>
  <c r="L924" i="2"/>
  <c r="L925" i="2"/>
  <c r="L926" i="2"/>
  <c r="L927" i="2"/>
  <c r="L928" i="2"/>
  <c r="L929" i="2"/>
  <c r="L930" i="2"/>
  <c r="L931" i="2"/>
  <c r="L932" i="2"/>
  <c r="L933" i="2"/>
  <c r="L934" i="2"/>
  <c r="L935" i="2"/>
  <c r="L936" i="2"/>
  <c r="L937" i="2"/>
  <c r="L938" i="2"/>
  <c r="L939" i="2"/>
  <c r="L940" i="2"/>
  <c r="L941" i="2"/>
  <c r="L942" i="2"/>
  <c r="L943" i="2"/>
  <c r="L944" i="2"/>
  <c r="L945" i="2"/>
  <c r="L946" i="2"/>
  <c r="L947" i="2"/>
  <c r="L948" i="2"/>
  <c r="L949" i="2"/>
  <c r="L950" i="2"/>
  <c r="L951" i="2"/>
  <c r="L952" i="2"/>
  <c r="L953" i="2"/>
  <c r="L954" i="2"/>
  <c r="L955" i="2"/>
  <c r="L956" i="2"/>
  <c r="L957" i="2"/>
  <c r="L958" i="2"/>
  <c r="L959" i="2"/>
  <c r="L960" i="2"/>
  <c r="L961" i="2"/>
  <c r="L962" i="2"/>
  <c r="L967" i="2"/>
  <c r="L969" i="2"/>
  <c r="L972" i="2"/>
  <c r="L973" i="2"/>
  <c r="L974" i="2"/>
  <c r="L975" i="2"/>
  <c r="L976" i="2"/>
  <c r="L977" i="2"/>
  <c r="L978" i="2"/>
  <c r="L979" i="2"/>
  <c r="L980" i="2"/>
  <c r="L981" i="2"/>
  <c r="L982" i="2"/>
  <c r="L983" i="2"/>
  <c r="L984" i="2"/>
  <c r="L985" i="2"/>
  <c r="L986" i="2"/>
  <c r="L987" i="2"/>
  <c r="L988" i="2"/>
  <c r="L989" i="2"/>
  <c r="L990" i="2"/>
  <c r="L991" i="2"/>
  <c r="L992" i="2"/>
  <c r="L993" i="2"/>
  <c r="L994" i="2"/>
  <c r="L995" i="2"/>
  <c r="L996" i="2"/>
  <c r="L997" i="2"/>
  <c r="L998" i="2"/>
  <c r="L999" i="2"/>
  <c r="L1000" i="2"/>
  <c r="L1001" i="2"/>
  <c r="L1002" i="2"/>
  <c r="L1003" i="2"/>
  <c r="L1004" i="2"/>
  <c r="L1005" i="2"/>
  <c r="L1006" i="2"/>
  <c r="L1007" i="2"/>
  <c r="L1008" i="2"/>
  <c r="L1009" i="2"/>
  <c r="L1010" i="2"/>
  <c r="L1011" i="2"/>
  <c r="L1015" i="2"/>
  <c r="L1016" i="2"/>
  <c r="L1017" i="2"/>
  <c r="L1018" i="2"/>
  <c r="L1019" i="2"/>
  <c r="L1020" i="2"/>
  <c r="L1021" i="2"/>
  <c r="L1025" i="2"/>
  <c r="L1026" i="2"/>
  <c r="L1027" i="2"/>
  <c r="L1028" i="2"/>
  <c r="L1030" i="2"/>
  <c r="L1031" i="2"/>
  <c r="L1032" i="2"/>
  <c r="L1033" i="2"/>
  <c r="L1034" i="2"/>
  <c r="L1036" i="2"/>
  <c r="L1040" i="2"/>
  <c r="L1043" i="2"/>
  <c r="L1044" i="2"/>
  <c r="L1045" i="2"/>
  <c r="L1046" i="2"/>
  <c r="L1047" i="2"/>
  <c r="L1048" i="2"/>
  <c r="L1050" i="2"/>
  <c r="L1052" i="2"/>
  <c r="L1053" i="2"/>
  <c r="L1054" i="2"/>
  <c r="L1055" i="2"/>
  <c r="L1056" i="2"/>
  <c r="L1057" i="2"/>
  <c r="L1059" i="2"/>
  <c r="L1061" i="2"/>
  <c r="L1063" i="2"/>
  <c r="L1065" i="2"/>
  <c r="L1075" i="2"/>
  <c r="L1076" i="2"/>
  <c r="L1077" i="2"/>
  <c r="L1080" i="2"/>
  <c r="L1081" i="2"/>
  <c r="L1082" i="2"/>
  <c r="L1083" i="2"/>
  <c r="L1084" i="2"/>
  <c r="L1085" i="2"/>
  <c r="L1086" i="2"/>
  <c r="L1087" i="2"/>
  <c r="L1088" i="2"/>
  <c r="L1089" i="2"/>
  <c r="L1090" i="2"/>
  <c r="L1091" i="2"/>
  <c r="L1092" i="2"/>
  <c r="L1093" i="2"/>
  <c r="L1094" i="2"/>
  <c r="L1095" i="2"/>
  <c r="L1096" i="2"/>
  <c r="L1098" i="2"/>
  <c r="L1099" i="2"/>
  <c r="L1102" i="2"/>
  <c r="L1103" i="2"/>
  <c r="L1104" i="2"/>
  <c r="L1105" i="2"/>
  <c r="L1109" i="2"/>
  <c r="L1112" i="2"/>
  <c r="L1113" i="2"/>
  <c r="L1114" i="2"/>
  <c r="L1115" i="2"/>
  <c r="L1116" i="2"/>
  <c r="L1117" i="2"/>
  <c r="L1118" i="2"/>
  <c r="L1119" i="2"/>
  <c r="L1120" i="2"/>
  <c r="L1121" i="2"/>
  <c r="L1126" i="2"/>
  <c r="L1127" i="2"/>
  <c r="L1128" i="2"/>
  <c r="L1130" i="2"/>
  <c r="L1131" i="2"/>
  <c r="L1133" i="2"/>
  <c r="L1135" i="2"/>
  <c r="L1136" i="2"/>
  <c r="L1137" i="2"/>
  <c r="L1138" i="2"/>
  <c r="L1140" i="2"/>
  <c r="L1141" i="2"/>
  <c r="L1143" i="2"/>
  <c r="L1144" i="2"/>
  <c r="L1145" i="2"/>
  <c r="L1149" i="2"/>
  <c r="L1150" i="2"/>
  <c r="L1154" i="2"/>
  <c r="L1155" i="2"/>
  <c r="L1156" i="2"/>
  <c r="L1157" i="2"/>
  <c r="L1158" i="2"/>
  <c r="L1162" i="2"/>
  <c r="L1163" i="2"/>
  <c r="L1164" i="2"/>
  <c r="L1165" i="2"/>
  <c r="L1167" i="2"/>
  <c r="L1168" i="2"/>
  <c r="L1169" i="2"/>
  <c r="L1170" i="2"/>
  <c r="L1171" i="2"/>
  <c r="L1172" i="2"/>
  <c r="L1173" i="2"/>
  <c r="L1177" i="2"/>
  <c r="L1178" i="2"/>
  <c r="L1179" i="2"/>
  <c r="L1180" i="2"/>
  <c r="L1181" i="2"/>
  <c r="L1182" i="2"/>
  <c r="L1183" i="2"/>
  <c r="L1184" i="2"/>
  <c r="L1186" i="2"/>
  <c r="L1188" i="2"/>
  <c r="L1191" i="2"/>
  <c r="L1194" i="2"/>
  <c r="L1196" i="2"/>
  <c r="L1198" i="2"/>
  <c r="L1201" i="2"/>
  <c r="L1204" i="2"/>
  <c r="L1208" i="2"/>
  <c r="L1209" i="2"/>
  <c r="L1210" i="2"/>
  <c r="L1211" i="2"/>
  <c r="L1212" i="2"/>
  <c r="L1213" i="2"/>
  <c r="L1214" i="2"/>
  <c r="L1215" i="2"/>
  <c r="L1216" i="2"/>
  <c r="L1217" i="2"/>
  <c r="L1218" i="2"/>
  <c r="L1219" i="2"/>
  <c r="L1220" i="2"/>
  <c r="L1221" i="2"/>
  <c r="L1222" i="2"/>
  <c r="L1223" i="2"/>
  <c r="L1224" i="2"/>
  <c r="L1225" i="2"/>
  <c r="L1226" i="2"/>
  <c r="L1227" i="2"/>
  <c r="L1228" i="2"/>
  <c r="L1229" i="2"/>
  <c r="L1230" i="2"/>
  <c r="L1231" i="2"/>
  <c r="L1232" i="2"/>
  <c r="L1233" i="2"/>
  <c r="L1234" i="2"/>
  <c r="L1235" i="2"/>
  <c r="L1236" i="2"/>
  <c r="L1237" i="2"/>
  <c r="L1238" i="2"/>
  <c r="L1239" i="2"/>
  <c r="L1240" i="2"/>
  <c r="L1241" i="2"/>
  <c r="L1242" i="2"/>
  <c r="L1243" i="2"/>
  <c r="L1244" i="2"/>
  <c r="L1245" i="2"/>
  <c r="L1246" i="2"/>
  <c r="L1247" i="2"/>
  <c r="L1248" i="2"/>
  <c r="L1249" i="2"/>
  <c r="L6" i="2"/>
  <c r="L7" i="2"/>
  <c r="L8" i="2"/>
  <c r="L9" i="2"/>
  <c r="L10" i="2"/>
  <c r="L11" i="2"/>
  <c r="J1207" i="2" l="1"/>
  <c r="L1207" i="2" s="1"/>
  <c r="J1206" i="2"/>
  <c r="L1206" i="2" s="1"/>
  <c r="J487" i="2"/>
  <c r="L487" i="2" s="1"/>
  <c r="AF487" i="2" s="1"/>
  <c r="AJ487" i="2" s="1"/>
  <c r="J368" i="2"/>
  <c r="L368" i="2" s="1"/>
  <c r="J363" i="2"/>
  <c r="L363" i="2" s="1"/>
  <c r="J362" i="2"/>
  <c r="L362" i="2" s="1"/>
  <c r="AE362" i="2" s="1"/>
  <c r="AI362" i="2" s="1"/>
  <c r="J360" i="2"/>
  <c r="L360" i="2" s="1"/>
  <c r="AE360" i="2" s="1"/>
  <c r="AI360" i="2" s="1"/>
  <c r="J417" i="2"/>
  <c r="L417" i="2" s="1"/>
  <c r="J179" i="2"/>
  <c r="L179" i="2" s="1"/>
  <c r="AE179" i="2" s="1"/>
  <c r="AI179" i="2" s="1"/>
  <c r="J178" i="2"/>
  <c r="L178" i="2" s="1"/>
  <c r="AG178" i="2" s="1"/>
  <c r="AK178" i="2" s="1"/>
  <c r="AC1203" i="2"/>
  <c r="AF362" i="2" l="1"/>
  <c r="AJ362" i="2" s="1"/>
  <c r="AE178" i="2"/>
  <c r="AI178" i="2" s="1"/>
  <c r="AG362" i="2"/>
  <c r="AK362" i="2" s="1"/>
  <c r="AF178" i="2"/>
  <c r="AJ178" i="2" s="1"/>
  <c r="AC178" i="2"/>
  <c r="AD178" i="2" s="1"/>
  <c r="AC179" i="2"/>
  <c r="AD179" i="2" s="1"/>
  <c r="AC487" i="2"/>
  <c r="AD487" i="2" s="1"/>
  <c r="AE487" i="2"/>
  <c r="AI487" i="2" s="1"/>
  <c r="AG360" i="2"/>
  <c r="AK360" i="2" s="1"/>
  <c r="AH487" i="2"/>
  <c r="AL487" i="2" s="1"/>
  <c r="AF360" i="2"/>
  <c r="AJ360" i="2" s="1"/>
  <c r="AC362" i="2"/>
  <c r="AD362" i="2" s="1"/>
  <c r="AH360" i="2"/>
  <c r="AL360" i="2" s="1"/>
  <c r="AG487" i="2"/>
  <c r="AK487" i="2" s="1"/>
  <c r="AH179" i="2"/>
  <c r="AL179" i="2" s="1"/>
  <c r="AH362" i="2"/>
  <c r="AL362" i="2" s="1"/>
  <c r="AG179" i="2"/>
  <c r="AK179" i="2" s="1"/>
  <c r="AH178" i="2"/>
  <c r="AL178" i="2" s="1"/>
  <c r="AF179" i="2"/>
  <c r="AJ179" i="2" s="1"/>
  <c r="AC360" i="2"/>
  <c r="AD360" i="2" s="1"/>
  <c r="J1142" i="2"/>
  <c r="J1122" i="2"/>
  <c r="M1110" i="2"/>
  <c r="AC1110" i="2"/>
  <c r="AD1110" i="2" s="1"/>
  <c r="AE1110" i="2"/>
  <c r="AI1110" i="2" s="1"/>
  <c r="AF1110" i="2"/>
  <c r="AJ1110" i="2" s="1"/>
  <c r="AG1110" i="2"/>
  <c r="AK1110" i="2" s="1"/>
  <c r="AH1110" i="2"/>
  <c r="AL1110" i="2" s="1"/>
  <c r="AF572" i="2" l="1"/>
  <c r="AJ572" i="2" s="1"/>
  <c r="AD687" i="2"/>
  <c r="AH687" i="2"/>
  <c r="AL687" i="2" s="1"/>
  <c r="AH685" i="2"/>
  <c r="AL685" i="2" s="1"/>
  <c r="J686" i="2"/>
  <c r="N685" i="2"/>
  <c r="P685" i="2"/>
  <c r="V685" i="2"/>
  <c r="X685" i="2"/>
  <c r="AH668" i="2"/>
  <c r="AL668" i="2" s="1"/>
  <c r="N668" i="2"/>
  <c r="P668" i="2"/>
  <c r="R668" i="2" s="1"/>
  <c r="S668" i="2" s="1"/>
  <c r="T668" i="2"/>
  <c r="U668" i="2" s="1"/>
  <c r="V668" i="2"/>
  <c r="W668" i="2" s="1"/>
  <c r="X668" i="2"/>
  <c r="Y668" i="2" s="1"/>
  <c r="AG649" i="2"/>
  <c r="AK649" i="2" s="1"/>
  <c r="AF650" i="2"/>
  <c r="AJ650" i="2" s="1"/>
  <c r="AC648" i="2"/>
  <c r="AD648" i="2" s="1"/>
  <c r="N648" i="2"/>
  <c r="P648" i="2"/>
  <c r="R648" i="2" s="1"/>
  <c r="T648" i="2"/>
  <c r="V648" i="2"/>
  <c r="X648" i="2"/>
  <c r="AE647" i="2"/>
  <c r="AI647" i="2" s="1"/>
  <c r="N647" i="2"/>
  <c r="P647" i="2"/>
  <c r="R647" i="2" s="1"/>
  <c r="T647" i="2"/>
  <c r="V647" i="2"/>
  <c r="X647" i="2"/>
  <c r="L686" i="2" l="1"/>
  <c r="AF686" i="2" s="1"/>
  <c r="AJ686" i="2" s="1"/>
  <c r="AF668" i="2"/>
  <c r="AJ668" i="2" s="1"/>
  <c r="AF685" i="2"/>
  <c r="AJ685" i="2" s="1"/>
  <c r="AC685" i="2"/>
  <c r="AD685" i="2" s="1"/>
  <c r="AH572" i="2"/>
  <c r="AL572" i="2" s="1"/>
  <c r="AC572" i="2"/>
  <c r="AD572" i="2" s="1"/>
  <c r="AG687" i="2"/>
  <c r="AK687" i="2" s="1"/>
  <c r="AE572" i="2"/>
  <c r="AI572" i="2" s="1"/>
  <c r="AG572" i="2"/>
  <c r="AK572" i="2" s="1"/>
  <c r="AG686" i="2"/>
  <c r="AK686" i="2" s="1"/>
  <c r="AG685" i="2"/>
  <c r="AK685" i="2" s="1"/>
  <c r="AC668" i="2"/>
  <c r="AD668" i="2" s="1"/>
  <c r="AE686" i="2"/>
  <c r="AI686" i="2" s="1"/>
  <c r="AH686" i="2"/>
  <c r="AL686" i="2" s="1"/>
  <c r="AE685" i="2"/>
  <c r="AI685" i="2" s="1"/>
  <c r="AG668" i="2"/>
  <c r="AK668" i="2" s="1"/>
  <c r="AE668" i="2"/>
  <c r="AI668" i="2" s="1"/>
  <c r="M668" i="2"/>
  <c r="Z668" i="2"/>
  <c r="AF648" i="2"/>
  <c r="AJ648" i="2" s="1"/>
  <c r="AH648" i="2"/>
  <c r="AL648" i="2" s="1"/>
  <c r="AG648" i="2"/>
  <c r="AK648" i="2" s="1"/>
  <c r="AC647" i="2"/>
  <c r="AD647" i="2" s="1"/>
  <c r="AE648" i="2"/>
  <c r="AI648" i="2" s="1"/>
  <c r="M647" i="2"/>
  <c r="AC650" i="2"/>
  <c r="AD650" i="2" s="1"/>
  <c r="AC649" i="2"/>
  <c r="AD649" i="2" s="1"/>
  <c r="AE649" i="2"/>
  <c r="AI649" i="2" s="1"/>
  <c r="AE650" i="2"/>
  <c r="AI650" i="2" s="1"/>
  <c r="AH650" i="2"/>
  <c r="AL650" i="2" s="1"/>
  <c r="AH649" i="2"/>
  <c r="AL649" i="2" s="1"/>
  <c r="AF649" i="2"/>
  <c r="AJ649" i="2" s="1"/>
  <c r="AG650" i="2"/>
  <c r="AK650" i="2" s="1"/>
  <c r="AG647" i="2"/>
  <c r="AK647" i="2" s="1"/>
  <c r="AH647" i="2"/>
  <c r="AL647" i="2" s="1"/>
  <c r="AF647" i="2"/>
  <c r="AJ647" i="2" s="1"/>
  <c r="AC686" i="2" l="1"/>
  <c r="AD686" i="2" s="1"/>
  <c r="M915" i="2"/>
  <c r="AE915" i="2"/>
  <c r="AI915" i="2" s="1"/>
  <c r="AF915" i="2"/>
  <c r="AJ915" i="2" s="1"/>
  <c r="AG915" i="2"/>
  <c r="AK915" i="2" s="1"/>
  <c r="AH915" i="2"/>
  <c r="AL915" i="2" s="1"/>
  <c r="AC919" i="2"/>
  <c r="AD919" i="2" s="1"/>
  <c r="AC917" i="2"/>
  <c r="AD917" i="2" s="1"/>
  <c r="AC916" i="2"/>
  <c r="AD916" i="2" s="1"/>
  <c r="AC915" i="2"/>
  <c r="AD915" i="2" s="1"/>
  <c r="AC914" i="2"/>
  <c r="AD914" i="2" s="1"/>
  <c r="AH863" i="2"/>
  <c r="AL863" i="2" s="1"/>
  <c r="AG863" i="2"/>
  <c r="AK863" i="2" s="1"/>
  <c r="AF863" i="2"/>
  <c r="AJ863" i="2" s="1"/>
  <c r="AE863" i="2"/>
  <c r="AI863" i="2" s="1"/>
  <c r="AC863" i="2"/>
  <c r="AD863" i="2" s="1"/>
  <c r="AE31" i="2" l="1"/>
  <c r="AI31" i="2" s="1"/>
  <c r="AF31" i="2"/>
  <c r="AJ31" i="2" s="1"/>
  <c r="AG31" i="2"/>
  <c r="AK31" i="2" s="1"/>
  <c r="AH31" i="2"/>
  <c r="AL31" i="2" s="1"/>
  <c r="AE32" i="2"/>
  <c r="AI32" i="2" s="1"/>
  <c r="AF32" i="2"/>
  <c r="AJ32" i="2" s="1"/>
  <c r="AG32" i="2"/>
  <c r="AK32" i="2" s="1"/>
  <c r="AH32" i="2"/>
  <c r="AL32" i="2" s="1"/>
  <c r="AE33" i="2"/>
  <c r="AI33" i="2" s="1"/>
  <c r="AF33" i="2"/>
  <c r="AJ33" i="2" s="1"/>
  <c r="AG33" i="2"/>
  <c r="AK33" i="2" s="1"/>
  <c r="AH33" i="2"/>
  <c r="AL33" i="2" s="1"/>
  <c r="AE34" i="2"/>
  <c r="AI34" i="2" s="1"/>
  <c r="AF34" i="2"/>
  <c r="AJ34" i="2" s="1"/>
  <c r="AG34" i="2"/>
  <c r="AK34" i="2" s="1"/>
  <c r="AH34" i="2"/>
  <c r="AL34" i="2" s="1"/>
  <c r="AE35" i="2"/>
  <c r="AI35" i="2" s="1"/>
  <c r="AF35" i="2"/>
  <c r="AJ35" i="2" s="1"/>
  <c r="AG35" i="2"/>
  <c r="AK35" i="2" s="1"/>
  <c r="AH35" i="2"/>
  <c r="AL35" i="2" s="1"/>
  <c r="AE37" i="2"/>
  <c r="AI37" i="2" s="1"/>
  <c r="AF37" i="2"/>
  <c r="AJ37" i="2" s="1"/>
  <c r="AG37" i="2"/>
  <c r="AK37" i="2" s="1"/>
  <c r="AH37" i="2"/>
  <c r="AL37" i="2" s="1"/>
  <c r="AE41" i="2"/>
  <c r="AI41" i="2" s="1"/>
  <c r="AF41" i="2"/>
  <c r="AJ41" i="2" s="1"/>
  <c r="AG41" i="2"/>
  <c r="AK41" i="2" s="1"/>
  <c r="AH41" i="2"/>
  <c r="AL41" i="2" s="1"/>
  <c r="AE47" i="2"/>
  <c r="AI47" i="2" s="1"/>
  <c r="AF47" i="2"/>
  <c r="AJ47" i="2" s="1"/>
  <c r="AG47" i="2"/>
  <c r="AK47" i="2" s="1"/>
  <c r="AH47" i="2"/>
  <c r="AL47" i="2" s="1"/>
  <c r="AE53" i="2"/>
  <c r="AI53" i="2" s="1"/>
  <c r="AF53" i="2"/>
  <c r="AJ53" i="2" s="1"/>
  <c r="AG53" i="2"/>
  <c r="AK53" i="2" s="1"/>
  <c r="AH53" i="2"/>
  <c r="AL53" i="2" s="1"/>
  <c r="AE56" i="2"/>
  <c r="AI56" i="2" s="1"/>
  <c r="AF56" i="2"/>
  <c r="AJ56" i="2" s="1"/>
  <c r="AG56" i="2"/>
  <c r="AK56" i="2" s="1"/>
  <c r="AH56" i="2"/>
  <c r="AL56" i="2" s="1"/>
  <c r="AE73" i="2"/>
  <c r="AI73" i="2" s="1"/>
  <c r="AF73" i="2"/>
  <c r="AJ73" i="2" s="1"/>
  <c r="AG73" i="2"/>
  <c r="AK73" i="2" s="1"/>
  <c r="AH73" i="2"/>
  <c r="AL73" i="2" s="1"/>
  <c r="AE91" i="2"/>
  <c r="AI91" i="2" s="1"/>
  <c r="AF91" i="2"/>
  <c r="AJ91" i="2" s="1"/>
  <c r="AG91" i="2"/>
  <c r="AK91" i="2" s="1"/>
  <c r="AH91" i="2"/>
  <c r="AL91" i="2" s="1"/>
  <c r="AE99" i="2"/>
  <c r="AI99" i="2" s="1"/>
  <c r="AF99" i="2"/>
  <c r="AJ99" i="2" s="1"/>
  <c r="AG99" i="2"/>
  <c r="AK99" i="2" s="1"/>
  <c r="AH99" i="2"/>
  <c r="AL99" i="2" s="1"/>
  <c r="AE104" i="2"/>
  <c r="AI104" i="2" s="1"/>
  <c r="AF104" i="2"/>
  <c r="AJ104" i="2" s="1"/>
  <c r="AG104" i="2"/>
  <c r="AK104" i="2" s="1"/>
  <c r="AH104" i="2"/>
  <c r="AL104" i="2" s="1"/>
  <c r="AE111" i="2"/>
  <c r="AI111" i="2" s="1"/>
  <c r="AF111" i="2"/>
  <c r="AJ111" i="2" s="1"/>
  <c r="AG111" i="2"/>
  <c r="AK111" i="2" s="1"/>
  <c r="AH111" i="2"/>
  <c r="AL111" i="2" s="1"/>
  <c r="AE114" i="2"/>
  <c r="AI114" i="2" s="1"/>
  <c r="AF114" i="2"/>
  <c r="AJ114" i="2" s="1"/>
  <c r="AG114" i="2"/>
  <c r="AK114" i="2" s="1"/>
  <c r="AH114" i="2"/>
  <c r="AL114" i="2" s="1"/>
  <c r="AE130" i="2"/>
  <c r="AI130" i="2" s="1"/>
  <c r="AF130" i="2"/>
  <c r="AJ130" i="2" s="1"/>
  <c r="AG130" i="2"/>
  <c r="AK130" i="2" s="1"/>
  <c r="AH130" i="2"/>
  <c r="AL130" i="2" s="1"/>
  <c r="AE135" i="2"/>
  <c r="AI135" i="2" s="1"/>
  <c r="AF135" i="2"/>
  <c r="AJ135" i="2" s="1"/>
  <c r="AG135" i="2"/>
  <c r="AK135" i="2" s="1"/>
  <c r="AH135" i="2"/>
  <c r="AL135" i="2" s="1"/>
  <c r="AE143" i="2"/>
  <c r="AI143" i="2" s="1"/>
  <c r="AF143" i="2"/>
  <c r="AJ143" i="2" s="1"/>
  <c r="AG143" i="2"/>
  <c r="AK143" i="2" s="1"/>
  <c r="AH143" i="2"/>
  <c r="AL143" i="2" s="1"/>
  <c r="AE147" i="2"/>
  <c r="AI147" i="2" s="1"/>
  <c r="AF147" i="2"/>
  <c r="AJ147" i="2" s="1"/>
  <c r="AG147" i="2"/>
  <c r="AK147" i="2" s="1"/>
  <c r="AH147" i="2"/>
  <c r="AL147" i="2" s="1"/>
  <c r="AE152" i="2"/>
  <c r="AI152" i="2" s="1"/>
  <c r="AF152" i="2"/>
  <c r="AJ152" i="2" s="1"/>
  <c r="AG152" i="2"/>
  <c r="AK152" i="2" s="1"/>
  <c r="AH152" i="2"/>
  <c r="AL152" i="2" s="1"/>
  <c r="AE170" i="2"/>
  <c r="AI170" i="2" s="1"/>
  <c r="AF170" i="2"/>
  <c r="AJ170" i="2" s="1"/>
  <c r="AG170" i="2"/>
  <c r="AK170" i="2" s="1"/>
  <c r="AH170" i="2"/>
  <c r="AL170" i="2" s="1"/>
  <c r="AE171" i="2"/>
  <c r="AI171" i="2" s="1"/>
  <c r="AF171" i="2"/>
  <c r="AJ171" i="2" s="1"/>
  <c r="AG171" i="2"/>
  <c r="AK171" i="2" s="1"/>
  <c r="AH171" i="2"/>
  <c r="AL171" i="2" s="1"/>
  <c r="AE180" i="2"/>
  <c r="AI180" i="2" s="1"/>
  <c r="AF180" i="2"/>
  <c r="AJ180" i="2" s="1"/>
  <c r="AG180" i="2"/>
  <c r="AK180" i="2" s="1"/>
  <c r="AH180" i="2"/>
  <c r="AL180" i="2" s="1"/>
  <c r="AE183" i="2"/>
  <c r="AI183" i="2" s="1"/>
  <c r="AF183" i="2"/>
  <c r="AJ183" i="2" s="1"/>
  <c r="AG183" i="2"/>
  <c r="AK183" i="2" s="1"/>
  <c r="AH183" i="2"/>
  <c r="AL183" i="2" s="1"/>
  <c r="AE187" i="2"/>
  <c r="AI187" i="2" s="1"/>
  <c r="AF187" i="2"/>
  <c r="AJ187" i="2" s="1"/>
  <c r="AG187" i="2"/>
  <c r="AK187" i="2" s="1"/>
  <c r="AH187" i="2"/>
  <c r="AL187" i="2" s="1"/>
  <c r="AE205" i="2"/>
  <c r="AI205" i="2" s="1"/>
  <c r="AF205" i="2"/>
  <c r="AJ205" i="2" s="1"/>
  <c r="AG205" i="2"/>
  <c r="AK205" i="2" s="1"/>
  <c r="AH205" i="2"/>
  <c r="AL205" i="2" s="1"/>
  <c r="AE218" i="2"/>
  <c r="AI218" i="2" s="1"/>
  <c r="AF218" i="2"/>
  <c r="AJ218" i="2" s="1"/>
  <c r="AG218" i="2"/>
  <c r="AK218" i="2" s="1"/>
  <c r="AH218" i="2"/>
  <c r="AL218" i="2" s="1"/>
  <c r="AE219" i="2"/>
  <c r="AI219" i="2" s="1"/>
  <c r="AF219" i="2"/>
  <c r="AJ219" i="2" s="1"/>
  <c r="AG219" i="2"/>
  <c r="AK219" i="2" s="1"/>
  <c r="AH219" i="2"/>
  <c r="AL219" i="2" s="1"/>
  <c r="AE222" i="2"/>
  <c r="AI222" i="2" s="1"/>
  <c r="AF222" i="2"/>
  <c r="AJ222" i="2" s="1"/>
  <c r="AG222" i="2"/>
  <c r="AK222" i="2" s="1"/>
  <c r="AH222" i="2"/>
  <c r="AL222" i="2" s="1"/>
  <c r="AE266" i="2"/>
  <c r="AI266" i="2" s="1"/>
  <c r="AF266" i="2"/>
  <c r="AJ266" i="2" s="1"/>
  <c r="AG266" i="2"/>
  <c r="AK266" i="2" s="1"/>
  <c r="AH266" i="2"/>
  <c r="AL266" i="2" s="1"/>
  <c r="AE283" i="2"/>
  <c r="AI283" i="2" s="1"/>
  <c r="AF283" i="2"/>
  <c r="AJ283" i="2" s="1"/>
  <c r="AG283" i="2"/>
  <c r="AK283" i="2" s="1"/>
  <c r="AH283" i="2"/>
  <c r="AL283" i="2" s="1"/>
  <c r="AE326" i="2"/>
  <c r="AI326" i="2" s="1"/>
  <c r="AF326" i="2"/>
  <c r="AJ326" i="2" s="1"/>
  <c r="AG326" i="2"/>
  <c r="AK326" i="2" s="1"/>
  <c r="AH326" i="2"/>
  <c r="AL326" i="2" s="1"/>
  <c r="AE344" i="2"/>
  <c r="AI344" i="2" s="1"/>
  <c r="AF344" i="2"/>
  <c r="AJ344" i="2" s="1"/>
  <c r="AG344" i="2"/>
  <c r="AK344" i="2" s="1"/>
  <c r="AH344" i="2"/>
  <c r="AL344" i="2" s="1"/>
  <c r="AE346" i="2"/>
  <c r="AI346" i="2" s="1"/>
  <c r="AF346" i="2"/>
  <c r="AJ346" i="2" s="1"/>
  <c r="AG346" i="2"/>
  <c r="AK346" i="2" s="1"/>
  <c r="AH346" i="2"/>
  <c r="AL346" i="2" s="1"/>
  <c r="AE349" i="2"/>
  <c r="AI349" i="2" s="1"/>
  <c r="AF349" i="2"/>
  <c r="AJ349" i="2" s="1"/>
  <c r="AG349" i="2"/>
  <c r="AK349" i="2" s="1"/>
  <c r="AH349" i="2"/>
  <c r="AL349" i="2" s="1"/>
  <c r="AE352" i="2"/>
  <c r="AI352" i="2" s="1"/>
  <c r="AF352" i="2"/>
  <c r="AJ352" i="2" s="1"/>
  <c r="AG352" i="2"/>
  <c r="AK352" i="2" s="1"/>
  <c r="AH352" i="2"/>
  <c r="AL352" i="2" s="1"/>
  <c r="AE371" i="2"/>
  <c r="AI371" i="2" s="1"/>
  <c r="AF371" i="2"/>
  <c r="AJ371" i="2" s="1"/>
  <c r="AG371" i="2"/>
  <c r="AK371" i="2" s="1"/>
  <c r="AH371" i="2"/>
  <c r="AL371" i="2" s="1"/>
  <c r="AE384" i="2"/>
  <c r="AI384" i="2" s="1"/>
  <c r="AF384" i="2"/>
  <c r="AJ384" i="2" s="1"/>
  <c r="AG384" i="2"/>
  <c r="AK384" i="2" s="1"/>
  <c r="AH384" i="2"/>
  <c r="AL384" i="2" s="1"/>
  <c r="AE405" i="2"/>
  <c r="AI405" i="2" s="1"/>
  <c r="AF405" i="2"/>
  <c r="AJ405" i="2" s="1"/>
  <c r="AG405" i="2"/>
  <c r="AK405" i="2" s="1"/>
  <c r="AH405" i="2"/>
  <c r="AL405" i="2" s="1"/>
  <c r="AE406" i="2"/>
  <c r="AI406" i="2" s="1"/>
  <c r="AF406" i="2"/>
  <c r="AJ406" i="2" s="1"/>
  <c r="AG406" i="2"/>
  <c r="AK406" i="2" s="1"/>
  <c r="AH406" i="2"/>
  <c r="AL406" i="2" s="1"/>
  <c r="AE408" i="2"/>
  <c r="AI408" i="2" s="1"/>
  <c r="AF408" i="2"/>
  <c r="AJ408" i="2" s="1"/>
  <c r="AG408" i="2"/>
  <c r="AK408" i="2" s="1"/>
  <c r="AH408" i="2"/>
  <c r="AL408" i="2" s="1"/>
  <c r="AE420" i="2"/>
  <c r="AI420" i="2" s="1"/>
  <c r="AF420" i="2"/>
  <c r="AJ420" i="2" s="1"/>
  <c r="AG420" i="2"/>
  <c r="AK420" i="2" s="1"/>
  <c r="AH420" i="2"/>
  <c r="AL420" i="2" s="1"/>
  <c r="AE430" i="2"/>
  <c r="AI430" i="2" s="1"/>
  <c r="AF430" i="2"/>
  <c r="AJ430" i="2" s="1"/>
  <c r="AG430" i="2"/>
  <c r="AK430" i="2" s="1"/>
  <c r="AH430" i="2"/>
  <c r="AL430" i="2" s="1"/>
  <c r="AE431" i="2"/>
  <c r="AI431" i="2" s="1"/>
  <c r="AF431" i="2"/>
  <c r="AJ431" i="2" s="1"/>
  <c r="AG431" i="2"/>
  <c r="AK431" i="2" s="1"/>
  <c r="AH431" i="2"/>
  <c r="AL431" i="2" s="1"/>
  <c r="AE434" i="2"/>
  <c r="AI434" i="2" s="1"/>
  <c r="AF434" i="2"/>
  <c r="AJ434" i="2" s="1"/>
  <c r="AG434" i="2"/>
  <c r="AK434" i="2" s="1"/>
  <c r="AH434" i="2"/>
  <c r="AL434" i="2" s="1"/>
  <c r="AE442" i="2"/>
  <c r="AI442" i="2" s="1"/>
  <c r="AF442" i="2"/>
  <c r="AJ442" i="2" s="1"/>
  <c r="AG442" i="2"/>
  <c r="AK442" i="2" s="1"/>
  <c r="AH442" i="2"/>
  <c r="AL442" i="2" s="1"/>
  <c r="AE445" i="2"/>
  <c r="AI445" i="2" s="1"/>
  <c r="AF445" i="2"/>
  <c r="AJ445" i="2" s="1"/>
  <c r="AG445" i="2"/>
  <c r="AK445" i="2" s="1"/>
  <c r="AH445" i="2"/>
  <c r="AL445" i="2" s="1"/>
  <c r="AE452" i="2"/>
  <c r="AI452" i="2" s="1"/>
  <c r="AF452" i="2"/>
  <c r="AJ452" i="2" s="1"/>
  <c r="AG452" i="2"/>
  <c r="AK452" i="2" s="1"/>
  <c r="AH452" i="2"/>
  <c r="AL452" i="2" s="1"/>
  <c r="AE457" i="2"/>
  <c r="AI457" i="2" s="1"/>
  <c r="AF457" i="2"/>
  <c r="AJ457" i="2" s="1"/>
  <c r="AG457" i="2"/>
  <c r="AK457" i="2" s="1"/>
  <c r="AH457" i="2"/>
  <c r="AL457" i="2" s="1"/>
  <c r="AE464" i="2"/>
  <c r="AI464" i="2" s="1"/>
  <c r="AF464" i="2"/>
  <c r="AJ464" i="2" s="1"/>
  <c r="AG464" i="2"/>
  <c r="AK464" i="2" s="1"/>
  <c r="AH464" i="2"/>
  <c r="AL464" i="2" s="1"/>
  <c r="AE497" i="2"/>
  <c r="AI497" i="2" s="1"/>
  <c r="AF497" i="2"/>
  <c r="AJ497" i="2" s="1"/>
  <c r="AG497" i="2"/>
  <c r="AK497" i="2" s="1"/>
  <c r="AH497" i="2"/>
  <c r="AL497" i="2" s="1"/>
  <c r="AE499" i="2"/>
  <c r="AI499" i="2" s="1"/>
  <c r="AF499" i="2"/>
  <c r="AJ499" i="2" s="1"/>
  <c r="AG499" i="2"/>
  <c r="AK499" i="2" s="1"/>
  <c r="AH499" i="2"/>
  <c r="AL499" i="2" s="1"/>
  <c r="AE503" i="2"/>
  <c r="AI503" i="2" s="1"/>
  <c r="AF503" i="2"/>
  <c r="AJ503" i="2" s="1"/>
  <c r="AG503" i="2"/>
  <c r="AK503" i="2" s="1"/>
  <c r="AH503" i="2"/>
  <c r="AL503" i="2" s="1"/>
  <c r="AE506" i="2"/>
  <c r="AI506" i="2" s="1"/>
  <c r="AF506" i="2"/>
  <c r="AJ506" i="2" s="1"/>
  <c r="AG506" i="2"/>
  <c r="AK506" i="2" s="1"/>
  <c r="AH506" i="2"/>
  <c r="AL506" i="2" s="1"/>
  <c r="AE507" i="2"/>
  <c r="AI507" i="2" s="1"/>
  <c r="AF507" i="2"/>
  <c r="AJ507" i="2" s="1"/>
  <c r="AG507" i="2"/>
  <c r="AK507" i="2" s="1"/>
  <c r="AH507" i="2"/>
  <c r="AL507" i="2" s="1"/>
  <c r="AE508" i="2"/>
  <c r="AI508" i="2" s="1"/>
  <c r="AF508" i="2"/>
  <c r="AJ508" i="2" s="1"/>
  <c r="AG508" i="2"/>
  <c r="AK508" i="2" s="1"/>
  <c r="AH508" i="2"/>
  <c r="AL508" i="2" s="1"/>
  <c r="AE509" i="2"/>
  <c r="AI509" i="2" s="1"/>
  <c r="AF509" i="2"/>
  <c r="AJ509" i="2" s="1"/>
  <c r="AG509" i="2"/>
  <c r="AK509" i="2" s="1"/>
  <c r="AH509" i="2"/>
  <c r="AL509" i="2" s="1"/>
  <c r="AE511" i="2"/>
  <c r="AI511" i="2" s="1"/>
  <c r="AF511" i="2"/>
  <c r="AJ511" i="2" s="1"/>
  <c r="AG511" i="2"/>
  <c r="AK511" i="2" s="1"/>
  <c r="AH511" i="2"/>
  <c r="AL511" i="2" s="1"/>
  <c r="AE525" i="2"/>
  <c r="AI525" i="2" s="1"/>
  <c r="AF525" i="2"/>
  <c r="AJ525" i="2" s="1"/>
  <c r="AG525" i="2"/>
  <c r="AK525" i="2" s="1"/>
  <c r="AH525" i="2"/>
  <c r="AL525" i="2" s="1"/>
  <c r="AE526" i="2"/>
  <c r="AI526" i="2" s="1"/>
  <c r="AF526" i="2"/>
  <c r="AJ526" i="2" s="1"/>
  <c r="AG526" i="2"/>
  <c r="AK526" i="2" s="1"/>
  <c r="AH526" i="2"/>
  <c r="AL526" i="2" s="1"/>
  <c r="AE533" i="2"/>
  <c r="AI533" i="2" s="1"/>
  <c r="AF533" i="2"/>
  <c r="AJ533" i="2" s="1"/>
  <c r="AG533" i="2"/>
  <c r="AK533" i="2" s="1"/>
  <c r="AH533" i="2"/>
  <c r="AL533" i="2" s="1"/>
  <c r="AE534" i="2"/>
  <c r="AI534" i="2" s="1"/>
  <c r="AF534" i="2"/>
  <c r="AJ534" i="2" s="1"/>
  <c r="AG534" i="2"/>
  <c r="AK534" i="2" s="1"/>
  <c r="AH534" i="2"/>
  <c r="AL534" i="2" s="1"/>
  <c r="AE542" i="2"/>
  <c r="AI542" i="2" s="1"/>
  <c r="AF542" i="2"/>
  <c r="AJ542" i="2" s="1"/>
  <c r="AG542" i="2"/>
  <c r="AK542" i="2" s="1"/>
  <c r="AH542" i="2"/>
  <c r="AL542" i="2" s="1"/>
  <c r="AE545" i="2"/>
  <c r="AI545" i="2" s="1"/>
  <c r="AF545" i="2"/>
  <c r="AJ545" i="2" s="1"/>
  <c r="AG545" i="2"/>
  <c r="AK545" i="2" s="1"/>
  <c r="AH545" i="2"/>
  <c r="AL545" i="2" s="1"/>
  <c r="AE551" i="2"/>
  <c r="AI551" i="2" s="1"/>
  <c r="AF551" i="2"/>
  <c r="AJ551" i="2" s="1"/>
  <c r="AG551" i="2"/>
  <c r="AK551" i="2" s="1"/>
  <c r="AH551" i="2"/>
  <c r="AL551" i="2" s="1"/>
  <c r="AE554" i="2"/>
  <c r="AI554" i="2" s="1"/>
  <c r="AF554" i="2"/>
  <c r="AJ554" i="2" s="1"/>
  <c r="AG554" i="2"/>
  <c r="AK554" i="2" s="1"/>
  <c r="AH554" i="2"/>
  <c r="AL554" i="2" s="1"/>
  <c r="AE555" i="2"/>
  <c r="AI555" i="2" s="1"/>
  <c r="AF555" i="2"/>
  <c r="AJ555" i="2" s="1"/>
  <c r="AG555" i="2"/>
  <c r="AK555" i="2" s="1"/>
  <c r="AH555" i="2"/>
  <c r="AL555" i="2" s="1"/>
  <c r="AE569" i="2"/>
  <c r="AI569" i="2" s="1"/>
  <c r="AF569" i="2"/>
  <c r="AJ569" i="2" s="1"/>
  <c r="AG569" i="2"/>
  <c r="AK569" i="2" s="1"/>
  <c r="AH569" i="2"/>
  <c r="AL569" i="2" s="1"/>
  <c r="AE580" i="2"/>
  <c r="AI580" i="2" s="1"/>
  <c r="AF580" i="2"/>
  <c r="AJ580" i="2" s="1"/>
  <c r="AG580" i="2"/>
  <c r="AK580" i="2" s="1"/>
  <c r="AH580" i="2"/>
  <c r="AL580" i="2" s="1"/>
  <c r="AE587" i="2"/>
  <c r="AI587" i="2" s="1"/>
  <c r="AF587" i="2"/>
  <c r="AJ587" i="2" s="1"/>
  <c r="AG587" i="2"/>
  <c r="AK587" i="2" s="1"/>
  <c r="AH587" i="2"/>
  <c r="AL587" i="2" s="1"/>
  <c r="AE588" i="2"/>
  <c r="AI588" i="2" s="1"/>
  <c r="AF588" i="2"/>
  <c r="AJ588" i="2" s="1"/>
  <c r="AG588" i="2"/>
  <c r="AK588" i="2" s="1"/>
  <c r="AH588" i="2"/>
  <c r="AL588" i="2" s="1"/>
  <c r="AE589" i="2"/>
  <c r="AI589" i="2" s="1"/>
  <c r="AF589" i="2"/>
  <c r="AJ589" i="2" s="1"/>
  <c r="AG589" i="2"/>
  <c r="AK589" i="2" s="1"/>
  <c r="AH589" i="2"/>
  <c r="AL589" i="2" s="1"/>
  <c r="AE590" i="2"/>
  <c r="AI590" i="2" s="1"/>
  <c r="AF590" i="2"/>
  <c r="AJ590" i="2" s="1"/>
  <c r="AG590" i="2"/>
  <c r="AK590" i="2" s="1"/>
  <c r="AH590" i="2"/>
  <c r="AL590" i="2" s="1"/>
  <c r="AE594" i="2"/>
  <c r="AI594" i="2" s="1"/>
  <c r="AF594" i="2"/>
  <c r="AJ594" i="2" s="1"/>
  <c r="AG594" i="2"/>
  <c r="AK594" i="2" s="1"/>
  <c r="AH594" i="2"/>
  <c r="AL594" i="2" s="1"/>
  <c r="AE628" i="2"/>
  <c r="AI628" i="2" s="1"/>
  <c r="AF628" i="2"/>
  <c r="AJ628" i="2" s="1"/>
  <c r="AG628" i="2"/>
  <c r="AK628" i="2" s="1"/>
  <c r="AH628" i="2"/>
  <c r="AL628" i="2" s="1"/>
  <c r="AE634" i="2"/>
  <c r="AI634" i="2" s="1"/>
  <c r="AF634" i="2"/>
  <c r="AJ634" i="2" s="1"/>
  <c r="AG634" i="2"/>
  <c r="AK634" i="2" s="1"/>
  <c r="AH634" i="2"/>
  <c r="AL634" i="2" s="1"/>
  <c r="AE639" i="2"/>
  <c r="AI639" i="2" s="1"/>
  <c r="AF639" i="2"/>
  <c r="AJ639" i="2" s="1"/>
  <c r="AG639" i="2"/>
  <c r="AK639" i="2" s="1"/>
  <c r="AH639" i="2"/>
  <c r="AL639" i="2" s="1"/>
  <c r="AE681" i="2"/>
  <c r="AI681" i="2" s="1"/>
  <c r="AF681" i="2"/>
  <c r="AJ681" i="2" s="1"/>
  <c r="AG681" i="2"/>
  <c r="AK681" i="2" s="1"/>
  <c r="AH681" i="2"/>
  <c r="AL681" i="2" s="1"/>
  <c r="AE682" i="2"/>
  <c r="AI682" i="2" s="1"/>
  <c r="AF682" i="2"/>
  <c r="AJ682" i="2" s="1"/>
  <c r="AG682" i="2"/>
  <c r="AK682" i="2" s="1"/>
  <c r="AH682" i="2"/>
  <c r="AL682" i="2" s="1"/>
  <c r="AE683" i="2"/>
  <c r="AI683" i="2" s="1"/>
  <c r="AF683" i="2"/>
  <c r="AJ683" i="2" s="1"/>
  <c r="AG683" i="2"/>
  <c r="AK683" i="2" s="1"/>
  <c r="AH683" i="2"/>
  <c r="AL683" i="2" s="1"/>
  <c r="AE684" i="2"/>
  <c r="AI684" i="2" s="1"/>
  <c r="AF684" i="2"/>
  <c r="AJ684" i="2" s="1"/>
  <c r="AG684" i="2"/>
  <c r="AK684" i="2" s="1"/>
  <c r="AH684" i="2"/>
  <c r="AL684" i="2" s="1"/>
  <c r="AE688" i="2"/>
  <c r="AI688" i="2" s="1"/>
  <c r="AF688" i="2"/>
  <c r="AJ688" i="2" s="1"/>
  <c r="AG688" i="2"/>
  <c r="AK688" i="2" s="1"/>
  <c r="AH688" i="2"/>
  <c r="AL688" i="2" s="1"/>
  <c r="AE692" i="2"/>
  <c r="AI692" i="2" s="1"/>
  <c r="AF692" i="2"/>
  <c r="AJ692" i="2" s="1"/>
  <c r="AG692" i="2"/>
  <c r="AK692" i="2" s="1"/>
  <c r="AH692" i="2"/>
  <c r="AL692" i="2" s="1"/>
  <c r="AE698" i="2"/>
  <c r="AI698" i="2" s="1"/>
  <c r="AF698" i="2"/>
  <c r="AJ698" i="2" s="1"/>
  <c r="AG698" i="2"/>
  <c r="AK698" i="2" s="1"/>
  <c r="AH698" i="2"/>
  <c r="AL698" i="2" s="1"/>
  <c r="AE708" i="2"/>
  <c r="AI708" i="2" s="1"/>
  <c r="AF708" i="2"/>
  <c r="AJ708" i="2" s="1"/>
  <c r="AG708" i="2"/>
  <c r="AK708" i="2" s="1"/>
  <c r="AH708" i="2"/>
  <c r="AL708" i="2" s="1"/>
  <c r="AE718" i="2"/>
  <c r="AI718" i="2" s="1"/>
  <c r="AF718" i="2"/>
  <c r="AJ718" i="2" s="1"/>
  <c r="AG718" i="2"/>
  <c r="AK718" i="2" s="1"/>
  <c r="AH718" i="2"/>
  <c r="AL718" i="2" s="1"/>
  <c r="AE720" i="2"/>
  <c r="AI720" i="2" s="1"/>
  <c r="AF720" i="2"/>
  <c r="AJ720" i="2" s="1"/>
  <c r="AG720" i="2"/>
  <c r="AK720" i="2" s="1"/>
  <c r="AH720" i="2"/>
  <c r="AL720" i="2" s="1"/>
  <c r="AE730" i="2"/>
  <c r="AI730" i="2" s="1"/>
  <c r="AF730" i="2"/>
  <c r="AJ730" i="2" s="1"/>
  <c r="AG730" i="2"/>
  <c r="AK730" i="2" s="1"/>
  <c r="AH730" i="2"/>
  <c r="AL730" i="2" s="1"/>
  <c r="AE731" i="2"/>
  <c r="AI731" i="2" s="1"/>
  <c r="AF731" i="2"/>
  <c r="AJ731" i="2" s="1"/>
  <c r="AG731" i="2"/>
  <c r="AK731" i="2" s="1"/>
  <c r="AH731" i="2"/>
  <c r="AL731" i="2" s="1"/>
  <c r="AE738" i="2"/>
  <c r="AI738" i="2" s="1"/>
  <c r="AF738" i="2"/>
  <c r="AJ738" i="2" s="1"/>
  <c r="AG738" i="2"/>
  <c r="AK738" i="2" s="1"/>
  <c r="AH738" i="2"/>
  <c r="AL738" i="2" s="1"/>
  <c r="AE749" i="2"/>
  <c r="AI749" i="2" s="1"/>
  <c r="AF749" i="2"/>
  <c r="AJ749" i="2" s="1"/>
  <c r="AG749" i="2"/>
  <c r="AK749" i="2" s="1"/>
  <c r="AH749" i="2"/>
  <c r="AL749" i="2" s="1"/>
  <c r="AE754" i="2"/>
  <c r="AI754" i="2" s="1"/>
  <c r="AF754" i="2"/>
  <c r="AJ754" i="2" s="1"/>
  <c r="AG754" i="2"/>
  <c r="AK754" i="2" s="1"/>
  <c r="AH754" i="2"/>
  <c r="AL754" i="2" s="1"/>
  <c r="AE758" i="2"/>
  <c r="AI758" i="2" s="1"/>
  <c r="AF758" i="2"/>
  <c r="AJ758" i="2" s="1"/>
  <c r="AG758" i="2"/>
  <c r="AK758" i="2" s="1"/>
  <c r="AH758" i="2"/>
  <c r="AL758" i="2" s="1"/>
  <c r="AE759" i="2"/>
  <c r="AI759" i="2" s="1"/>
  <c r="AF759" i="2"/>
  <c r="AJ759" i="2" s="1"/>
  <c r="AG759" i="2"/>
  <c r="AK759" i="2" s="1"/>
  <c r="AH759" i="2"/>
  <c r="AL759" i="2" s="1"/>
  <c r="AE778" i="2"/>
  <c r="AI778" i="2" s="1"/>
  <c r="AF778" i="2"/>
  <c r="AJ778" i="2" s="1"/>
  <c r="AG778" i="2"/>
  <c r="AK778" i="2" s="1"/>
  <c r="AH778" i="2"/>
  <c r="AL778" i="2" s="1"/>
  <c r="AE789" i="2"/>
  <c r="AI789" i="2" s="1"/>
  <c r="AF789" i="2"/>
  <c r="AJ789" i="2" s="1"/>
  <c r="AG789" i="2"/>
  <c r="AK789" i="2" s="1"/>
  <c r="AH789" i="2"/>
  <c r="AL789" i="2" s="1"/>
  <c r="AE790" i="2"/>
  <c r="AI790" i="2" s="1"/>
  <c r="AF790" i="2"/>
  <c r="AJ790" i="2" s="1"/>
  <c r="AG790" i="2"/>
  <c r="AK790" i="2" s="1"/>
  <c r="AH790" i="2"/>
  <c r="AL790" i="2" s="1"/>
  <c r="AE795" i="2"/>
  <c r="AI795" i="2" s="1"/>
  <c r="AF795" i="2"/>
  <c r="AJ795" i="2" s="1"/>
  <c r="AG795" i="2"/>
  <c r="AK795" i="2" s="1"/>
  <c r="AH795" i="2"/>
  <c r="AL795" i="2" s="1"/>
  <c r="AE800" i="2"/>
  <c r="AI800" i="2" s="1"/>
  <c r="AF800" i="2"/>
  <c r="AJ800" i="2" s="1"/>
  <c r="AG800" i="2"/>
  <c r="AK800" i="2" s="1"/>
  <c r="AH800" i="2"/>
  <c r="AL800" i="2" s="1"/>
  <c r="AE804" i="2"/>
  <c r="AI804" i="2" s="1"/>
  <c r="AF804" i="2"/>
  <c r="AJ804" i="2" s="1"/>
  <c r="AG804" i="2"/>
  <c r="AK804" i="2" s="1"/>
  <c r="AH804" i="2"/>
  <c r="AL804" i="2" s="1"/>
  <c r="AE805" i="2"/>
  <c r="AI805" i="2" s="1"/>
  <c r="AF805" i="2"/>
  <c r="AJ805" i="2" s="1"/>
  <c r="AG805" i="2"/>
  <c r="AK805" i="2" s="1"/>
  <c r="AH805" i="2"/>
  <c r="AL805" i="2" s="1"/>
  <c r="AE810" i="2"/>
  <c r="AI810" i="2" s="1"/>
  <c r="AF810" i="2"/>
  <c r="AJ810" i="2" s="1"/>
  <c r="AG810" i="2"/>
  <c r="AK810" i="2" s="1"/>
  <c r="AH810" i="2"/>
  <c r="AL810" i="2" s="1"/>
  <c r="AE812" i="2"/>
  <c r="AI812" i="2" s="1"/>
  <c r="AF812" i="2"/>
  <c r="AJ812" i="2" s="1"/>
  <c r="AG812" i="2"/>
  <c r="AK812" i="2" s="1"/>
  <c r="AH812" i="2"/>
  <c r="AL812" i="2" s="1"/>
  <c r="AE816" i="2"/>
  <c r="AI816" i="2" s="1"/>
  <c r="AF816" i="2"/>
  <c r="AJ816" i="2" s="1"/>
  <c r="AG816" i="2"/>
  <c r="AK816" i="2" s="1"/>
  <c r="AH816" i="2"/>
  <c r="AL816" i="2" s="1"/>
  <c r="AE824" i="2"/>
  <c r="AI824" i="2" s="1"/>
  <c r="AF824" i="2"/>
  <c r="AJ824" i="2" s="1"/>
  <c r="AG824" i="2"/>
  <c r="AK824" i="2" s="1"/>
  <c r="AH824" i="2"/>
  <c r="AL824" i="2" s="1"/>
  <c r="AE832" i="2"/>
  <c r="AI832" i="2" s="1"/>
  <c r="AF832" i="2"/>
  <c r="AJ832" i="2" s="1"/>
  <c r="AG832" i="2"/>
  <c r="AK832" i="2" s="1"/>
  <c r="AH832" i="2"/>
  <c r="AL832" i="2" s="1"/>
  <c r="AE931" i="2"/>
  <c r="AI931" i="2" s="1"/>
  <c r="AF931" i="2"/>
  <c r="AJ931" i="2" s="1"/>
  <c r="AG931" i="2"/>
  <c r="AK931" i="2" s="1"/>
  <c r="AH931" i="2"/>
  <c r="AL931" i="2" s="1"/>
  <c r="AE937" i="2"/>
  <c r="AI937" i="2" s="1"/>
  <c r="AF937" i="2"/>
  <c r="AJ937" i="2" s="1"/>
  <c r="AG937" i="2"/>
  <c r="AK937" i="2" s="1"/>
  <c r="AH937" i="2"/>
  <c r="AL937" i="2" s="1"/>
  <c r="AE946" i="2"/>
  <c r="AI946" i="2" s="1"/>
  <c r="AF946" i="2"/>
  <c r="AJ946" i="2" s="1"/>
  <c r="AG946" i="2"/>
  <c r="AK946" i="2" s="1"/>
  <c r="AH946" i="2"/>
  <c r="AL946" i="2" s="1"/>
  <c r="AE957" i="2"/>
  <c r="AI957" i="2" s="1"/>
  <c r="AF957" i="2"/>
  <c r="AJ957" i="2" s="1"/>
  <c r="AG957" i="2"/>
  <c r="AK957" i="2" s="1"/>
  <c r="AH957" i="2"/>
  <c r="AL957" i="2" s="1"/>
  <c r="AE974" i="2"/>
  <c r="AI974" i="2" s="1"/>
  <c r="AF974" i="2"/>
  <c r="AJ974" i="2" s="1"/>
  <c r="AG974" i="2"/>
  <c r="AK974" i="2" s="1"/>
  <c r="AH974" i="2"/>
  <c r="AL974" i="2" s="1"/>
  <c r="AE976" i="2"/>
  <c r="AI976" i="2" s="1"/>
  <c r="AF976" i="2"/>
  <c r="AJ976" i="2" s="1"/>
  <c r="AG976" i="2"/>
  <c r="AK976" i="2" s="1"/>
  <c r="AH976" i="2"/>
  <c r="AL976" i="2" s="1"/>
  <c r="AE977" i="2"/>
  <c r="AI977" i="2" s="1"/>
  <c r="AF977" i="2"/>
  <c r="AJ977" i="2" s="1"/>
  <c r="AG977" i="2"/>
  <c r="AK977" i="2" s="1"/>
  <c r="AH977" i="2"/>
  <c r="AL977" i="2" s="1"/>
  <c r="AE981" i="2"/>
  <c r="AI981" i="2" s="1"/>
  <c r="AF981" i="2"/>
  <c r="AJ981" i="2" s="1"/>
  <c r="AG981" i="2"/>
  <c r="AK981" i="2" s="1"/>
  <c r="AH981" i="2"/>
  <c r="AL981" i="2" s="1"/>
  <c r="AE985" i="2"/>
  <c r="AI985" i="2" s="1"/>
  <c r="AF985" i="2"/>
  <c r="AJ985" i="2" s="1"/>
  <c r="AG985" i="2"/>
  <c r="AK985" i="2" s="1"/>
  <c r="AH985" i="2"/>
  <c r="AL985" i="2" s="1"/>
  <c r="AE993" i="2"/>
  <c r="AI993" i="2" s="1"/>
  <c r="AF993" i="2"/>
  <c r="AJ993" i="2" s="1"/>
  <c r="AG993" i="2"/>
  <c r="AK993" i="2" s="1"/>
  <c r="AH993" i="2"/>
  <c r="AL993" i="2" s="1"/>
  <c r="AE1003" i="2"/>
  <c r="AI1003" i="2" s="1"/>
  <c r="AF1003" i="2"/>
  <c r="AJ1003" i="2" s="1"/>
  <c r="AG1003" i="2"/>
  <c r="AK1003" i="2" s="1"/>
  <c r="AH1003" i="2"/>
  <c r="AL1003" i="2" s="1"/>
  <c r="AE1008" i="2"/>
  <c r="AI1008" i="2" s="1"/>
  <c r="AF1008" i="2"/>
  <c r="AJ1008" i="2" s="1"/>
  <c r="AG1008" i="2"/>
  <c r="AK1008" i="2" s="1"/>
  <c r="AH1008" i="2"/>
  <c r="AL1008" i="2" s="1"/>
  <c r="AE1017" i="2"/>
  <c r="AI1017" i="2" s="1"/>
  <c r="AF1017" i="2"/>
  <c r="AJ1017" i="2" s="1"/>
  <c r="AG1017" i="2"/>
  <c r="AK1017" i="2" s="1"/>
  <c r="AH1017" i="2"/>
  <c r="AL1017" i="2" s="1"/>
  <c r="AE1044" i="2"/>
  <c r="AI1044" i="2" s="1"/>
  <c r="AF1044" i="2"/>
  <c r="AJ1044" i="2" s="1"/>
  <c r="AG1044" i="2"/>
  <c r="AK1044" i="2" s="1"/>
  <c r="AH1044" i="2"/>
  <c r="AL1044" i="2" s="1"/>
  <c r="AE1045" i="2"/>
  <c r="AI1045" i="2" s="1"/>
  <c r="AF1045" i="2"/>
  <c r="AJ1045" i="2" s="1"/>
  <c r="AG1045" i="2"/>
  <c r="AK1045" i="2" s="1"/>
  <c r="AH1045" i="2"/>
  <c r="AL1045" i="2" s="1"/>
  <c r="AE1054" i="2"/>
  <c r="AI1054" i="2" s="1"/>
  <c r="AF1054" i="2"/>
  <c r="AJ1054" i="2" s="1"/>
  <c r="AG1054" i="2"/>
  <c r="AK1054" i="2" s="1"/>
  <c r="AH1054" i="2"/>
  <c r="AL1054" i="2" s="1"/>
  <c r="AE1122" i="2"/>
  <c r="AI1122" i="2" s="1"/>
  <c r="AF1122" i="2"/>
  <c r="AJ1122" i="2" s="1"/>
  <c r="AG1122" i="2"/>
  <c r="AK1122" i="2" s="1"/>
  <c r="AH1122" i="2"/>
  <c r="AL1122" i="2" s="1"/>
  <c r="AE1128" i="2"/>
  <c r="AI1128" i="2" s="1"/>
  <c r="AF1128" i="2"/>
  <c r="AJ1128" i="2" s="1"/>
  <c r="AG1128" i="2"/>
  <c r="AK1128" i="2" s="1"/>
  <c r="AH1128" i="2"/>
  <c r="AL1128" i="2" s="1"/>
  <c r="AE1129" i="2"/>
  <c r="AI1129" i="2" s="1"/>
  <c r="AF1129" i="2"/>
  <c r="AJ1129" i="2" s="1"/>
  <c r="AG1129" i="2"/>
  <c r="AK1129" i="2" s="1"/>
  <c r="AH1129" i="2"/>
  <c r="AL1129" i="2" s="1"/>
  <c r="AE1142" i="2"/>
  <c r="AI1142" i="2" s="1"/>
  <c r="AF1142" i="2"/>
  <c r="AJ1142" i="2" s="1"/>
  <c r="AG1142" i="2"/>
  <c r="AK1142" i="2" s="1"/>
  <c r="AH1142" i="2"/>
  <c r="AL1142" i="2" s="1"/>
  <c r="AE1188" i="2"/>
  <c r="AI1188" i="2" s="1"/>
  <c r="AF1188" i="2"/>
  <c r="AJ1188" i="2" s="1"/>
  <c r="AG1188" i="2"/>
  <c r="AK1188" i="2" s="1"/>
  <c r="AH1188" i="2"/>
  <c r="AL1188" i="2" s="1"/>
  <c r="AE1196" i="2"/>
  <c r="AI1196" i="2" s="1"/>
  <c r="AF1196" i="2"/>
  <c r="AJ1196" i="2" s="1"/>
  <c r="AG1196" i="2"/>
  <c r="AK1196" i="2" s="1"/>
  <c r="AH1196" i="2"/>
  <c r="AL1196" i="2" s="1"/>
  <c r="AE1206" i="2"/>
  <c r="AI1206" i="2" s="1"/>
  <c r="AF1206" i="2"/>
  <c r="AJ1206" i="2" s="1"/>
  <c r="AG1206" i="2"/>
  <c r="AK1206" i="2" s="1"/>
  <c r="AH1206" i="2"/>
  <c r="AL1206" i="2" s="1"/>
  <c r="AE1207" i="2"/>
  <c r="AI1207" i="2" s="1"/>
  <c r="AF1207" i="2"/>
  <c r="AJ1207" i="2" s="1"/>
  <c r="AG1207" i="2"/>
  <c r="AK1207" i="2" s="1"/>
  <c r="AH1207" i="2"/>
  <c r="AL1207" i="2" s="1"/>
  <c r="AE1208" i="2"/>
  <c r="AI1208" i="2" s="1"/>
  <c r="AF1208" i="2"/>
  <c r="AJ1208" i="2" s="1"/>
  <c r="AG1208" i="2"/>
  <c r="AK1208" i="2" s="1"/>
  <c r="AH1208" i="2"/>
  <c r="AL1208" i="2" s="1"/>
  <c r="AE1215" i="2"/>
  <c r="AI1215" i="2" s="1"/>
  <c r="AF1215" i="2"/>
  <c r="AJ1215" i="2" s="1"/>
  <c r="AG1215" i="2"/>
  <c r="AK1215" i="2" s="1"/>
  <c r="AH1215" i="2"/>
  <c r="AL1215" i="2" s="1"/>
  <c r="AE1221" i="2"/>
  <c r="AI1221" i="2" s="1"/>
  <c r="AF1221" i="2"/>
  <c r="AJ1221" i="2" s="1"/>
  <c r="AG1221" i="2"/>
  <c r="AK1221" i="2" s="1"/>
  <c r="AH1221" i="2"/>
  <c r="AL1221" i="2" s="1"/>
  <c r="AE1239" i="2"/>
  <c r="AI1239" i="2" s="1"/>
  <c r="AF1239" i="2"/>
  <c r="AJ1239" i="2" s="1"/>
  <c r="AG1239" i="2"/>
  <c r="AK1239" i="2" s="1"/>
  <c r="AH1239" i="2"/>
  <c r="AL1239" i="2" s="1"/>
  <c r="AE1248" i="2"/>
  <c r="AF1248" i="2"/>
  <c r="AG1248" i="2"/>
  <c r="AH1248" i="2"/>
  <c r="AC31" i="2" l="1"/>
  <c r="AD31" i="2" s="1"/>
  <c r="AC32" i="2"/>
  <c r="AD32" i="2" s="1"/>
  <c r="AC33" i="2"/>
  <c r="AD33" i="2" s="1"/>
  <c r="AC34" i="2"/>
  <c r="AD34" i="2" s="1"/>
  <c r="AC37" i="2"/>
  <c r="AD37" i="2" s="1"/>
  <c r="AC41" i="2"/>
  <c r="AD41" i="2" s="1"/>
  <c r="AC47" i="2"/>
  <c r="AD47" i="2" s="1"/>
  <c r="AC53" i="2"/>
  <c r="AD53" i="2" s="1"/>
  <c r="AC56" i="2"/>
  <c r="AD56" i="2" s="1"/>
  <c r="AC73" i="2"/>
  <c r="AD73" i="2" s="1"/>
  <c r="AC91" i="2"/>
  <c r="AD91" i="2" s="1"/>
  <c r="AC99" i="2"/>
  <c r="AD99" i="2" s="1"/>
  <c r="AC104" i="2"/>
  <c r="AD104" i="2" s="1"/>
  <c r="AC111" i="2"/>
  <c r="AD111" i="2" s="1"/>
  <c r="AC114" i="2"/>
  <c r="AD114" i="2" s="1"/>
  <c r="AC130" i="2"/>
  <c r="AD130" i="2" s="1"/>
  <c r="AC135" i="2"/>
  <c r="AD135" i="2" s="1"/>
  <c r="AC143" i="2"/>
  <c r="AD143" i="2" s="1"/>
  <c r="AC147" i="2"/>
  <c r="AD147" i="2" s="1"/>
  <c r="AC152" i="2"/>
  <c r="AD152" i="2" s="1"/>
  <c r="AC170" i="2"/>
  <c r="AD170" i="2" s="1"/>
  <c r="AC171" i="2"/>
  <c r="AD171" i="2" s="1"/>
  <c r="AC180" i="2"/>
  <c r="AD180" i="2" s="1"/>
  <c r="AC183" i="2"/>
  <c r="AD183" i="2" s="1"/>
  <c r="AC187" i="2"/>
  <c r="AD187" i="2" s="1"/>
  <c r="AC205" i="2"/>
  <c r="AD205" i="2" s="1"/>
  <c r="AC218" i="2"/>
  <c r="AD218" i="2" s="1"/>
  <c r="AC219" i="2"/>
  <c r="AD219" i="2" s="1"/>
  <c r="AC222" i="2"/>
  <c r="AD222" i="2" s="1"/>
  <c r="AC266" i="2"/>
  <c r="AD266" i="2" s="1"/>
  <c r="AC283" i="2"/>
  <c r="AD283" i="2" s="1"/>
  <c r="AC326" i="2"/>
  <c r="AD326" i="2" s="1"/>
  <c r="AC344" i="2"/>
  <c r="AD344" i="2" s="1"/>
  <c r="AC346" i="2"/>
  <c r="AD346" i="2" s="1"/>
  <c r="AC349" i="2"/>
  <c r="AD349" i="2" s="1"/>
  <c r="AC352" i="2"/>
  <c r="AD352" i="2" s="1"/>
  <c r="AC371" i="2"/>
  <c r="AD371" i="2" s="1"/>
  <c r="AC384" i="2"/>
  <c r="AD384" i="2" s="1"/>
  <c r="AC405" i="2"/>
  <c r="AD405" i="2" s="1"/>
  <c r="AC406" i="2"/>
  <c r="AD406" i="2" s="1"/>
  <c r="AC408" i="2"/>
  <c r="AD408" i="2" s="1"/>
  <c r="AC420" i="2"/>
  <c r="AD420" i="2" s="1"/>
  <c r="AC430" i="2"/>
  <c r="AD430" i="2" s="1"/>
  <c r="AC431" i="2"/>
  <c r="AD431" i="2" s="1"/>
  <c r="AC434" i="2"/>
  <c r="AD434" i="2" s="1"/>
  <c r="AC442" i="2"/>
  <c r="AD442" i="2" s="1"/>
  <c r="AC445" i="2"/>
  <c r="AD445" i="2" s="1"/>
  <c r="AC452" i="2"/>
  <c r="AD452" i="2" s="1"/>
  <c r="AC457" i="2"/>
  <c r="AD457" i="2" s="1"/>
  <c r="AC464" i="2"/>
  <c r="AD464" i="2" s="1"/>
  <c r="AC497" i="2"/>
  <c r="AD497" i="2" s="1"/>
  <c r="AC499" i="2"/>
  <c r="AD499" i="2" s="1"/>
  <c r="AC503" i="2"/>
  <c r="AD503" i="2" s="1"/>
  <c r="AC506" i="2"/>
  <c r="AD506" i="2" s="1"/>
  <c r="AC507" i="2"/>
  <c r="AD507" i="2" s="1"/>
  <c r="AC508" i="2"/>
  <c r="AD508" i="2" s="1"/>
  <c r="AC509" i="2"/>
  <c r="AD509" i="2" s="1"/>
  <c r="AC511" i="2"/>
  <c r="AD511" i="2" s="1"/>
  <c r="AC525" i="2"/>
  <c r="AD525" i="2" s="1"/>
  <c r="AC526" i="2"/>
  <c r="AD526" i="2" s="1"/>
  <c r="AC533" i="2"/>
  <c r="AD533" i="2" s="1"/>
  <c r="AC534" i="2"/>
  <c r="AD534" i="2" s="1"/>
  <c r="AC542" i="2"/>
  <c r="AD542" i="2" s="1"/>
  <c r="AC545" i="2"/>
  <c r="AD545" i="2" s="1"/>
  <c r="AC551" i="2"/>
  <c r="AD551" i="2" s="1"/>
  <c r="AC554" i="2"/>
  <c r="AD554" i="2" s="1"/>
  <c r="AC555" i="2"/>
  <c r="AD555" i="2" s="1"/>
  <c r="AC569" i="2"/>
  <c r="AD569" i="2" s="1"/>
  <c r="AC580" i="2"/>
  <c r="AD580" i="2" s="1"/>
  <c r="AC587" i="2"/>
  <c r="AD587" i="2" s="1"/>
  <c r="AC588" i="2"/>
  <c r="AD588" i="2" s="1"/>
  <c r="AC589" i="2"/>
  <c r="AD589" i="2" s="1"/>
  <c r="AC590" i="2"/>
  <c r="AD590" i="2" s="1"/>
  <c r="AC594" i="2"/>
  <c r="AD594" i="2" s="1"/>
  <c r="AC628" i="2"/>
  <c r="AD628" i="2" s="1"/>
  <c r="AC634" i="2"/>
  <c r="AD634" i="2" s="1"/>
  <c r="AC639" i="2"/>
  <c r="AD639" i="2" s="1"/>
  <c r="AC681" i="2"/>
  <c r="AD681" i="2" s="1"/>
  <c r="AC682" i="2"/>
  <c r="AD682" i="2" s="1"/>
  <c r="AC683" i="2"/>
  <c r="AD683" i="2" s="1"/>
  <c r="AC684" i="2"/>
  <c r="AD684" i="2" s="1"/>
  <c r="AC688" i="2"/>
  <c r="AD688" i="2" s="1"/>
  <c r="AC692" i="2"/>
  <c r="AD692" i="2" s="1"/>
  <c r="AC698" i="2"/>
  <c r="AD698" i="2" s="1"/>
  <c r="AC708" i="2"/>
  <c r="AD708" i="2" s="1"/>
  <c r="AC718" i="2"/>
  <c r="AD718" i="2" s="1"/>
  <c r="AC720" i="2"/>
  <c r="AD720" i="2" s="1"/>
  <c r="AC730" i="2"/>
  <c r="AD730" i="2" s="1"/>
  <c r="AC731" i="2"/>
  <c r="AD731" i="2" s="1"/>
  <c r="AC738" i="2"/>
  <c r="AD738" i="2" s="1"/>
  <c r="AC749" i="2"/>
  <c r="AD749" i="2" s="1"/>
  <c r="AC754" i="2"/>
  <c r="AD754" i="2" s="1"/>
  <c r="AC758" i="2"/>
  <c r="AD758" i="2" s="1"/>
  <c r="AC759" i="2"/>
  <c r="AD759" i="2" s="1"/>
  <c r="AC778" i="2"/>
  <c r="AD778" i="2" s="1"/>
  <c r="AC789" i="2"/>
  <c r="AD789" i="2" s="1"/>
  <c r="AC790" i="2"/>
  <c r="AD790" i="2" s="1"/>
  <c r="AC795" i="2"/>
  <c r="AD795" i="2" s="1"/>
  <c r="AC800" i="2"/>
  <c r="AD800" i="2" s="1"/>
  <c r="AC804" i="2"/>
  <c r="AD804" i="2" s="1"/>
  <c r="AC805" i="2"/>
  <c r="AD805" i="2" s="1"/>
  <c r="AC810" i="2"/>
  <c r="AD810" i="2" s="1"/>
  <c r="AC812" i="2"/>
  <c r="AD812" i="2" s="1"/>
  <c r="AC816" i="2"/>
  <c r="AD816" i="2" s="1"/>
  <c r="AC824" i="2"/>
  <c r="AD824" i="2" s="1"/>
  <c r="AC832" i="2"/>
  <c r="AD832" i="2" s="1"/>
  <c r="AC931" i="2"/>
  <c r="AD931" i="2" s="1"/>
  <c r="AC937" i="2"/>
  <c r="AD937" i="2" s="1"/>
  <c r="AC946" i="2"/>
  <c r="AD946" i="2" s="1"/>
  <c r="AC957" i="2"/>
  <c r="AD957" i="2" s="1"/>
  <c r="AC974" i="2"/>
  <c r="AD974" i="2" s="1"/>
  <c r="AC976" i="2"/>
  <c r="AD976" i="2" s="1"/>
  <c r="AC977" i="2"/>
  <c r="AD977" i="2" s="1"/>
  <c r="AC981" i="2"/>
  <c r="AD981" i="2" s="1"/>
  <c r="AC985" i="2"/>
  <c r="AD985" i="2" s="1"/>
  <c r="AC993" i="2"/>
  <c r="AD993" i="2" s="1"/>
  <c r="AC1003" i="2"/>
  <c r="AD1003" i="2" s="1"/>
  <c r="AC1008" i="2"/>
  <c r="AD1008" i="2" s="1"/>
  <c r="AC1017" i="2"/>
  <c r="AD1017" i="2" s="1"/>
  <c r="AC1044" i="2"/>
  <c r="AD1044" i="2" s="1"/>
  <c r="AC1045" i="2"/>
  <c r="AD1045" i="2" s="1"/>
  <c r="AC1054" i="2"/>
  <c r="AD1054" i="2" s="1"/>
  <c r="AC1122" i="2"/>
  <c r="AD1122" i="2" s="1"/>
  <c r="AC1128" i="2"/>
  <c r="AD1128" i="2" s="1"/>
  <c r="AC1129" i="2"/>
  <c r="AD1129" i="2" s="1"/>
  <c r="AC1142" i="2"/>
  <c r="AD1142" i="2" s="1"/>
  <c r="AC1188" i="2"/>
  <c r="AD1188" i="2" s="1"/>
  <c r="AC1196" i="2"/>
  <c r="AD1196" i="2" s="1"/>
  <c r="AC1206" i="2"/>
  <c r="AD1206" i="2" s="1"/>
  <c r="AC1207" i="2"/>
  <c r="AD1207" i="2" s="1"/>
  <c r="AC1208" i="2"/>
  <c r="AD1208" i="2" s="1"/>
  <c r="AC1215" i="2"/>
  <c r="AD1215" i="2" s="1"/>
  <c r="AC1221" i="2"/>
  <c r="AD1221" i="2" s="1"/>
  <c r="AC1239" i="2"/>
  <c r="AD1239" i="2" s="1"/>
  <c r="AC1248" i="2"/>
  <c r="AD1248" i="2" s="1"/>
  <c r="AC1250" i="2"/>
  <c r="AC1251" i="2"/>
  <c r="AC1252" i="2"/>
  <c r="AC1253" i="2"/>
  <c r="AC1254" i="2"/>
  <c r="AC1255" i="2"/>
  <c r="AC1256" i="2"/>
  <c r="AC1257" i="2"/>
  <c r="AC1258" i="2"/>
  <c r="AC1259" i="2"/>
  <c r="AC1260" i="2"/>
  <c r="AC1261" i="2"/>
  <c r="AC1262" i="2"/>
  <c r="AC1263" i="2"/>
  <c r="AC1264" i="2"/>
  <c r="AC1265" i="2"/>
  <c r="AC1266" i="2"/>
  <c r="AC1267" i="2"/>
  <c r="AC1268" i="2"/>
  <c r="Y1288" i="2" l="1"/>
  <c r="Y1287" i="2"/>
  <c r="Y1286" i="2"/>
  <c r="Y1285" i="2"/>
  <c r="Y1284" i="2"/>
  <c r="Y1283" i="2"/>
  <c r="Y1282" i="2"/>
  <c r="Y1281" i="2"/>
  <c r="Y1280" i="2"/>
  <c r="U1280" i="2"/>
  <c r="Y1279" i="2"/>
  <c r="U1279" i="2"/>
  <c r="Y1278" i="2"/>
  <c r="U1278" i="2"/>
  <c r="Y1277" i="2"/>
  <c r="U1277" i="2"/>
  <c r="Y1276" i="2"/>
  <c r="U1276" i="2"/>
  <c r="Y1275" i="2"/>
  <c r="U1275" i="2"/>
  <c r="Y1274" i="2"/>
  <c r="U1274" i="2"/>
  <c r="Y1273" i="2"/>
  <c r="U1273" i="2"/>
  <c r="Y1272" i="2"/>
  <c r="U1272" i="2"/>
  <c r="Y1271" i="2"/>
  <c r="U1271" i="2"/>
  <c r="Y1270" i="2"/>
  <c r="U1270" i="2"/>
  <c r="S1270" i="2"/>
  <c r="Y1269" i="2"/>
  <c r="U1269" i="2"/>
  <c r="S1269" i="2"/>
  <c r="Y1268" i="2"/>
  <c r="W1268" i="2"/>
  <c r="U1268" i="2"/>
  <c r="S1268" i="2"/>
  <c r="Y1267" i="2"/>
  <c r="W1267" i="2"/>
  <c r="U1267" i="2"/>
  <c r="S1267" i="2"/>
  <c r="Y1266" i="2"/>
  <c r="W1266" i="2"/>
  <c r="U1266" i="2"/>
  <c r="S1266" i="2"/>
  <c r="Y1265" i="2"/>
  <c r="W1265" i="2"/>
  <c r="U1265" i="2"/>
  <c r="S1265" i="2"/>
  <c r="Y1264" i="2"/>
  <c r="W1264" i="2"/>
  <c r="U1264" i="2"/>
  <c r="S1264" i="2"/>
  <c r="Y1263" i="2"/>
  <c r="W1263" i="2"/>
  <c r="U1263" i="2"/>
  <c r="S1263" i="2"/>
  <c r="Y1262" i="2"/>
  <c r="W1262" i="2"/>
  <c r="U1262" i="2"/>
  <c r="S1262" i="2"/>
  <c r="Y1261" i="2"/>
  <c r="W1261" i="2"/>
  <c r="U1261" i="2"/>
  <c r="S1261" i="2"/>
  <c r="Y1260" i="2"/>
  <c r="W1260" i="2"/>
  <c r="U1260" i="2"/>
  <c r="S1260" i="2"/>
  <c r="Y1259" i="2"/>
  <c r="W1259" i="2"/>
  <c r="U1259" i="2"/>
  <c r="S1259" i="2"/>
  <c r="Y1258" i="2"/>
  <c r="W1258" i="2"/>
  <c r="U1258" i="2"/>
  <c r="S1258" i="2"/>
  <c r="Y1257" i="2"/>
  <c r="W1257" i="2"/>
  <c r="U1257" i="2"/>
  <c r="S1257" i="2"/>
  <c r="Y1256" i="2"/>
  <c r="W1256" i="2"/>
  <c r="U1256" i="2"/>
  <c r="S1256" i="2"/>
  <c r="Y1255" i="2"/>
  <c r="W1255" i="2"/>
  <c r="U1255" i="2"/>
  <c r="S1255" i="2"/>
  <c r="Y1254" i="2"/>
  <c r="W1254" i="2"/>
  <c r="U1254" i="2"/>
  <c r="S1254" i="2"/>
  <c r="Y1253" i="2"/>
  <c r="W1253" i="2"/>
  <c r="U1253" i="2"/>
  <c r="S1253" i="2"/>
  <c r="Y1252" i="2"/>
  <c r="V1252" i="2"/>
  <c r="W1252" i="2" s="1"/>
  <c r="U1252" i="2"/>
  <c r="S1252" i="2"/>
  <c r="Y1251" i="2"/>
  <c r="V1251" i="2"/>
  <c r="W1251" i="2" s="1"/>
  <c r="U1251" i="2"/>
  <c r="S1251" i="2"/>
  <c r="Y1250" i="2"/>
  <c r="V1250" i="2"/>
  <c r="W1250" i="2" s="1"/>
  <c r="U1250" i="2"/>
  <c r="S1250" i="2"/>
  <c r="Q1250" i="2"/>
  <c r="N1249" i="2"/>
  <c r="X1248" i="2"/>
  <c r="Y1248" i="2" s="1"/>
  <c r="V1248" i="2"/>
  <c r="W1248" i="2" s="1"/>
  <c r="T1248" i="2"/>
  <c r="U1248" i="2" s="1"/>
  <c r="P1248" i="2"/>
  <c r="N1248" i="2"/>
  <c r="X1247" i="2"/>
  <c r="Y1247" i="2" s="1"/>
  <c r="V1247" i="2"/>
  <c r="W1247" i="2" s="1"/>
  <c r="T1247" i="2"/>
  <c r="U1247" i="2" s="1"/>
  <c r="P1247" i="2"/>
  <c r="N1247" i="2"/>
  <c r="X1246" i="2"/>
  <c r="Y1246" i="2" s="1"/>
  <c r="V1246" i="2"/>
  <c r="W1246" i="2" s="1"/>
  <c r="T1246" i="2"/>
  <c r="U1246" i="2" s="1"/>
  <c r="P1246" i="2"/>
  <c r="R1246" i="2" s="1"/>
  <c r="S1246" i="2" s="1"/>
  <c r="N1246" i="2"/>
  <c r="X1245" i="2"/>
  <c r="Y1245" i="2" s="1"/>
  <c r="V1245" i="2"/>
  <c r="W1245" i="2" s="1"/>
  <c r="T1245" i="2"/>
  <c r="U1245" i="2" s="1"/>
  <c r="P1245" i="2"/>
  <c r="Q1245" i="2" s="1"/>
  <c r="N1245" i="2"/>
  <c r="X1244" i="2"/>
  <c r="Y1244" i="2" s="1"/>
  <c r="V1244" i="2"/>
  <c r="W1244" i="2" s="1"/>
  <c r="T1244" i="2"/>
  <c r="U1244" i="2" s="1"/>
  <c r="P1244" i="2"/>
  <c r="Q1244" i="2" s="1"/>
  <c r="N1244" i="2"/>
  <c r="X1243" i="2"/>
  <c r="Y1243" i="2" s="1"/>
  <c r="V1243" i="2"/>
  <c r="W1243" i="2" s="1"/>
  <c r="T1243" i="2"/>
  <c r="U1243" i="2" s="1"/>
  <c r="P1243" i="2"/>
  <c r="R1243" i="2" s="1"/>
  <c r="S1243" i="2" s="1"/>
  <c r="N1243" i="2"/>
  <c r="X1242" i="2"/>
  <c r="Y1242" i="2" s="1"/>
  <c r="V1242" i="2"/>
  <c r="W1242" i="2" s="1"/>
  <c r="T1242" i="2"/>
  <c r="U1242" i="2" s="1"/>
  <c r="P1242" i="2"/>
  <c r="R1242" i="2" s="1"/>
  <c r="S1242" i="2" s="1"/>
  <c r="N1242" i="2"/>
  <c r="X1241" i="2"/>
  <c r="Y1241" i="2" s="1"/>
  <c r="V1241" i="2"/>
  <c r="W1241" i="2" s="1"/>
  <c r="T1241" i="2"/>
  <c r="U1241" i="2" s="1"/>
  <c r="P1241" i="2"/>
  <c r="Q1241" i="2" s="1"/>
  <c r="N1241" i="2"/>
  <c r="X1240" i="2"/>
  <c r="Y1240" i="2" s="1"/>
  <c r="V1240" i="2"/>
  <c r="W1240" i="2" s="1"/>
  <c r="T1240" i="2"/>
  <c r="U1240" i="2" s="1"/>
  <c r="P1240" i="2"/>
  <c r="Q1240" i="2" s="1"/>
  <c r="N1240" i="2"/>
  <c r="X1239" i="2"/>
  <c r="Y1239" i="2" s="1"/>
  <c r="V1239" i="2"/>
  <c r="W1239" i="2" s="1"/>
  <c r="T1239" i="2"/>
  <c r="U1239" i="2" s="1"/>
  <c r="P1239" i="2"/>
  <c r="R1239" i="2" s="1"/>
  <c r="S1239" i="2" s="1"/>
  <c r="N1239" i="2"/>
  <c r="X1238" i="2"/>
  <c r="Y1238" i="2" s="1"/>
  <c r="V1238" i="2"/>
  <c r="W1238" i="2" s="1"/>
  <c r="T1238" i="2"/>
  <c r="U1238" i="2" s="1"/>
  <c r="P1238" i="2"/>
  <c r="Q1238" i="2" s="1"/>
  <c r="N1238" i="2"/>
  <c r="X1237" i="2"/>
  <c r="Y1237" i="2" s="1"/>
  <c r="V1237" i="2"/>
  <c r="W1237" i="2" s="1"/>
  <c r="T1237" i="2"/>
  <c r="U1237" i="2" s="1"/>
  <c r="P1237" i="2"/>
  <c r="Q1237" i="2" s="1"/>
  <c r="N1237" i="2"/>
  <c r="X1236" i="2"/>
  <c r="Y1236" i="2" s="1"/>
  <c r="V1236" i="2"/>
  <c r="W1236" i="2" s="1"/>
  <c r="T1236" i="2"/>
  <c r="U1236" i="2" s="1"/>
  <c r="P1236" i="2"/>
  <c r="R1236" i="2" s="1"/>
  <c r="S1236" i="2" s="1"/>
  <c r="N1236" i="2"/>
  <c r="X1235" i="2"/>
  <c r="Y1235" i="2" s="1"/>
  <c r="V1235" i="2"/>
  <c r="W1235" i="2" s="1"/>
  <c r="T1235" i="2"/>
  <c r="U1235" i="2" s="1"/>
  <c r="P1235" i="2"/>
  <c r="N1235" i="2"/>
  <c r="X1234" i="2"/>
  <c r="Y1234" i="2" s="1"/>
  <c r="V1234" i="2"/>
  <c r="W1234" i="2" s="1"/>
  <c r="T1234" i="2"/>
  <c r="U1234" i="2" s="1"/>
  <c r="P1234" i="2"/>
  <c r="N1234" i="2"/>
  <c r="X1233" i="2"/>
  <c r="Y1233" i="2" s="1"/>
  <c r="V1233" i="2"/>
  <c r="W1233" i="2" s="1"/>
  <c r="T1233" i="2"/>
  <c r="U1233" i="2" s="1"/>
  <c r="P1233" i="2"/>
  <c r="N1233" i="2"/>
  <c r="X1232" i="2"/>
  <c r="Y1232" i="2" s="1"/>
  <c r="V1232" i="2"/>
  <c r="W1232" i="2" s="1"/>
  <c r="T1232" i="2"/>
  <c r="U1232" i="2" s="1"/>
  <c r="P1232" i="2"/>
  <c r="N1232" i="2"/>
  <c r="X1231" i="2"/>
  <c r="Y1231" i="2" s="1"/>
  <c r="V1231" i="2"/>
  <c r="W1231" i="2" s="1"/>
  <c r="T1231" i="2"/>
  <c r="U1231" i="2" s="1"/>
  <c r="P1231" i="2"/>
  <c r="N1231" i="2"/>
  <c r="X1230" i="2"/>
  <c r="Y1230" i="2" s="1"/>
  <c r="V1230" i="2"/>
  <c r="W1230" i="2" s="1"/>
  <c r="T1230" i="2"/>
  <c r="U1230" i="2" s="1"/>
  <c r="P1230" i="2"/>
  <c r="R1230" i="2" s="1"/>
  <c r="S1230" i="2" s="1"/>
  <c r="N1230" i="2"/>
  <c r="X1229" i="2"/>
  <c r="Y1229" i="2" s="1"/>
  <c r="V1229" i="2"/>
  <c r="W1229" i="2" s="1"/>
  <c r="T1229" i="2"/>
  <c r="U1229" i="2" s="1"/>
  <c r="P1229" i="2"/>
  <c r="Q1229" i="2" s="1"/>
  <c r="N1229" i="2"/>
  <c r="X1228" i="2"/>
  <c r="Y1228" i="2" s="1"/>
  <c r="V1228" i="2"/>
  <c r="W1228" i="2" s="1"/>
  <c r="T1228" i="2"/>
  <c r="U1228" i="2" s="1"/>
  <c r="P1228" i="2"/>
  <c r="R1228" i="2" s="1"/>
  <c r="S1228" i="2" s="1"/>
  <c r="N1228" i="2"/>
  <c r="X1227" i="2"/>
  <c r="Y1227" i="2" s="1"/>
  <c r="V1227" i="2"/>
  <c r="W1227" i="2" s="1"/>
  <c r="T1227" i="2"/>
  <c r="U1227" i="2" s="1"/>
  <c r="P1227" i="2"/>
  <c r="R1227" i="2" s="1"/>
  <c r="S1227" i="2" s="1"/>
  <c r="N1227" i="2"/>
  <c r="X1226" i="2"/>
  <c r="Y1226" i="2" s="1"/>
  <c r="V1226" i="2"/>
  <c r="W1226" i="2" s="1"/>
  <c r="T1226" i="2"/>
  <c r="U1226" i="2" s="1"/>
  <c r="P1226" i="2"/>
  <c r="R1226" i="2" s="1"/>
  <c r="S1226" i="2" s="1"/>
  <c r="N1226" i="2"/>
  <c r="X1225" i="2"/>
  <c r="Y1225" i="2" s="1"/>
  <c r="V1225" i="2"/>
  <c r="W1225" i="2" s="1"/>
  <c r="T1225" i="2"/>
  <c r="U1225" i="2" s="1"/>
  <c r="P1225" i="2"/>
  <c r="N1225" i="2"/>
  <c r="X1224" i="2"/>
  <c r="Y1224" i="2" s="1"/>
  <c r="V1224" i="2"/>
  <c r="W1224" i="2" s="1"/>
  <c r="T1224" i="2"/>
  <c r="U1224" i="2" s="1"/>
  <c r="P1224" i="2"/>
  <c r="N1224" i="2"/>
  <c r="X1223" i="2"/>
  <c r="Y1223" i="2" s="1"/>
  <c r="V1223" i="2"/>
  <c r="W1223" i="2" s="1"/>
  <c r="T1223" i="2"/>
  <c r="U1223" i="2" s="1"/>
  <c r="P1223" i="2"/>
  <c r="R1223" i="2" s="1"/>
  <c r="S1223" i="2" s="1"/>
  <c r="N1223" i="2"/>
  <c r="X1222" i="2"/>
  <c r="Y1222" i="2" s="1"/>
  <c r="V1222" i="2"/>
  <c r="W1222" i="2" s="1"/>
  <c r="T1222" i="2"/>
  <c r="U1222" i="2" s="1"/>
  <c r="P1222" i="2"/>
  <c r="N1222" i="2"/>
  <c r="X1221" i="2"/>
  <c r="Y1221" i="2" s="1"/>
  <c r="V1221" i="2"/>
  <c r="W1221" i="2" s="1"/>
  <c r="T1221" i="2"/>
  <c r="U1221" i="2" s="1"/>
  <c r="P1221" i="2"/>
  <c r="Q1221" i="2" s="1"/>
  <c r="X1220" i="2"/>
  <c r="Y1220" i="2" s="1"/>
  <c r="V1220" i="2"/>
  <c r="W1220" i="2" s="1"/>
  <c r="T1220" i="2"/>
  <c r="U1220" i="2" s="1"/>
  <c r="P1220" i="2"/>
  <c r="N1220" i="2"/>
  <c r="X1219" i="2"/>
  <c r="Y1219" i="2" s="1"/>
  <c r="V1219" i="2"/>
  <c r="W1219" i="2" s="1"/>
  <c r="T1219" i="2"/>
  <c r="U1219" i="2" s="1"/>
  <c r="P1219" i="2"/>
  <c r="Q1219" i="2" s="1"/>
  <c r="N1219" i="2"/>
  <c r="X1218" i="2"/>
  <c r="Y1218" i="2" s="1"/>
  <c r="V1218" i="2"/>
  <c r="W1218" i="2" s="1"/>
  <c r="T1218" i="2"/>
  <c r="U1218" i="2" s="1"/>
  <c r="P1218" i="2"/>
  <c r="N1218" i="2"/>
  <c r="X1217" i="2"/>
  <c r="Y1217" i="2" s="1"/>
  <c r="V1217" i="2"/>
  <c r="W1217" i="2" s="1"/>
  <c r="T1217" i="2"/>
  <c r="U1217" i="2" s="1"/>
  <c r="P1217" i="2"/>
  <c r="R1217" i="2" s="1"/>
  <c r="S1217" i="2" s="1"/>
  <c r="N1217" i="2"/>
  <c r="X1216" i="2"/>
  <c r="Y1216" i="2" s="1"/>
  <c r="V1216" i="2"/>
  <c r="W1216" i="2" s="1"/>
  <c r="T1216" i="2"/>
  <c r="U1216" i="2" s="1"/>
  <c r="P1216" i="2"/>
  <c r="N1216" i="2"/>
  <c r="X1215" i="2"/>
  <c r="Y1215" i="2" s="1"/>
  <c r="V1215" i="2"/>
  <c r="W1215" i="2" s="1"/>
  <c r="T1215" i="2"/>
  <c r="U1215" i="2" s="1"/>
  <c r="P1215" i="2"/>
  <c r="X1214" i="2"/>
  <c r="Y1214" i="2" s="1"/>
  <c r="V1214" i="2"/>
  <c r="W1214" i="2" s="1"/>
  <c r="T1214" i="2"/>
  <c r="U1214" i="2" s="1"/>
  <c r="P1214" i="2"/>
  <c r="R1214" i="2" s="1"/>
  <c r="S1214" i="2" s="1"/>
  <c r="N1214" i="2"/>
  <c r="X1213" i="2"/>
  <c r="Y1213" i="2" s="1"/>
  <c r="V1213" i="2"/>
  <c r="W1213" i="2" s="1"/>
  <c r="T1213" i="2"/>
  <c r="U1213" i="2" s="1"/>
  <c r="P1213" i="2"/>
  <c r="Q1213" i="2" s="1"/>
  <c r="N1213" i="2"/>
  <c r="X1212" i="2"/>
  <c r="Y1212" i="2" s="1"/>
  <c r="V1212" i="2"/>
  <c r="W1212" i="2" s="1"/>
  <c r="T1212" i="2"/>
  <c r="U1212" i="2" s="1"/>
  <c r="P1212" i="2"/>
  <c r="R1212" i="2" s="1"/>
  <c r="S1212" i="2" s="1"/>
  <c r="N1212" i="2"/>
  <c r="X1211" i="2"/>
  <c r="Y1211" i="2" s="1"/>
  <c r="V1211" i="2"/>
  <c r="W1211" i="2" s="1"/>
  <c r="T1211" i="2"/>
  <c r="U1211" i="2" s="1"/>
  <c r="P1211" i="2"/>
  <c r="R1211" i="2" s="1"/>
  <c r="S1211" i="2" s="1"/>
  <c r="N1211" i="2"/>
  <c r="X1210" i="2"/>
  <c r="Y1210" i="2" s="1"/>
  <c r="V1210" i="2"/>
  <c r="W1210" i="2" s="1"/>
  <c r="T1210" i="2"/>
  <c r="U1210" i="2" s="1"/>
  <c r="P1210" i="2"/>
  <c r="N1210" i="2"/>
  <c r="X1209" i="2"/>
  <c r="Y1209" i="2" s="1"/>
  <c r="V1209" i="2"/>
  <c r="W1209" i="2" s="1"/>
  <c r="T1209" i="2"/>
  <c r="U1209" i="2" s="1"/>
  <c r="P1209" i="2"/>
  <c r="Q1209" i="2" s="1"/>
  <c r="N1209" i="2"/>
  <c r="X1208" i="2"/>
  <c r="Y1208" i="2" s="1"/>
  <c r="V1208" i="2"/>
  <c r="W1208" i="2" s="1"/>
  <c r="T1208" i="2"/>
  <c r="U1208" i="2" s="1"/>
  <c r="P1208" i="2"/>
  <c r="R1208" i="2" s="1"/>
  <c r="S1208" i="2" s="1"/>
  <c r="N1208" i="2"/>
  <c r="X1207" i="2"/>
  <c r="Y1207" i="2" s="1"/>
  <c r="V1207" i="2"/>
  <c r="W1207" i="2" s="1"/>
  <c r="T1207" i="2"/>
  <c r="U1207" i="2" s="1"/>
  <c r="P1207" i="2"/>
  <c r="N1207" i="2"/>
  <c r="X1206" i="2"/>
  <c r="Y1206" i="2" s="1"/>
  <c r="V1206" i="2"/>
  <c r="W1206" i="2" s="1"/>
  <c r="T1206" i="2"/>
  <c r="U1206" i="2" s="1"/>
  <c r="P1206" i="2"/>
  <c r="N1206" i="2"/>
  <c r="X1205" i="2"/>
  <c r="Y1205" i="2" s="1"/>
  <c r="V1205" i="2"/>
  <c r="W1205" i="2" s="1"/>
  <c r="T1205" i="2"/>
  <c r="U1205" i="2" s="1"/>
  <c r="P1205" i="2"/>
  <c r="R1205" i="2" s="1"/>
  <c r="S1205" i="2" s="1"/>
  <c r="N1205" i="2"/>
  <c r="X1204" i="2"/>
  <c r="Y1204" i="2" s="1"/>
  <c r="V1204" i="2"/>
  <c r="W1204" i="2" s="1"/>
  <c r="T1204" i="2"/>
  <c r="U1204" i="2" s="1"/>
  <c r="P1204" i="2"/>
  <c r="N1204" i="2"/>
  <c r="X1200" i="2"/>
  <c r="Y1200" i="2" s="1"/>
  <c r="V1200" i="2"/>
  <c r="W1200" i="2" s="1"/>
  <c r="T1200" i="2"/>
  <c r="U1200" i="2" s="1"/>
  <c r="P1200" i="2"/>
  <c r="N1200" i="2"/>
  <c r="X1201" i="2"/>
  <c r="Y1201" i="2" s="1"/>
  <c r="V1201" i="2"/>
  <c r="W1201" i="2" s="1"/>
  <c r="T1201" i="2"/>
  <c r="U1201" i="2" s="1"/>
  <c r="P1201" i="2"/>
  <c r="N1201" i="2"/>
  <c r="X1203" i="2"/>
  <c r="Y1203" i="2" s="1"/>
  <c r="V1203" i="2"/>
  <c r="W1203" i="2" s="1"/>
  <c r="T1203" i="2"/>
  <c r="U1203" i="2" s="1"/>
  <c r="P1203" i="2"/>
  <c r="Q1203" i="2" s="1"/>
  <c r="N1203" i="2"/>
  <c r="X1198" i="2"/>
  <c r="Y1198" i="2" s="1"/>
  <c r="V1198" i="2"/>
  <c r="W1198" i="2" s="1"/>
  <c r="T1198" i="2"/>
  <c r="U1198" i="2" s="1"/>
  <c r="P1198" i="2"/>
  <c r="N1198" i="2"/>
  <c r="J1197" i="2"/>
  <c r="L1197" i="2" s="1"/>
  <c r="X1196" i="2"/>
  <c r="Y1196" i="2" s="1"/>
  <c r="V1196" i="2"/>
  <c r="W1196" i="2" s="1"/>
  <c r="T1196" i="2"/>
  <c r="U1196" i="2" s="1"/>
  <c r="P1196" i="2"/>
  <c r="N1196" i="2"/>
  <c r="M1196" i="2"/>
  <c r="J1195" i="2"/>
  <c r="X1194" i="2"/>
  <c r="Y1194" i="2" s="1"/>
  <c r="V1194" i="2"/>
  <c r="W1194" i="2" s="1"/>
  <c r="T1194" i="2"/>
  <c r="U1194" i="2" s="1"/>
  <c r="P1194" i="2"/>
  <c r="N1194" i="2"/>
  <c r="J1193" i="2"/>
  <c r="J1192" i="2"/>
  <c r="X1191" i="2"/>
  <c r="Y1191" i="2" s="1"/>
  <c r="V1191" i="2"/>
  <c r="W1191" i="2" s="1"/>
  <c r="T1191" i="2"/>
  <c r="U1191" i="2" s="1"/>
  <c r="P1191" i="2"/>
  <c r="Q1191" i="2" s="1"/>
  <c r="N1191" i="2"/>
  <c r="J1190" i="2"/>
  <c r="L1190" i="2" s="1"/>
  <c r="J1189" i="2"/>
  <c r="X1188" i="2"/>
  <c r="Y1188" i="2" s="1"/>
  <c r="V1188" i="2"/>
  <c r="W1188" i="2" s="1"/>
  <c r="T1188" i="2"/>
  <c r="U1188" i="2" s="1"/>
  <c r="P1188" i="2"/>
  <c r="Q1188" i="2" s="1"/>
  <c r="N1188" i="2"/>
  <c r="M1188" i="2"/>
  <c r="J1187" i="2"/>
  <c r="X1186" i="2"/>
  <c r="Y1186" i="2" s="1"/>
  <c r="V1186" i="2"/>
  <c r="W1186" i="2" s="1"/>
  <c r="T1186" i="2"/>
  <c r="U1186" i="2" s="1"/>
  <c r="P1186" i="2"/>
  <c r="R1186" i="2" s="1"/>
  <c r="S1186" i="2" s="1"/>
  <c r="N1186" i="2"/>
  <c r="J1185" i="2"/>
  <c r="M1185" i="2" s="1"/>
  <c r="X1184" i="2"/>
  <c r="Y1184" i="2" s="1"/>
  <c r="V1184" i="2"/>
  <c r="W1184" i="2" s="1"/>
  <c r="T1184" i="2"/>
  <c r="U1184" i="2" s="1"/>
  <c r="P1184" i="2"/>
  <c r="Q1184" i="2" s="1"/>
  <c r="N1184" i="2"/>
  <c r="X1183" i="2"/>
  <c r="Y1183" i="2" s="1"/>
  <c r="V1183" i="2"/>
  <c r="W1183" i="2" s="1"/>
  <c r="T1183" i="2"/>
  <c r="U1183" i="2" s="1"/>
  <c r="P1183" i="2"/>
  <c r="N1183" i="2"/>
  <c r="X1182" i="2"/>
  <c r="Y1182" i="2" s="1"/>
  <c r="V1182" i="2"/>
  <c r="W1182" i="2" s="1"/>
  <c r="T1182" i="2"/>
  <c r="U1182" i="2" s="1"/>
  <c r="P1182" i="2"/>
  <c r="R1182" i="2" s="1"/>
  <c r="S1182" i="2" s="1"/>
  <c r="N1182" i="2"/>
  <c r="X1181" i="2"/>
  <c r="Y1181" i="2" s="1"/>
  <c r="V1181" i="2"/>
  <c r="W1181" i="2" s="1"/>
  <c r="T1181" i="2"/>
  <c r="U1181" i="2" s="1"/>
  <c r="P1181" i="2"/>
  <c r="N1181" i="2"/>
  <c r="X1180" i="2"/>
  <c r="Y1180" i="2" s="1"/>
  <c r="V1180" i="2"/>
  <c r="W1180" i="2" s="1"/>
  <c r="T1180" i="2"/>
  <c r="U1180" i="2" s="1"/>
  <c r="P1180" i="2"/>
  <c r="N1180" i="2"/>
  <c r="X1179" i="2"/>
  <c r="Y1179" i="2" s="1"/>
  <c r="V1179" i="2"/>
  <c r="W1179" i="2" s="1"/>
  <c r="T1179" i="2"/>
  <c r="U1179" i="2" s="1"/>
  <c r="P1179" i="2"/>
  <c r="N1179" i="2"/>
  <c r="X1178" i="2"/>
  <c r="Y1178" i="2" s="1"/>
  <c r="V1178" i="2"/>
  <c r="W1178" i="2" s="1"/>
  <c r="T1178" i="2"/>
  <c r="U1178" i="2" s="1"/>
  <c r="P1178" i="2"/>
  <c r="R1178" i="2" s="1"/>
  <c r="S1178" i="2" s="1"/>
  <c r="N1178" i="2"/>
  <c r="X1177" i="2"/>
  <c r="Y1177" i="2" s="1"/>
  <c r="V1177" i="2"/>
  <c r="W1177" i="2" s="1"/>
  <c r="T1177" i="2"/>
  <c r="U1177" i="2" s="1"/>
  <c r="P1177" i="2"/>
  <c r="N1177" i="2"/>
  <c r="J1176" i="2"/>
  <c r="L1176" i="2" s="1"/>
  <c r="J1175" i="2"/>
  <c r="J1174" i="2"/>
  <c r="X1173" i="2"/>
  <c r="Y1173" i="2" s="1"/>
  <c r="V1173" i="2"/>
  <c r="W1173" i="2" s="1"/>
  <c r="T1173" i="2"/>
  <c r="U1173" i="2" s="1"/>
  <c r="P1173" i="2"/>
  <c r="N1173" i="2"/>
  <c r="X1172" i="2"/>
  <c r="Y1172" i="2" s="1"/>
  <c r="V1172" i="2"/>
  <c r="W1172" i="2" s="1"/>
  <c r="T1172" i="2"/>
  <c r="U1172" i="2" s="1"/>
  <c r="P1172" i="2"/>
  <c r="N1172" i="2"/>
  <c r="X1171" i="2"/>
  <c r="Y1171" i="2" s="1"/>
  <c r="V1171" i="2"/>
  <c r="W1171" i="2" s="1"/>
  <c r="T1171" i="2"/>
  <c r="U1171" i="2" s="1"/>
  <c r="P1171" i="2"/>
  <c r="N1171" i="2"/>
  <c r="X1170" i="2"/>
  <c r="Y1170" i="2" s="1"/>
  <c r="V1170" i="2"/>
  <c r="W1170" i="2" s="1"/>
  <c r="T1170" i="2"/>
  <c r="U1170" i="2" s="1"/>
  <c r="P1170" i="2"/>
  <c r="N1170" i="2"/>
  <c r="X1169" i="2"/>
  <c r="Y1169" i="2" s="1"/>
  <c r="V1169" i="2"/>
  <c r="W1169" i="2" s="1"/>
  <c r="T1169" i="2"/>
  <c r="U1169" i="2" s="1"/>
  <c r="P1169" i="2"/>
  <c r="N1169" i="2"/>
  <c r="X1168" i="2"/>
  <c r="Y1168" i="2" s="1"/>
  <c r="V1168" i="2"/>
  <c r="W1168" i="2" s="1"/>
  <c r="T1168" i="2"/>
  <c r="U1168" i="2" s="1"/>
  <c r="P1168" i="2"/>
  <c r="Q1168" i="2" s="1"/>
  <c r="N1168" i="2"/>
  <c r="X1167" i="2"/>
  <c r="Y1167" i="2" s="1"/>
  <c r="V1167" i="2"/>
  <c r="W1167" i="2" s="1"/>
  <c r="T1167" i="2"/>
  <c r="U1167" i="2" s="1"/>
  <c r="P1167" i="2"/>
  <c r="Q1167" i="2" s="1"/>
  <c r="N1167" i="2"/>
  <c r="X1166" i="2"/>
  <c r="Y1166" i="2" s="1"/>
  <c r="V1166" i="2"/>
  <c r="W1166" i="2" s="1"/>
  <c r="T1166" i="2"/>
  <c r="U1166" i="2" s="1"/>
  <c r="P1166" i="2"/>
  <c r="N1166" i="2"/>
  <c r="X1165" i="2"/>
  <c r="Y1165" i="2" s="1"/>
  <c r="V1165" i="2"/>
  <c r="W1165" i="2" s="1"/>
  <c r="T1165" i="2"/>
  <c r="U1165" i="2" s="1"/>
  <c r="P1165" i="2"/>
  <c r="N1165" i="2"/>
  <c r="X1164" i="2"/>
  <c r="Y1164" i="2" s="1"/>
  <c r="V1164" i="2"/>
  <c r="W1164" i="2" s="1"/>
  <c r="T1164" i="2"/>
  <c r="U1164" i="2" s="1"/>
  <c r="P1164" i="2"/>
  <c r="N1164" i="2"/>
  <c r="X1163" i="2"/>
  <c r="Y1163" i="2" s="1"/>
  <c r="V1163" i="2"/>
  <c r="W1163" i="2" s="1"/>
  <c r="T1163" i="2"/>
  <c r="U1163" i="2" s="1"/>
  <c r="P1163" i="2"/>
  <c r="N1163" i="2"/>
  <c r="X1162" i="2"/>
  <c r="Y1162" i="2" s="1"/>
  <c r="V1162" i="2"/>
  <c r="W1162" i="2" s="1"/>
  <c r="T1162" i="2"/>
  <c r="U1162" i="2" s="1"/>
  <c r="P1162" i="2"/>
  <c r="Q1162" i="2" s="1"/>
  <c r="N1162" i="2"/>
  <c r="J1161" i="2"/>
  <c r="J1160" i="2"/>
  <c r="M1160" i="2" s="1"/>
  <c r="J1159" i="2"/>
  <c r="X1158" i="2"/>
  <c r="Y1158" i="2" s="1"/>
  <c r="V1158" i="2"/>
  <c r="W1158" i="2" s="1"/>
  <c r="T1158" i="2"/>
  <c r="U1158" i="2" s="1"/>
  <c r="P1158" i="2"/>
  <c r="Q1158" i="2" s="1"/>
  <c r="N1158" i="2"/>
  <c r="X1157" i="2"/>
  <c r="Y1157" i="2" s="1"/>
  <c r="V1157" i="2"/>
  <c r="W1157" i="2" s="1"/>
  <c r="T1157" i="2"/>
  <c r="U1157" i="2" s="1"/>
  <c r="P1157" i="2"/>
  <c r="Q1157" i="2" s="1"/>
  <c r="N1157" i="2"/>
  <c r="X1156" i="2"/>
  <c r="Y1156" i="2" s="1"/>
  <c r="V1156" i="2"/>
  <c r="W1156" i="2" s="1"/>
  <c r="T1156" i="2"/>
  <c r="U1156" i="2" s="1"/>
  <c r="P1156" i="2"/>
  <c r="R1156" i="2" s="1"/>
  <c r="S1156" i="2" s="1"/>
  <c r="N1156" i="2"/>
  <c r="X1155" i="2"/>
  <c r="Y1155" i="2" s="1"/>
  <c r="V1155" i="2"/>
  <c r="W1155" i="2" s="1"/>
  <c r="T1155" i="2"/>
  <c r="U1155" i="2" s="1"/>
  <c r="P1155" i="2"/>
  <c r="N1155" i="2"/>
  <c r="X1154" i="2"/>
  <c r="Y1154" i="2" s="1"/>
  <c r="V1154" i="2"/>
  <c r="W1154" i="2" s="1"/>
  <c r="T1154" i="2"/>
  <c r="U1154" i="2" s="1"/>
  <c r="P1154" i="2"/>
  <c r="N1154" i="2"/>
  <c r="X1153" i="2"/>
  <c r="Y1153" i="2" s="1"/>
  <c r="V1153" i="2"/>
  <c r="W1153" i="2" s="1"/>
  <c r="T1153" i="2"/>
  <c r="U1153" i="2" s="1"/>
  <c r="P1153" i="2"/>
  <c r="Q1153" i="2" s="1"/>
  <c r="N1153" i="2"/>
  <c r="X1152" i="2"/>
  <c r="Y1152" i="2" s="1"/>
  <c r="V1152" i="2"/>
  <c r="W1152" i="2" s="1"/>
  <c r="T1152" i="2"/>
  <c r="U1152" i="2" s="1"/>
  <c r="P1152" i="2"/>
  <c r="N1152" i="2"/>
  <c r="X1151" i="2"/>
  <c r="Y1151" i="2" s="1"/>
  <c r="V1151" i="2"/>
  <c r="W1151" i="2" s="1"/>
  <c r="T1151" i="2"/>
  <c r="U1151" i="2" s="1"/>
  <c r="P1151" i="2"/>
  <c r="N1151" i="2"/>
  <c r="X1150" i="2"/>
  <c r="Y1150" i="2" s="1"/>
  <c r="V1150" i="2"/>
  <c r="W1150" i="2" s="1"/>
  <c r="T1150" i="2"/>
  <c r="U1150" i="2" s="1"/>
  <c r="P1150" i="2"/>
  <c r="R1150" i="2" s="1"/>
  <c r="S1150" i="2" s="1"/>
  <c r="N1150" i="2"/>
  <c r="X1149" i="2"/>
  <c r="Y1149" i="2" s="1"/>
  <c r="V1149" i="2"/>
  <c r="W1149" i="2" s="1"/>
  <c r="T1149" i="2"/>
  <c r="U1149" i="2" s="1"/>
  <c r="P1149" i="2"/>
  <c r="Q1149" i="2" s="1"/>
  <c r="N1149" i="2"/>
  <c r="X1148" i="2"/>
  <c r="Y1148" i="2" s="1"/>
  <c r="V1148" i="2"/>
  <c r="W1148" i="2" s="1"/>
  <c r="T1148" i="2"/>
  <c r="U1148" i="2" s="1"/>
  <c r="P1148" i="2"/>
  <c r="Q1148" i="2" s="1"/>
  <c r="N1148" i="2"/>
  <c r="X1147" i="2"/>
  <c r="Y1147" i="2" s="1"/>
  <c r="V1147" i="2"/>
  <c r="W1147" i="2" s="1"/>
  <c r="T1147" i="2"/>
  <c r="U1147" i="2" s="1"/>
  <c r="P1147" i="2"/>
  <c r="N1147" i="2"/>
  <c r="X1146" i="2"/>
  <c r="Y1146" i="2" s="1"/>
  <c r="V1146" i="2"/>
  <c r="W1146" i="2" s="1"/>
  <c r="T1146" i="2"/>
  <c r="U1146" i="2" s="1"/>
  <c r="P1146" i="2"/>
  <c r="Q1146" i="2" s="1"/>
  <c r="N1146" i="2"/>
  <c r="X1145" i="2"/>
  <c r="Y1145" i="2" s="1"/>
  <c r="V1145" i="2"/>
  <c r="W1145" i="2" s="1"/>
  <c r="T1145" i="2"/>
  <c r="U1145" i="2" s="1"/>
  <c r="P1145" i="2"/>
  <c r="Q1145" i="2" s="1"/>
  <c r="N1145" i="2"/>
  <c r="X1144" i="2"/>
  <c r="Y1144" i="2" s="1"/>
  <c r="V1144" i="2"/>
  <c r="W1144" i="2" s="1"/>
  <c r="T1144" i="2"/>
  <c r="U1144" i="2" s="1"/>
  <c r="P1144" i="2"/>
  <c r="Q1144" i="2" s="1"/>
  <c r="N1144" i="2"/>
  <c r="X1143" i="2"/>
  <c r="Y1143" i="2" s="1"/>
  <c r="V1143" i="2"/>
  <c r="W1143" i="2" s="1"/>
  <c r="T1143" i="2"/>
  <c r="U1143" i="2" s="1"/>
  <c r="P1143" i="2"/>
  <c r="N1143" i="2"/>
  <c r="N1142" i="2"/>
  <c r="X1141" i="2"/>
  <c r="Y1141" i="2" s="1"/>
  <c r="V1141" i="2"/>
  <c r="W1141" i="2" s="1"/>
  <c r="T1141" i="2"/>
  <c r="U1141" i="2" s="1"/>
  <c r="P1141" i="2"/>
  <c r="R1141" i="2" s="1"/>
  <c r="S1141" i="2" s="1"/>
  <c r="N1141" i="2"/>
  <c r="X1140" i="2"/>
  <c r="Y1140" i="2" s="1"/>
  <c r="V1140" i="2"/>
  <c r="W1140" i="2" s="1"/>
  <c r="T1140" i="2"/>
  <c r="U1140" i="2" s="1"/>
  <c r="P1140" i="2"/>
  <c r="Q1140" i="2" s="1"/>
  <c r="N1140" i="2"/>
  <c r="X1138" i="2"/>
  <c r="Y1138" i="2" s="1"/>
  <c r="V1138" i="2"/>
  <c r="W1138" i="2" s="1"/>
  <c r="T1138" i="2"/>
  <c r="U1138" i="2" s="1"/>
  <c r="P1138" i="2"/>
  <c r="N1138" i="2"/>
  <c r="X1137" i="2"/>
  <c r="Y1137" i="2" s="1"/>
  <c r="V1137" i="2"/>
  <c r="W1137" i="2" s="1"/>
  <c r="T1137" i="2"/>
  <c r="U1137" i="2" s="1"/>
  <c r="P1137" i="2"/>
  <c r="R1137" i="2" s="1"/>
  <c r="S1137" i="2" s="1"/>
  <c r="N1137" i="2"/>
  <c r="X1136" i="2"/>
  <c r="Y1136" i="2" s="1"/>
  <c r="V1136" i="2"/>
  <c r="W1136" i="2" s="1"/>
  <c r="T1136" i="2"/>
  <c r="U1136" i="2" s="1"/>
  <c r="P1136" i="2"/>
  <c r="Q1136" i="2" s="1"/>
  <c r="N1136" i="2"/>
  <c r="X1135" i="2"/>
  <c r="Y1135" i="2" s="1"/>
  <c r="V1135" i="2"/>
  <c r="W1135" i="2" s="1"/>
  <c r="T1135" i="2"/>
  <c r="U1135" i="2" s="1"/>
  <c r="P1135" i="2"/>
  <c r="Q1135" i="2" s="1"/>
  <c r="N1135" i="2"/>
  <c r="X1134" i="2"/>
  <c r="Y1134" i="2" s="1"/>
  <c r="V1134" i="2"/>
  <c r="W1134" i="2" s="1"/>
  <c r="T1134" i="2"/>
  <c r="U1134" i="2" s="1"/>
  <c r="P1134" i="2"/>
  <c r="Q1134" i="2" s="1"/>
  <c r="N1134" i="2"/>
  <c r="X1133" i="2"/>
  <c r="Y1133" i="2" s="1"/>
  <c r="V1133" i="2"/>
  <c r="W1133" i="2" s="1"/>
  <c r="T1133" i="2"/>
  <c r="U1133" i="2" s="1"/>
  <c r="P1133" i="2"/>
  <c r="Q1133" i="2" s="1"/>
  <c r="N1133" i="2"/>
  <c r="X1132" i="2"/>
  <c r="Y1132" i="2" s="1"/>
  <c r="V1132" i="2"/>
  <c r="W1132" i="2" s="1"/>
  <c r="T1132" i="2"/>
  <c r="U1132" i="2" s="1"/>
  <c r="P1132" i="2"/>
  <c r="R1132" i="2" s="1"/>
  <c r="S1132" i="2" s="1"/>
  <c r="N1132" i="2"/>
  <c r="X1131" i="2"/>
  <c r="Y1131" i="2" s="1"/>
  <c r="V1131" i="2"/>
  <c r="W1131" i="2" s="1"/>
  <c r="T1131" i="2"/>
  <c r="U1131" i="2" s="1"/>
  <c r="P1131" i="2"/>
  <c r="N1131" i="2"/>
  <c r="X1130" i="2"/>
  <c r="Y1130" i="2" s="1"/>
  <c r="V1130" i="2"/>
  <c r="W1130" i="2" s="1"/>
  <c r="T1130" i="2"/>
  <c r="U1130" i="2" s="1"/>
  <c r="P1130" i="2"/>
  <c r="Q1130" i="2" s="1"/>
  <c r="N1130" i="2"/>
  <c r="X1129" i="2"/>
  <c r="Y1129" i="2" s="1"/>
  <c r="V1129" i="2"/>
  <c r="W1129" i="2" s="1"/>
  <c r="T1129" i="2"/>
  <c r="U1129" i="2" s="1"/>
  <c r="P1129" i="2"/>
  <c r="Q1129" i="2" s="1"/>
  <c r="N1129" i="2"/>
  <c r="X1128" i="2"/>
  <c r="Y1128" i="2" s="1"/>
  <c r="V1128" i="2"/>
  <c r="W1128" i="2" s="1"/>
  <c r="T1128" i="2"/>
  <c r="U1128" i="2" s="1"/>
  <c r="P1128" i="2"/>
  <c r="N1128" i="2"/>
  <c r="X1127" i="2"/>
  <c r="Y1127" i="2" s="1"/>
  <c r="V1127" i="2"/>
  <c r="W1127" i="2" s="1"/>
  <c r="T1127" i="2"/>
  <c r="U1127" i="2" s="1"/>
  <c r="P1127" i="2"/>
  <c r="N1127" i="2"/>
  <c r="X1126" i="2"/>
  <c r="Y1126" i="2" s="1"/>
  <c r="V1126" i="2"/>
  <c r="W1126" i="2" s="1"/>
  <c r="T1126" i="2"/>
  <c r="U1126" i="2" s="1"/>
  <c r="P1126" i="2"/>
  <c r="Q1126" i="2" s="1"/>
  <c r="N1126" i="2"/>
  <c r="X1125" i="2"/>
  <c r="Y1125" i="2" s="1"/>
  <c r="V1125" i="2"/>
  <c r="W1125" i="2" s="1"/>
  <c r="T1125" i="2"/>
  <c r="U1125" i="2" s="1"/>
  <c r="P1125" i="2"/>
  <c r="N1125" i="2"/>
  <c r="M1122" i="2"/>
  <c r="P1122" i="2"/>
  <c r="X1121" i="2"/>
  <c r="Y1121" i="2" s="1"/>
  <c r="V1121" i="2"/>
  <c r="W1121" i="2" s="1"/>
  <c r="T1121" i="2"/>
  <c r="U1121" i="2" s="1"/>
  <c r="P1121" i="2"/>
  <c r="N1121" i="2"/>
  <c r="X1120" i="2"/>
  <c r="Y1120" i="2" s="1"/>
  <c r="V1120" i="2"/>
  <c r="W1120" i="2" s="1"/>
  <c r="T1120" i="2"/>
  <c r="U1120" i="2" s="1"/>
  <c r="P1120" i="2"/>
  <c r="R1120" i="2" s="1"/>
  <c r="S1120" i="2" s="1"/>
  <c r="N1120" i="2"/>
  <c r="X1119" i="2"/>
  <c r="Y1119" i="2" s="1"/>
  <c r="V1119" i="2"/>
  <c r="W1119" i="2" s="1"/>
  <c r="T1119" i="2"/>
  <c r="U1119" i="2" s="1"/>
  <c r="P1119" i="2"/>
  <c r="Q1119" i="2" s="1"/>
  <c r="N1119" i="2"/>
  <c r="X1118" i="2"/>
  <c r="Y1118" i="2" s="1"/>
  <c r="V1118" i="2"/>
  <c r="W1118" i="2" s="1"/>
  <c r="T1118" i="2"/>
  <c r="U1118" i="2" s="1"/>
  <c r="P1118" i="2"/>
  <c r="R1118" i="2" s="1"/>
  <c r="S1118" i="2" s="1"/>
  <c r="N1118" i="2"/>
  <c r="X1117" i="2"/>
  <c r="Y1117" i="2" s="1"/>
  <c r="V1117" i="2"/>
  <c r="W1117" i="2" s="1"/>
  <c r="T1117" i="2"/>
  <c r="U1117" i="2" s="1"/>
  <c r="P1117" i="2"/>
  <c r="R1117" i="2" s="1"/>
  <c r="S1117" i="2" s="1"/>
  <c r="N1117" i="2"/>
  <c r="X1116" i="2"/>
  <c r="Y1116" i="2" s="1"/>
  <c r="V1116" i="2"/>
  <c r="W1116" i="2" s="1"/>
  <c r="T1116" i="2"/>
  <c r="U1116" i="2" s="1"/>
  <c r="P1116" i="2"/>
  <c r="R1116" i="2" s="1"/>
  <c r="S1116" i="2" s="1"/>
  <c r="N1116" i="2"/>
  <c r="X1115" i="2"/>
  <c r="Y1115" i="2" s="1"/>
  <c r="V1115" i="2"/>
  <c r="W1115" i="2" s="1"/>
  <c r="T1115" i="2"/>
  <c r="U1115" i="2" s="1"/>
  <c r="P1115" i="2"/>
  <c r="R1115" i="2" s="1"/>
  <c r="S1115" i="2" s="1"/>
  <c r="N1115" i="2"/>
  <c r="X1114" i="2"/>
  <c r="Y1114" i="2" s="1"/>
  <c r="V1114" i="2"/>
  <c r="W1114" i="2" s="1"/>
  <c r="T1114" i="2"/>
  <c r="U1114" i="2" s="1"/>
  <c r="P1114" i="2"/>
  <c r="N1114" i="2"/>
  <c r="X1113" i="2"/>
  <c r="Y1113" i="2" s="1"/>
  <c r="V1113" i="2"/>
  <c r="W1113" i="2" s="1"/>
  <c r="T1113" i="2"/>
  <c r="U1113" i="2" s="1"/>
  <c r="P1113" i="2"/>
  <c r="R1113" i="2" s="1"/>
  <c r="S1113" i="2" s="1"/>
  <c r="N1113" i="2"/>
  <c r="X1112" i="2"/>
  <c r="Y1112" i="2" s="1"/>
  <c r="V1112" i="2"/>
  <c r="W1112" i="2" s="1"/>
  <c r="T1112" i="2"/>
  <c r="U1112" i="2" s="1"/>
  <c r="P1112" i="2"/>
  <c r="N1112" i="2"/>
  <c r="J1111" i="2"/>
  <c r="X1109" i="2"/>
  <c r="Y1109" i="2" s="1"/>
  <c r="V1109" i="2"/>
  <c r="W1109" i="2" s="1"/>
  <c r="T1109" i="2"/>
  <c r="U1109" i="2" s="1"/>
  <c r="P1109" i="2"/>
  <c r="N1109" i="2"/>
  <c r="J1108" i="2"/>
  <c r="J1107" i="2"/>
  <c r="L1107" i="2" s="1"/>
  <c r="M1107" i="2" s="1"/>
  <c r="X1106" i="2"/>
  <c r="Y1106" i="2" s="1"/>
  <c r="V1106" i="2"/>
  <c r="W1106" i="2" s="1"/>
  <c r="T1106" i="2"/>
  <c r="U1106" i="2" s="1"/>
  <c r="P1106" i="2"/>
  <c r="Q1106" i="2" s="1"/>
  <c r="N1106" i="2"/>
  <c r="X1105" i="2"/>
  <c r="Y1105" i="2" s="1"/>
  <c r="V1105" i="2"/>
  <c r="W1105" i="2" s="1"/>
  <c r="T1105" i="2"/>
  <c r="U1105" i="2" s="1"/>
  <c r="P1105" i="2"/>
  <c r="N1105" i="2"/>
  <c r="X1104" i="2"/>
  <c r="Y1104" i="2" s="1"/>
  <c r="V1104" i="2"/>
  <c r="W1104" i="2" s="1"/>
  <c r="T1104" i="2"/>
  <c r="U1104" i="2" s="1"/>
  <c r="P1104" i="2"/>
  <c r="R1104" i="2" s="1"/>
  <c r="S1104" i="2" s="1"/>
  <c r="N1104" i="2"/>
  <c r="X1103" i="2"/>
  <c r="Y1103" i="2" s="1"/>
  <c r="V1103" i="2"/>
  <c r="W1103" i="2" s="1"/>
  <c r="T1103" i="2"/>
  <c r="U1103" i="2" s="1"/>
  <c r="P1103" i="2"/>
  <c r="R1103" i="2" s="1"/>
  <c r="S1103" i="2" s="1"/>
  <c r="N1103" i="2"/>
  <c r="X1102" i="2"/>
  <c r="Y1102" i="2" s="1"/>
  <c r="V1102" i="2"/>
  <c r="W1102" i="2" s="1"/>
  <c r="T1102" i="2"/>
  <c r="U1102" i="2" s="1"/>
  <c r="P1102" i="2"/>
  <c r="R1102" i="2" s="1"/>
  <c r="S1102" i="2" s="1"/>
  <c r="N1102" i="2"/>
  <c r="J1100" i="2"/>
  <c r="J1101" i="2"/>
  <c r="L1101" i="2" s="1"/>
  <c r="X1099" i="2"/>
  <c r="Y1099" i="2" s="1"/>
  <c r="V1099" i="2"/>
  <c r="W1099" i="2" s="1"/>
  <c r="T1099" i="2"/>
  <c r="U1099" i="2" s="1"/>
  <c r="P1099" i="2"/>
  <c r="Q1099" i="2" s="1"/>
  <c r="N1099" i="2"/>
  <c r="X1098" i="2"/>
  <c r="Y1098" i="2" s="1"/>
  <c r="V1098" i="2"/>
  <c r="W1098" i="2" s="1"/>
  <c r="T1098" i="2"/>
  <c r="U1098" i="2" s="1"/>
  <c r="P1098" i="2"/>
  <c r="R1098" i="2" s="1"/>
  <c r="S1098" i="2" s="1"/>
  <c r="N1098" i="2"/>
  <c r="J1097" i="2"/>
  <c r="X1096" i="2"/>
  <c r="Y1096" i="2" s="1"/>
  <c r="V1096" i="2"/>
  <c r="W1096" i="2" s="1"/>
  <c r="T1096" i="2"/>
  <c r="U1096" i="2" s="1"/>
  <c r="P1096" i="2"/>
  <c r="N1096" i="2"/>
  <c r="X1094" i="2"/>
  <c r="Y1094" i="2" s="1"/>
  <c r="V1094" i="2"/>
  <c r="W1094" i="2" s="1"/>
  <c r="T1094" i="2"/>
  <c r="U1094" i="2" s="1"/>
  <c r="P1094" i="2"/>
  <c r="Q1094" i="2" s="1"/>
  <c r="N1094" i="2"/>
  <c r="X1095" i="2"/>
  <c r="Y1095" i="2" s="1"/>
  <c r="V1095" i="2"/>
  <c r="W1095" i="2" s="1"/>
  <c r="T1095" i="2"/>
  <c r="U1095" i="2" s="1"/>
  <c r="P1095" i="2"/>
  <c r="N1095" i="2"/>
  <c r="X1093" i="2"/>
  <c r="Y1093" i="2" s="1"/>
  <c r="V1093" i="2"/>
  <c r="W1093" i="2" s="1"/>
  <c r="T1093" i="2"/>
  <c r="U1093" i="2" s="1"/>
  <c r="P1093" i="2"/>
  <c r="Q1093" i="2" s="1"/>
  <c r="N1093" i="2"/>
  <c r="X1092" i="2"/>
  <c r="Y1092" i="2" s="1"/>
  <c r="V1092" i="2"/>
  <c r="W1092" i="2" s="1"/>
  <c r="T1092" i="2"/>
  <c r="U1092" i="2" s="1"/>
  <c r="P1092" i="2"/>
  <c r="R1092" i="2" s="1"/>
  <c r="S1092" i="2" s="1"/>
  <c r="N1092" i="2"/>
  <c r="X1091" i="2"/>
  <c r="Y1091" i="2" s="1"/>
  <c r="V1091" i="2"/>
  <c r="W1091" i="2" s="1"/>
  <c r="T1091" i="2"/>
  <c r="U1091" i="2" s="1"/>
  <c r="P1091" i="2"/>
  <c r="Q1091" i="2" s="1"/>
  <c r="N1091" i="2"/>
  <c r="X1090" i="2"/>
  <c r="Y1090" i="2" s="1"/>
  <c r="V1090" i="2"/>
  <c r="W1090" i="2" s="1"/>
  <c r="T1090" i="2"/>
  <c r="U1090" i="2" s="1"/>
  <c r="P1090" i="2"/>
  <c r="R1090" i="2" s="1"/>
  <c r="S1090" i="2" s="1"/>
  <c r="N1090" i="2"/>
  <c r="X1089" i="2"/>
  <c r="Y1089" i="2" s="1"/>
  <c r="V1089" i="2"/>
  <c r="W1089" i="2" s="1"/>
  <c r="T1089" i="2"/>
  <c r="U1089" i="2" s="1"/>
  <c r="P1089" i="2"/>
  <c r="Q1089" i="2" s="1"/>
  <c r="N1089" i="2"/>
  <c r="X1088" i="2"/>
  <c r="Y1088" i="2" s="1"/>
  <c r="V1088" i="2"/>
  <c r="W1088" i="2" s="1"/>
  <c r="T1088" i="2"/>
  <c r="U1088" i="2" s="1"/>
  <c r="P1088" i="2"/>
  <c r="R1088" i="2" s="1"/>
  <c r="S1088" i="2" s="1"/>
  <c r="N1088" i="2"/>
  <c r="X1087" i="2"/>
  <c r="Y1087" i="2" s="1"/>
  <c r="V1087" i="2"/>
  <c r="W1087" i="2" s="1"/>
  <c r="T1087" i="2"/>
  <c r="U1087" i="2" s="1"/>
  <c r="P1087" i="2"/>
  <c r="R1087" i="2" s="1"/>
  <c r="S1087" i="2" s="1"/>
  <c r="N1087" i="2"/>
  <c r="X1086" i="2"/>
  <c r="Y1086" i="2" s="1"/>
  <c r="V1086" i="2"/>
  <c r="W1086" i="2" s="1"/>
  <c r="T1086" i="2"/>
  <c r="U1086" i="2" s="1"/>
  <c r="P1086" i="2"/>
  <c r="Q1086" i="2" s="1"/>
  <c r="N1086" i="2"/>
  <c r="X1085" i="2"/>
  <c r="Y1085" i="2" s="1"/>
  <c r="V1085" i="2"/>
  <c r="W1085" i="2" s="1"/>
  <c r="T1085" i="2"/>
  <c r="U1085" i="2" s="1"/>
  <c r="P1085" i="2"/>
  <c r="R1085" i="2" s="1"/>
  <c r="S1085" i="2" s="1"/>
  <c r="N1085" i="2"/>
  <c r="X1084" i="2"/>
  <c r="Y1084" i="2" s="1"/>
  <c r="V1084" i="2"/>
  <c r="W1084" i="2" s="1"/>
  <c r="T1084" i="2"/>
  <c r="U1084" i="2" s="1"/>
  <c r="P1084" i="2"/>
  <c r="R1084" i="2" s="1"/>
  <c r="S1084" i="2" s="1"/>
  <c r="N1084" i="2"/>
  <c r="X1083" i="2"/>
  <c r="Y1083" i="2" s="1"/>
  <c r="V1083" i="2"/>
  <c r="W1083" i="2" s="1"/>
  <c r="T1083" i="2"/>
  <c r="U1083" i="2" s="1"/>
  <c r="P1083" i="2"/>
  <c r="R1083" i="2" s="1"/>
  <c r="S1083" i="2" s="1"/>
  <c r="N1083" i="2"/>
  <c r="X1082" i="2"/>
  <c r="Y1082" i="2" s="1"/>
  <c r="V1082" i="2"/>
  <c r="W1082" i="2" s="1"/>
  <c r="T1082" i="2"/>
  <c r="U1082" i="2" s="1"/>
  <c r="P1082" i="2"/>
  <c r="N1082" i="2"/>
  <c r="X1081" i="2"/>
  <c r="Y1081" i="2" s="1"/>
  <c r="V1081" i="2"/>
  <c r="W1081" i="2" s="1"/>
  <c r="T1081" i="2"/>
  <c r="U1081" i="2" s="1"/>
  <c r="P1081" i="2"/>
  <c r="R1081" i="2" s="1"/>
  <c r="S1081" i="2" s="1"/>
  <c r="N1081" i="2"/>
  <c r="X1080" i="2"/>
  <c r="Y1080" i="2" s="1"/>
  <c r="V1080" i="2"/>
  <c r="W1080" i="2" s="1"/>
  <c r="T1080" i="2"/>
  <c r="U1080" i="2" s="1"/>
  <c r="P1080" i="2"/>
  <c r="R1080" i="2" s="1"/>
  <c r="S1080" i="2" s="1"/>
  <c r="N1080" i="2"/>
  <c r="X1077" i="2"/>
  <c r="Y1077" i="2" s="1"/>
  <c r="V1077" i="2"/>
  <c r="W1077" i="2" s="1"/>
  <c r="T1077" i="2"/>
  <c r="U1077" i="2" s="1"/>
  <c r="P1077" i="2"/>
  <c r="N1077" i="2"/>
  <c r="J1079" i="2"/>
  <c r="L1079" i="2" s="1"/>
  <c r="X1076" i="2"/>
  <c r="Y1076" i="2" s="1"/>
  <c r="V1076" i="2"/>
  <c r="W1076" i="2" s="1"/>
  <c r="T1076" i="2"/>
  <c r="U1076" i="2" s="1"/>
  <c r="P1076" i="2"/>
  <c r="R1076" i="2" s="1"/>
  <c r="S1076" i="2" s="1"/>
  <c r="N1076" i="2"/>
  <c r="J1078" i="2"/>
  <c r="L1078" i="2" s="1"/>
  <c r="X1075" i="2"/>
  <c r="Y1075" i="2" s="1"/>
  <c r="V1075" i="2"/>
  <c r="W1075" i="2" s="1"/>
  <c r="T1075" i="2"/>
  <c r="U1075" i="2" s="1"/>
  <c r="P1075" i="2"/>
  <c r="N1075" i="2"/>
  <c r="J1074" i="2"/>
  <c r="J1073" i="2"/>
  <c r="J1072" i="2"/>
  <c r="J1071" i="2"/>
  <c r="J1070" i="2"/>
  <c r="L1070" i="2" s="1"/>
  <c r="J1069" i="2"/>
  <c r="J1068" i="2"/>
  <c r="J1067" i="2"/>
  <c r="J1066" i="2"/>
  <c r="X1065" i="2"/>
  <c r="Y1065" i="2" s="1"/>
  <c r="V1065" i="2"/>
  <c r="W1065" i="2" s="1"/>
  <c r="T1065" i="2"/>
  <c r="U1065" i="2" s="1"/>
  <c r="P1065" i="2"/>
  <c r="N1065" i="2"/>
  <c r="J1064" i="2"/>
  <c r="X1063" i="2"/>
  <c r="Y1063" i="2" s="1"/>
  <c r="V1063" i="2"/>
  <c r="W1063" i="2" s="1"/>
  <c r="T1063" i="2"/>
  <c r="U1063" i="2" s="1"/>
  <c r="P1063" i="2"/>
  <c r="R1063" i="2" s="1"/>
  <c r="S1063" i="2" s="1"/>
  <c r="N1063" i="2"/>
  <c r="J1062" i="2"/>
  <c r="X1061" i="2"/>
  <c r="Y1061" i="2" s="1"/>
  <c r="V1061" i="2"/>
  <c r="W1061" i="2" s="1"/>
  <c r="T1061" i="2"/>
  <c r="U1061" i="2" s="1"/>
  <c r="P1061" i="2"/>
  <c r="N1061" i="2"/>
  <c r="J1060" i="2"/>
  <c r="L1060" i="2" s="1"/>
  <c r="X1059" i="2"/>
  <c r="Y1059" i="2" s="1"/>
  <c r="V1059" i="2"/>
  <c r="W1059" i="2" s="1"/>
  <c r="T1059" i="2"/>
  <c r="U1059" i="2" s="1"/>
  <c r="P1059" i="2"/>
  <c r="N1059" i="2"/>
  <c r="J1058" i="2"/>
  <c r="X1057" i="2"/>
  <c r="Y1057" i="2" s="1"/>
  <c r="V1057" i="2"/>
  <c r="W1057" i="2" s="1"/>
  <c r="T1057" i="2"/>
  <c r="U1057" i="2" s="1"/>
  <c r="P1057" i="2"/>
  <c r="R1057" i="2" s="1"/>
  <c r="S1057" i="2" s="1"/>
  <c r="N1057" i="2"/>
  <c r="X1056" i="2"/>
  <c r="Y1056" i="2" s="1"/>
  <c r="V1056" i="2"/>
  <c r="W1056" i="2" s="1"/>
  <c r="T1056" i="2"/>
  <c r="U1056" i="2" s="1"/>
  <c r="P1056" i="2"/>
  <c r="N1056" i="2"/>
  <c r="X1055" i="2"/>
  <c r="Y1055" i="2" s="1"/>
  <c r="V1055" i="2"/>
  <c r="W1055" i="2" s="1"/>
  <c r="T1055" i="2"/>
  <c r="U1055" i="2" s="1"/>
  <c r="P1055" i="2"/>
  <c r="N1055" i="2"/>
  <c r="X1054" i="2"/>
  <c r="Y1054" i="2" s="1"/>
  <c r="V1054" i="2"/>
  <c r="W1054" i="2" s="1"/>
  <c r="T1054" i="2"/>
  <c r="U1054" i="2" s="1"/>
  <c r="P1054" i="2"/>
  <c r="R1054" i="2" s="1"/>
  <c r="S1054" i="2" s="1"/>
  <c r="N1054" i="2"/>
  <c r="M1054" i="2"/>
  <c r="X1053" i="2"/>
  <c r="Y1053" i="2" s="1"/>
  <c r="V1053" i="2"/>
  <c r="W1053" i="2" s="1"/>
  <c r="T1053" i="2"/>
  <c r="U1053" i="2" s="1"/>
  <c r="P1053" i="2"/>
  <c r="N1053" i="2"/>
  <c r="X1052" i="2"/>
  <c r="Y1052" i="2" s="1"/>
  <c r="V1052" i="2"/>
  <c r="W1052" i="2" s="1"/>
  <c r="T1052" i="2"/>
  <c r="U1052" i="2" s="1"/>
  <c r="P1052" i="2"/>
  <c r="N1052" i="2"/>
  <c r="J1051" i="2"/>
  <c r="X1050" i="2"/>
  <c r="Y1050" i="2" s="1"/>
  <c r="V1050" i="2"/>
  <c r="W1050" i="2" s="1"/>
  <c r="T1050" i="2"/>
  <c r="U1050" i="2" s="1"/>
  <c r="P1050" i="2"/>
  <c r="R1050" i="2" s="1"/>
  <c r="S1050" i="2" s="1"/>
  <c r="N1050" i="2"/>
  <c r="J1049" i="2"/>
  <c r="X1048" i="2"/>
  <c r="Y1048" i="2" s="1"/>
  <c r="V1048" i="2"/>
  <c r="W1048" i="2" s="1"/>
  <c r="T1048" i="2"/>
  <c r="U1048" i="2" s="1"/>
  <c r="P1048" i="2"/>
  <c r="Q1048" i="2" s="1"/>
  <c r="N1048" i="2"/>
  <c r="X1047" i="2"/>
  <c r="Y1047" i="2" s="1"/>
  <c r="V1047" i="2"/>
  <c r="W1047" i="2" s="1"/>
  <c r="T1047" i="2"/>
  <c r="U1047" i="2" s="1"/>
  <c r="P1047" i="2"/>
  <c r="Q1047" i="2" s="1"/>
  <c r="N1047" i="2"/>
  <c r="X1046" i="2"/>
  <c r="Y1046" i="2" s="1"/>
  <c r="V1046" i="2"/>
  <c r="W1046" i="2" s="1"/>
  <c r="T1046" i="2"/>
  <c r="U1046" i="2" s="1"/>
  <c r="P1046" i="2"/>
  <c r="N1046" i="2"/>
  <c r="X1045" i="2"/>
  <c r="Y1045" i="2" s="1"/>
  <c r="V1045" i="2"/>
  <c r="W1045" i="2" s="1"/>
  <c r="T1045" i="2"/>
  <c r="U1045" i="2" s="1"/>
  <c r="P1045" i="2"/>
  <c r="N1045" i="2"/>
  <c r="M1045" i="2"/>
  <c r="X1044" i="2"/>
  <c r="Y1044" i="2" s="1"/>
  <c r="V1044" i="2"/>
  <c r="W1044" i="2" s="1"/>
  <c r="T1044" i="2"/>
  <c r="U1044" i="2" s="1"/>
  <c r="P1044" i="2"/>
  <c r="N1044" i="2"/>
  <c r="M1044" i="2"/>
  <c r="X1043" i="2"/>
  <c r="Y1043" i="2" s="1"/>
  <c r="V1043" i="2"/>
  <c r="W1043" i="2" s="1"/>
  <c r="T1043" i="2"/>
  <c r="U1043" i="2" s="1"/>
  <c r="P1043" i="2"/>
  <c r="N1043" i="2"/>
  <c r="J1042" i="2"/>
  <c r="J1041" i="2"/>
  <c r="L1041" i="2" s="1"/>
  <c r="M1041" i="2" s="1"/>
  <c r="X1040" i="2"/>
  <c r="Y1040" i="2" s="1"/>
  <c r="V1040" i="2"/>
  <c r="W1040" i="2" s="1"/>
  <c r="T1040" i="2"/>
  <c r="U1040" i="2" s="1"/>
  <c r="P1040" i="2"/>
  <c r="N1040" i="2"/>
  <c r="J1039" i="2"/>
  <c r="L1039" i="2" s="1"/>
  <c r="M1039" i="2" s="1"/>
  <c r="J1038" i="2"/>
  <c r="L1038" i="2" s="1"/>
  <c r="M1038" i="2" s="1"/>
  <c r="J1037" i="2"/>
  <c r="X1036" i="2"/>
  <c r="Y1036" i="2" s="1"/>
  <c r="V1036" i="2"/>
  <c r="W1036" i="2" s="1"/>
  <c r="T1036" i="2"/>
  <c r="U1036" i="2" s="1"/>
  <c r="P1036" i="2"/>
  <c r="Q1036" i="2" s="1"/>
  <c r="N1036" i="2"/>
  <c r="X1033" i="2"/>
  <c r="Y1033" i="2" s="1"/>
  <c r="V1033" i="2"/>
  <c r="W1033" i="2" s="1"/>
  <c r="T1033" i="2"/>
  <c r="U1033" i="2" s="1"/>
  <c r="P1033" i="2"/>
  <c r="R1033" i="2" s="1"/>
  <c r="S1033" i="2" s="1"/>
  <c r="N1033" i="2"/>
  <c r="J1035" i="2"/>
  <c r="X1034" i="2"/>
  <c r="Y1034" i="2" s="1"/>
  <c r="V1034" i="2"/>
  <c r="W1034" i="2" s="1"/>
  <c r="T1034" i="2"/>
  <c r="U1034" i="2" s="1"/>
  <c r="P1034" i="2"/>
  <c r="N1034" i="2"/>
  <c r="X1032" i="2"/>
  <c r="Y1032" i="2" s="1"/>
  <c r="V1032" i="2"/>
  <c r="W1032" i="2" s="1"/>
  <c r="T1032" i="2"/>
  <c r="U1032" i="2" s="1"/>
  <c r="P1032" i="2"/>
  <c r="Q1032" i="2" s="1"/>
  <c r="N1032" i="2"/>
  <c r="X1031" i="2"/>
  <c r="Y1031" i="2" s="1"/>
  <c r="V1031" i="2"/>
  <c r="W1031" i="2" s="1"/>
  <c r="T1031" i="2"/>
  <c r="U1031" i="2" s="1"/>
  <c r="P1031" i="2"/>
  <c r="N1031" i="2"/>
  <c r="X1030" i="2"/>
  <c r="Y1030" i="2" s="1"/>
  <c r="V1030" i="2"/>
  <c r="W1030" i="2" s="1"/>
  <c r="T1030" i="2"/>
  <c r="U1030" i="2" s="1"/>
  <c r="P1030" i="2"/>
  <c r="N1030" i="2"/>
  <c r="J1029" i="2"/>
  <c r="X1028" i="2"/>
  <c r="Y1028" i="2" s="1"/>
  <c r="V1028" i="2"/>
  <c r="W1028" i="2" s="1"/>
  <c r="T1028" i="2"/>
  <c r="U1028" i="2" s="1"/>
  <c r="P1028" i="2"/>
  <c r="N1028" i="2"/>
  <c r="X1027" i="2"/>
  <c r="Y1027" i="2" s="1"/>
  <c r="V1027" i="2"/>
  <c r="W1027" i="2" s="1"/>
  <c r="T1027" i="2"/>
  <c r="U1027" i="2" s="1"/>
  <c r="P1027" i="2"/>
  <c r="N1027" i="2"/>
  <c r="X1026" i="2"/>
  <c r="Y1026" i="2" s="1"/>
  <c r="V1026" i="2"/>
  <c r="W1026" i="2" s="1"/>
  <c r="T1026" i="2"/>
  <c r="U1026" i="2" s="1"/>
  <c r="P1026" i="2"/>
  <c r="R1026" i="2" s="1"/>
  <c r="S1026" i="2" s="1"/>
  <c r="N1026" i="2"/>
  <c r="X1025" i="2"/>
  <c r="Y1025" i="2" s="1"/>
  <c r="V1025" i="2"/>
  <c r="W1025" i="2" s="1"/>
  <c r="T1025" i="2"/>
  <c r="U1025" i="2" s="1"/>
  <c r="P1025" i="2"/>
  <c r="N1025" i="2"/>
  <c r="J1024" i="2"/>
  <c r="J1023" i="2"/>
  <c r="L1023" i="2" s="1"/>
  <c r="J1022" i="2"/>
  <c r="L1022" i="2" s="1"/>
  <c r="M1022" i="2" s="1"/>
  <c r="X1021" i="2"/>
  <c r="Y1021" i="2" s="1"/>
  <c r="V1021" i="2"/>
  <c r="W1021" i="2" s="1"/>
  <c r="T1021" i="2"/>
  <c r="U1021" i="2" s="1"/>
  <c r="P1021" i="2"/>
  <c r="Q1021" i="2" s="1"/>
  <c r="N1021" i="2"/>
  <c r="X1020" i="2"/>
  <c r="Y1020" i="2" s="1"/>
  <c r="V1020" i="2"/>
  <c r="W1020" i="2" s="1"/>
  <c r="T1020" i="2"/>
  <c r="U1020" i="2" s="1"/>
  <c r="P1020" i="2"/>
  <c r="N1020" i="2"/>
  <c r="X1019" i="2"/>
  <c r="Y1019" i="2" s="1"/>
  <c r="V1019" i="2"/>
  <c r="W1019" i="2" s="1"/>
  <c r="T1019" i="2"/>
  <c r="U1019" i="2" s="1"/>
  <c r="P1019" i="2"/>
  <c r="R1019" i="2" s="1"/>
  <c r="S1019" i="2" s="1"/>
  <c r="N1019" i="2"/>
  <c r="X1018" i="2"/>
  <c r="Y1018" i="2" s="1"/>
  <c r="V1018" i="2"/>
  <c r="W1018" i="2" s="1"/>
  <c r="T1018" i="2"/>
  <c r="U1018" i="2" s="1"/>
  <c r="P1018" i="2"/>
  <c r="N1018" i="2"/>
  <c r="X1017" i="2"/>
  <c r="Y1017" i="2" s="1"/>
  <c r="V1017" i="2"/>
  <c r="W1017" i="2" s="1"/>
  <c r="T1017" i="2"/>
  <c r="U1017" i="2" s="1"/>
  <c r="P1017" i="2"/>
  <c r="Q1017" i="2" s="1"/>
  <c r="X1016" i="2"/>
  <c r="Y1016" i="2" s="1"/>
  <c r="V1016" i="2"/>
  <c r="W1016" i="2" s="1"/>
  <c r="T1016" i="2"/>
  <c r="U1016" i="2" s="1"/>
  <c r="P1016" i="2"/>
  <c r="N1016" i="2"/>
  <c r="X1015" i="2"/>
  <c r="Y1015" i="2" s="1"/>
  <c r="V1015" i="2"/>
  <c r="W1015" i="2" s="1"/>
  <c r="T1015" i="2"/>
  <c r="U1015" i="2" s="1"/>
  <c r="P1015" i="2"/>
  <c r="Q1015" i="2" s="1"/>
  <c r="N1015" i="2"/>
  <c r="X1011" i="2"/>
  <c r="Y1011" i="2" s="1"/>
  <c r="V1011" i="2"/>
  <c r="W1011" i="2" s="1"/>
  <c r="T1011" i="2"/>
  <c r="U1011" i="2" s="1"/>
  <c r="P1011" i="2"/>
  <c r="N1011" i="2"/>
  <c r="X1010" i="2"/>
  <c r="Y1010" i="2" s="1"/>
  <c r="V1010" i="2"/>
  <c r="W1010" i="2" s="1"/>
  <c r="T1010" i="2"/>
  <c r="U1010" i="2" s="1"/>
  <c r="P1010" i="2"/>
  <c r="N1010" i="2"/>
  <c r="X1009" i="2"/>
  <c r="Y1009" i="2" s="1"/>
  <c r="V1009" i="2"/>
  <c r="W1009" i="2" s="1"/>
  <c r="T1009" i="2"/>
  <c r="U1009" i="2" s="1"/>
  <c r="P1009" i="2"/>
  <c r="N1009" i="2"/>
  <c r="X1008" i="2"/>
  <c r="Y1008" i="2" s="1"/>
  <c r="V1008" i="2"/>
  <c r="W1008" i="2" s="1"/>
  <c r="T1008" i="2"/>
  <c r="U1008" i="2" s="1"/>
  <c r="P1008" i="2"/>
  <c r="N1008" i="2"/>
  <c r="X1007" i="2"/>
  <c r="Y1007" i="2" s="1"/>
  <c r="V1007" i="2"/>
  <c r="W1007" i="2" s="1"/>
  <c r="T1007" i="2"/>
  <c r="U1007" i="2" s="1"/>
  <c r="P1007" i="2"/>
  <c r="N1007" i="2"/>
  <c r="X1006" i="2"/>
  <c r="Y1006" i="2" s="1"/>
  <c r="V1006" i="2"/>
  <c r="W1006" i="2" s="1"/>
  <c r="T1006" i="2"/>
  <c r="U1006" i="2" s="1"/>
  <c r="P1006" i="2"/>
  <c r="Q1006" i="2" s="1"/>
  <c r="N1006" i="2"/>
  <c r="X1005" i="2"/>
  <c r="Y1005" i="2" s="1"/>
  <c r="V1005" i="2"/>
  <c r="W1005" i="2" s="1"/>
  <c r="T1005" i="2"/>
  <c r="U1005" i="2" s="1"/>
  <c r="P1005" i="2"/>
  <c r="Q1005" i="2" s="1"/>
  <c r="N1005" i="2"/>
  <c r="X1004" i="2"/>
  <c r="Y1004" i="2" s="1"/>
  <c r="V1004" i="2"/>
  <c r="W1004" i="2" s="1"/>
  <c r="T1004" i="2"/>
  <c r="U1004" i="2" s="1"/>
  <c r="P1004" i="2"/>
  <c r="N1004" i="2"/>
  <c r="X1003" i="2"/>
  <c r="Y1003" i="2" s="1"/>
  <c r="V1003" i="2"/>
  <c r="W1003" i="2" s="1"/>
  <c r="T1003" i="2"/>
  <c r="U1003" i="2" s="1"/>
  <c r="P1003" i="2"/>
  <c r="Q1003" i="2" s="1"/>
  <c r="X1002" i="2"/>
  <c r="Y1002" i="2" s="1"/>
  <c r="V1002" i="2"/>
  <c r="W1002" i="2" s="1"/>
  <c r="T1002" i="2"/>
  <c r="U1002" i="2" s="1"/>
  <c r="P1002" i="2"/>
  <c r="N1002" i="2"/>
  <c r="X1001" i="2"/>
  <c r="Y1001" i="2" s="1"/>
  <c r="V1001" i="2"/>
  <c r="W1001" i="2" s="1"/>
  <c r="T1001" i="2"/>
  <c r="U1001" i="2" s="1"/>
  <c r="P1001" i="2"/>
  <c r="R1001" i="2" s="1"/>
  <c r="S1001" i="2" s="1"/>
  <c r="N1001" i="2"/>
  <c r="X1000" i="2"/>
  <c r="Y1000" i="2" s="1"/>
  <c r="V1000" i="2"/>
  <c r="W1000" i="2" s="1"/>
  <c r="T1000" i="2"/>
  <c r="U1000" i="2" s="1"/>
  <c r="P1000" i="2"/>
  <c r="R1000" i="2" s="1"/>
  <c r="S1000" i="2" s="1"/>
  <c r="N1000" i="2"/>
  <c r="X999" i="2"/>
  <c r="Y999" i="2" s="1"/>
  <c r="V999" i="2"/>
  <c r="W999" i="2" s="1"/>
  <c r="T999" i="2"/>
  <c r="U999" i="2" s="1"/>
  <c r="P999" i="2"/>
  <c r="N999" i="2"/>
  <c r="X998" i="2"/>
  <c r="Y998" i="2" s="1"/>
  <c r="V998" i="2"/>
  <c r="W998" i="2" s="1"/>
  <c r="T998" i="2"/>
  <c r="U998" i="2" s="1"/>
  <c r="P998" i="2"/>
  <c r="Q998" i="2" s="1"/>
  <c r="N998" i="2"/>
  <c r="X997" i="2"/>
  <c r="Y997" i="2" s="1"/>
  <c r="V997" i="2"/>
  <c r="W997" i="2" s="1"/>
  <c r="T997" i="2"/>
  <c r="U997" i="2" s="1"/>
  <c r="P997" i="2"/>
  <c r="R997" i="2" s="1"/>
  <c r="S997" i="2" s="1"/>
  <c r="N997" i="2"/>
  <c r="X996" i="2"/>
  <c r="Y996" i="2" s="1"/>
  <c r="V996" i="2"/>
  <c r="W996" i="2" s="1"/>
  <c r="T996" i="2"/>
  <c r="U996" i="2" s="1"/>
  <c r="P996" i="2"/>
  <c r="Q996" i="2" s="1"/>
  <c r="N996" i="2"/>
  <c r="X995" i="2"/>
  <c r="Y995" i="2" s="1"/>
  <c r="V995" i="2"/>
  <c r="W995" i="2" s="1"/>
  <c r="T995" i="2"/>
  <c r="U995" i="2" s="1"/>
  <c r="P995" i="2"/>
  <c r="R995" i="2" s="1"/>
  <c r="S995" i="2" s="1"/>
  <c r="N995" i="2"/>
  <c r="X994" i="2"/>
  <c r="Y994" i="2" s="1"/>
  <c r="V994" i="2"/>
  <c r="W994" i="2" s="1"/>
  <c r="T994" i="2"/>
  <c r="U994" i="2" s="1"/>
  <c r="P994" i="2"/>
  <c r="R994" i="2" s="1"/>
  <c r="S994" i="2" s="1"/>
  <c r="N994" i="2"/>
  <c r="X993" i="2"/>
  <c r="Y993" i="2" s="1"/>
  <c r="V993" i="2"/>
  <c r="W993" i="2" s="1"/>
  <c r="T993" i="2"/>
  <c r="U993" i="2" s="1"/>
  <c r="P993" i="2"/>
  <c r="N993" i="2"/>
  <c r="X992" i="2"/>
  <c r="Y992" i="2" s="1"/>
  <c r="V992" i="2"/>
  <c r="W992" i="2" s="1"/>
  <c r="T992" i="2"/>
  <c r="U992" i="2" s="1"/>
  <c r="P992" i="2"/>
  <c r="R992" i="2" s="1"/>
  <c r="S992" i="2" s="1"/>
  <c r="N992" i="2"/>
  <c r="X991" i="2"/>
  <c r="Y991" i="2" s="1"/>
  <c r="V991" i="2"/>
  <c r="W991" i="2" s="1"/>
  <c r="T991" i="2"/>
  <c r="U991" i="2" s="1"/>
  <c r="P991" i="2"/>
  <c r="R991" i="2" s="1"/>
  <c r="S991" i="2" s="1"/>
  <c r="N991" i="2"/>
  <c r="X990" i="2"/>
  <c r="Y990" i="2" s="1"/>
  <c r="V990" i="2"/>
  <c r="W990" i="2" s="1"/>
  <c r="T990" i="2"/>
  <c r="U990" i="2" s="1"/>
  <c r="P990" i="2"/>
  <c r="R990" i="2" s="1"/>
  <c r="S990" i="2" s="1"/>
  <c r="N990" i="2"/>
  <c r="X989" i="2"/>
  <c r="Y989" i="2" s="1"/>
  <c r="V989" i="2"/>
  <c r="W989" i="2" s="1"/>
  <c r="T989" i="2"/>
  <c r="U989" i="2" s="1"/>
  <c r="P989" i="2"/>
  <c r="R989" i="2" s="1"/>
  <c r="S989" i="2" s="1"/>
  <c r="N989" i="2"/>
  <c r="X988" i="2"/>
  <c r="Y988" i="2" s="1"/>
  <c r="V988" i="2"/>
  <c r="W988" i="2" s="1"/>
  <c r="T988" i="2"/>
  <c r="U988" i="2" s="1"/>
  <c r="P988" i="2"/>
  <c r="N988" i="2"/>
  <c r="X987" i="2"/>
  <c r="Y987" i="2" s="1"/>
  <c r="V987" i="2"/>
  <c r="W987" i="2" s="1"/>
  <c r="T987" i="2"/>
  <c r="U987" i="2" s="1"/>
  <c r="P987" i="2"/>
  <c r="R987" i="2" s="1"/>
  <c r="S987" i="2" s="1"/>
  <c r="N987" i="2"/>
  <c r="X986" i="2"/>
  <c r="Y986" i="2" s="1"/>
  <c r="V986" i="2"/>
  <c r="W986" i="2" s="1"/>
  <c r="T986" i="2"/>
  <c r="U986" i="2" s="1"/>
  <c r="P986" i="2"/>
  <c r="Q986" i="2" s="1"/>
  <c r="N986" i="2"/>
  <c r="X985" i="2"/>
  <c r="Y985" i="2" s="1"/>
  <c r="V985" i="2"/>
  <c r="W985" i="2" s="1"/>
  <c r="T985" i="2"/>
  <c r="U985" i="2" s="1"/>
  <c r="P985" i="2"/>
  <c r="Q985" i="2" s="1"/>
  <c r="N985" i="2"/>
  <c r="X984" i="2"/>
  <c r="Y984" i="2" s="1"/>
  <c r="V984" i="2"/>
  <c r="W984" i="2" s="1"/>
  <c r="T984" i="2"/>
  <c r="U984" i="2" s="1"/>
  <c r="P984" i="2"/>
  <c r="N984" i="2"/>
  <c r="X983" i="2"/>
  <c r="Y983" i="2" s="1"/>
  <c r="V983" i="2"/>
  <c r="W983" i="2" s="1"/>
  <c r="T983" i="2"/>
  <c r="U983" i="2" s="1"/>
  <c r="P983" i="2"/>
  <c r="N983" i="2"/>
  <c r="X982" i="2"/>
  <c r="Y982" i="2" s="1"/>
  <c r="V982" i="2"/>
  <c r="W982" i="2" s="1"/>
  <c r="T982" i="2"/>
  <c r="U982" i="2" s="1"/>
  <c r="P982" i="2"/>
  <c r="Q982" i="2" s="1"/>
  <c r="N982" i="2"/>
  <c r="X981" i="2"/>
  <c r="Y981" i="2" s="1"/>
  <c r="V981" i="2"/>
  <c r="W981" i="2" s="1"/>
  <c r="T981" i="2"/>
  <c r="U981" i="2" s="1"/>
  <c r="P981" i="2"/>
  <c r="N981" i="2"/>
  <c r="X980" i="2"/>
  <c r="Y980" i="2" s="1"/>
  <c r="V980" i="2"/>
  <c r="W980" i="2" s="1"/>
  <c r="T980" i="2"/>
  <c r="U980" i="2" s="1"/>
  <c r="P980" i="2"/>
  <c r="N980" i="2"/>
  <c r="X979" i="2"/>
  <c r="Y979" i="2" s="1"/>
  <c r="V979" i="2"/>
  <c r="W979" i="2" s="1"/>
  <c r="T979" i="2"/>
  <c r="U979" i="2" s="1"/>
  <c r="P979" i="2"/>
  <c r="Q979" i="2" s="1"/>
  <c r="N979" i="2"/>
  <c r="X978" i="2"/>
  <c r="Y978" i="2" s="1"/>
  <c r="V978" i="2"/>
  <c r="W978" i="2" s="1"/>
  <c r="T978" i="2"/>
  <c r="U978" i="2" s="1"/>
  <c r="P978" i="2"/>
  <c r="Q978" i="2" s="1"/>
  <c r="N978" i="2"/>
  <c r="X977" i="2"/>
  <c r="Y977" i="2" s="1"/>
  <c r="V977" i="2"/>
  <c r="W977" i="2" s="1"/>
  <c r="T977" i="2"/>
  <c r="U977" i="2" s="1"/>
  <c r="P977" i="2"/>
  <c r="N977" i="2"/>
  <c r="X976" i="2"/>
  <c r="Y976" i="2" s="1"/>
  <c r="V976" i="2"/>
  <c r="W976" i="2" s="1"/>
  <c r="T976" i="2"/>
  <c r="U976" i="2" s="1"/>
  <c r="P976" i="2"/>
  <c r="N976" i="2"/>
  <c r="X975" i="2"/>
  <c r="Y975" i="2" s="1"/>
  <c r="V975" i="2"/>
  <c r="W975" i="2" s="1"/>
  <c r="T975" i="2"/>
  <c r="U975" i="2" s="1"/>
  <c r="P975" i="2"/>
  <c r="N975" i="2"/>
  <c r="X974" i="2"/>
  <c r="Y974" i="2" s="1"/>
  <c r="V974" i="2"/>
  <c r="W974" i="2" s="1"/>
  <c r="T974" i="2"/>
  <c r="U974" i="2" s="1"/>
  <c r="P974" i="2"/>
  <c r="N974" i="2"/>
  <c r="X973" i="2"/>
  <c r="Y973" i="2" s="1"/>
  <c r="V973" i="2"/>
  <c r="W973" i="2" s="1"/>
  <c r="T973" i="2"/>
  <c r="U973" i="2" s="1"/>
  <c r="P973" i="2"/>
  <c r="N973" i="2"/>
  <c r="X972" i="2"/>
  <c r="Y972" i="2" s="1"/>
  <c r="V972" i="2"/>
  <c r="W972" i="2" s="1"/>
  <c r="T972" i="2"/>
  <c r="U972" i="2" s="1"/>
  <c r="P972" i="2"/>
  <c r="N972" i="2"/>
  <c r="X969" i="2"/>
  <c r="Y969" i="2" s="1"/>
  <c r="V969" i="2"/>
  <c r="W969" i="2" s="1"/>
  <c r="T969" i="2"/>
  <c r="U969" i="2" s="1"/>
  <c r="P969" i="2"/>
  <c r="Q969" i="2" s="1"/>
  <c r="N969" i="2"/>
  <c r="X967" i="2"/>
  <c r="Y967" i="2" s="1"/>
  <c r="V967" i="2"/>
  <c r="W967" i="2" s="1"/>
  <c r="T967" i="2"/>
  <c r="U967" i="2" s="1"/>
  <c r="P967" i="2"/>
  <c r="R967" i="2" s="1"/>
  <c r="S967" i="2" s="1"/>
  <c r="N967" i="2"/>
  <c r="X962" i="2"/>
  <c r="Y962" i="2" s="1"/>
  <c r="V962" i="2"/>
  <c r="W962" i="2" s="1"/>
  <c r="T962" i="2"/>
  <c r="U962" i="2" s="1"/>
  <c r="P962" i="2"/>
  <c r="R962" i="2" s="1"/>
  <c r="S962" i="2" s="1"/>
  <c r="N962" i="2"/>
  <c r="X961" i="2"/>
  <c r="Y961" i="2" s="1"/>
  <c r="V961" i="2"/>
  <c r="W961" i="2" s="1"/>
  <c r="T961" i="2"/>
  <c r="U961" i="2" s="1"/>
  <c r="P961" i="2"/>
  <c r="R961" i="2" s="1"/>
  <c r="S961" i="2" s="1"/>
  <c r="N961" i="2"/>
  <c r="X960" i="2"/>
  <c r="Y960" i="2" s="1"/>
  <c r="V960" i="2"/>
  <c r="W960" i="2" s="1"/>
  <c r="T960" i="2"/>
  <c r="U960" i="2" s="1"/>
  <c r="P960" i="2"/>
  <c r="N960" i="2"/>
  <c r="X959" i="2"/>
  <c r="Y959" i="2" s="1"/>
  <c r="V959" i="2"/>
  <c r="W959" i="2" s="1"/>
  <c r="T959" i="2"/>
  <c r="U959" i="2" s="1"/>
  <c r="P959" i="2"/>
  <c r="R959" i="2" s="1"/>
  <c r="S959" i="2" s="1"/>
  <c r="N959" i="2"/>
  <c r="X958" i="2"/>
  <c r="Y958" i="2" s="1"/>
  <c r="V958" i="2"/>
  <c r="W958" i="2" s="1"/>
  <c r="T958" i="2"/>
  <c r="U958" i="2" s="1"/>
  <c r="P958" i="2"/>
  <c r="R958" i="2" s="1"/>
  <c r="S958" i="2" s="1"/>
  <c r="N958" i="2"/>
  <c r="X957" i="2"/>
  <c r="Y957" i="2" s="1"/>
  <c r="V957" i="2"/>
  <c r="W957" i="2" s="1"/>
  <c r="T957" i="2"/>
  <c r="U957" i="2" s="1"/>
  <c r="P957" i="2"/>
  <c r="R957" i="2" s="1"/>
  <c r="S957" i="2" s="1"/>
  <c r="N957" i="2"/>
  <c r="X956" i="2"/>
  <c r="Y956" i="2" s="1"/>
  <c r="V956" i="2"/>
  <c r="W956" i="2" s="1"/>
  <c r="T956" i="2"/>
  <c r="U956" i="2" s="1"/>
  <c r="P956" i="2"/>
  <c r="R956" i="2" s="1"/>
  <c r="S956" i="2" s="1"/>
  <c r="N956" i="2"/>
  <c r="X955" i="2"/>
  <c r="Y955" i="2" s="1"/>
  <c r="V955" i="2"/>
  <c r="W955" i="2" s="1"/>
  <c r="T955" i="2"/>
  <c r="U955" i="2" s="1"/>
  <c r="P955" i="2"/>
  <c r="N955" i="2"/>
  <c r="X954" i="2"/>
  <c r="Y954" i="2" s="1"/>
  <c r="V954" i="2"/>
  <c r="W954" i="2" s="1"/>
  <c r="T954" i="2"/>
  <c r="U954" i="2" s="1"/>
  <c r="P954" i="2"/>
  <c r="N954" i="2"/>
  <c r="X953" i="2"/>
  <c r="Y953" i="2" s="1"/>
  <c r="V953" i="2"/>
  <c r="W953" i="2" s="1"/>
  <c r="T953" i="2"/>
  <c r="U953" i="2" s="1"/>
  <c r="P953" i="2"/>
  <c r="N953" i="2"/>
  <c r="X944" i="2"/>
  <c r="Y944" i="2" s="1"/>
  <c r="V944" i="2"/>
  <c r="W944" i="2" s="1"/>
  <c r="T944" i="2"/>
  <c r="U944" i="2" s="1"/>
  <c r="P944" i="2"/>
  <c r="N944" i="2"/>
  <c r="X943" i="2"/>
  <c r="Y943" i="2" s="1"/>
  <c r="V943" i="2"/>
  <c r="W943" i="2" s="1"/>
  <c r="T943" i="2"/>
  <c r="U943" i="2" s="1"/>
  <c r="P943" i="2"/>
  <c r="Q943" i="2" s="1"/>
  <c r="N943" i="2"/>
  <c r="X952" i="2"/>
  <c r="Y952" i="2" s="1"/>
  <c r="V952" i="2"/>
  <c r="W952" i="2" s="1"/>
  <c r="T952" i="2"/>
  <c r="U952" i="2" s="1"/>
  <c r="P952" i="2"/>
  <c r="N952" i="2"/>
  <c r="X951" i="2"/>
  <c r="Y951" i="2" s="1"/>
  <c r="V951" i="2"/>
  <c r="W951" i="2" s="1"/>
  <c r="T951" i="2"/>
  <c r="U951" i="2" s="1"/>
  <c r="P951" i="2"/>
  <c r="R951" i="2" s="1"/>
  <c r="S951" i="2" s="1"/>
  <c r="N951" i="2"/>
  <c r="X950" i="2"/>
  <c r="Y950" i="2" s="1"/>
  <c r="V950" i="2"/>
  <c r="W950" i="2" s="1"/>
  <c r="T950" i="2"/>
  <c r="U950" i="2" s="1"/>
  <c r="P950" i="2"/>
  <c r="N950" i="2"/>
  <c r="X949" i="2"/>
  <c r="Y949" i="2" s="1"/>
  <c r="V949" i="2"/>
  <c r="W949" i="2" s="1"/>
  <c r="T949" i="2"/>
  <c r="U949" i="2" s="1"/>
  <c r="P949" i="2"/>
  <c r="Q949" i="2" s="1"/>
  <c r="N949" i="2"/>
  <c r="X947" i="2"/>
  <c r="Y947" i="2" s="1"/>
  <c r="V947" i="2"/>
  <c r="W947" i="2" s="1"/>
  <c r="T947" i="2"/>
  <c r="U947" i="2" s="1"/>
  <c r="P947" i="2"/>
  <c r="N947" i="2"/>
  <c r="X948" i="2"/>
  <c r="Y948" i="2" s="1"/>
  <c r="V948" i="2"/>
  <c r="W948" i="2" s="1"/>
  <c r="T948" i="2"/>
  <c r="U948" i="2" s="1"/>
  <c r="P948" i="2"/>
  <c r="N948" i="2"/>
  <c r="X946" i="2"/>
  <c r="Y946" i="2" s="1"/>
  <c r="V946" i="2"/>
  <c r="W946" i="2" s="1"/>
  <c r="T946" i="2"/>
  <c r="U946" i="2" s="1"/>
  <c r="P946" i="2"/>
  <c r="N946" i="2"/>
  <c r="M946" i="2"/>
  <c r="X945" i="2"/>
  <c r="Y945" i="2" s="1"/>
  <c r="V945" i="2"/>
  <c r="W945" i="2" s="1"/>
  <c r="T945" i="2"/>
  <c r="U945" i="2" s="1"/>
  <c r="P945" i="2"/>
  <c r="N945" i="2"/>
  <c r="X942" i="2"/>
  <c r="Y942" i="2" s="1"/>
  <c r="V942" i="2"/>
  <c r="W942" i="2" s="1"/>
  <c r="T942" i="2"/>
  <c r="U942" i="2" s="1"/>
  <c r="P942" i="2"/>
  <c r="Q942" i="2" s="1"/>
  <c r="N942" i="2"/>
  <c r="X941" i="2"/>
  <c r="Y941" i="2" s="1"/>
  <c r="V941" i="2"/>
  <c r="W941" i="2" s="1"/>
  <c r="T941" i="2"/>
  <c r="U941" i="2" s="1"/>
  <c r="P941" i="2"/>
  <c r="N941" i="2"/>
  <c r="X940" i="2"/>
  <c r="Y940" i="2" s="1"/>
  <c r="V940" i="2"/>
  <c r="W940" i="2" s="1"/>
  <c r="T940" i="2"/>
  <c r="U940" i="2" s="1"/>
  <c r="P940" i="2"/>
  <c r="R940" i="2" s="1"/>
  <c r="S940" i="2" s="1"/>
  <c r="N940" i="2"/>
  <c r="X939" i="2"/>
  <c r="Y939" i="2" s="1"/>
  <c r="V939" i="2"/>
  <c r="W939" i="2" s="1"/>
  <c r="T939" i="2"/>
  <c r="U939" i="2" s="1"/>
  <c r="P939" i="2"/>
  <c r="N939" i="2"/>
  <c r="X938" i="2"/>
  <c r="Y938" i="2" s="1"/>
  <c r="V938" i="2"/>
  <c r="W938" i="2" s="1"/>
  <c r="T938" i="2"/>
  <c r="U938" i="2" s="1"/>
  <c r="P938" i="2"/>
  <c r="Q938" i="2" s="1"/>
  <c r="N938" i="2"/>
  <c r="X937" i="2"/>
  <c r="Y937" i="2" s="1"/>
  <c r="V937" i="2"/>
  <c r="W937" i="2" s="1"/>
  <c r="T937" i="2"/>
  <c r="U937" i="2" s="1"/>
  <c r="P937" i="2"/>
  <c r="R937" i="2" s="1"/>
  <c r="S937" i="2" s="1"/>
  <c r="N937" i="2"/>
  <c r="X936" i="2"/>
  <c r="Y936" i="2" s="1"/>
  <c r="V936" i="2"/>
  <c r="W936" i="2" s="1"/>
  <c r="T936" i="2"/>
  <c r="U936" i="2" s="1"/>
  <c r="P936" i="2"/>
  <c r="R936" i="2" s="1"/>
  <c r="S936" i="2" s="1"/>
  <c r="N936" i="2"/>
  <c r="X935" i="2"/>
  <c r="Y935" i="2" s="1"/>
  <c r="V935" i="2"/>
  <c r="W935" i="2" s="1"/>
  <c r="T935" i="2"/>
  <c r="U935" i="2" s="1"/>
  <c r="P935" i="2"/>
  <c r="N935" i="2"/>
  <c r="X934" i="2"/>
  <c r="Y934" i="2" s="1"/>
  <c r="V934" i="2"/>
  <c r="W934" i="2" s="1"/>
  <c r="T934" i="2"/>
  <c r="U934" i="2" s="1"/>
  <c r="P934" i="2"/>
  <c r="R934" i="2" s="1"/>
  <c r="S934" i="2" s="1"/>
  <c r="N934" i="2"/>
  <c r="X933" i="2"/>
  <c r="Y933" i="2" s="1"/>
  <c r="V933" i="2"/>
  <c r="W933" i="2" s="1"/>
  <c r="T933" i="2"/>
  <c r="U933" i="2" s="1"/>
  <c r="P933" i="2"/>
  <c r="Q933" i="2" s="1"/>
  <c r="N933" i="2"/>
  <c r="X932" i="2"/>
  <c r="Y932" i="2" s="1"/>
  <c r="V932" i="2"/>
  <c r="W932" i="2" s="1"/>
  <c r="T932" i="2"/>
  <c r="U932" i="2" s="1"/>
  <c r="P932" i="2"/>
  <c r="N932" i="2"/>
  <c r="X931" i="2"/>
  <c r="Y931" i="2" s="1"/>
  <c r="V931" i="2"/>
  <c r="W931" i="2" s="1"/>
  <c r="T931" i="2"/>
  <c r="U931" i="2" s="1"/>
  <c r="P931" i="2"/>
  <c r="N931" i="2"/>
  <c r="X930" i="2"/>
  <c r="Y930" i="2" s="1"/>
  <c r="V930" i="2"/>
  <c r="W930" i="2" s="1"/>
  <c r="T930" i="2"/>
  <c r="U930" i="2" s="1"/>
  <c r="P930" i="2"/>
  <c r="N930" i="2"/>
  <c r="X929" i="2"/>
  <c r="Y929" i="2" s="1"/>
  <c r="V929" i="2"/>
  <c r="W929" i="2" s="1"/>
  <c r="T929" i="2"/>
  <c r="U929" i="2" s="1"/>
  <c r="P929" i="2"/>
  <c r="N929" i="2"/>
  <c r="X928" i="2"/>
  <c r="Y928" i="2" s="1"/>
  <c r="V928" i="2"/>
  <c r="W928" i="2" s="1"/>
  <c r="T928" i="2"/>
  <c r="U928" i="2" s="1"/>
  <c r="P928" i="2"/>
  <c r="Q928" i="2" s="1"/>
  <c r="N928" i="2"/>
  <c r="X927" i="2"/>
  <c r="Y927" i="2" s="1"/>
  <c r="V927" i="2"/>
  <c r="W927" i="2" s="1"/>
  <c r="T927" i="2"/>
  <c r="U927" i="2" s="1"/>
  <c r="P927" i="2"/>
  <c r="N927" i="2"/>
  <c r="X926" i="2"/>
  <c r="Y926" i="2" s="1"/>
  <c r="V926" i="2"/>
  <c r="W926" i="2" s="1"/>
  <c r="T926" i="2"/>
  <c r="U926" i="2" s="1"/>
  <c r="P926" i="2"/>
  <c r="R926" i="2" s="1"/>
  <c r="S926" i="2" s="1"/>
  <c r="N926" i="2"/>
  <c r="X925" i="2"/>
  <c r="Y925" i="2" s="1"/>
  <c r="V925" i="2"/>
  <c r="W925" i="2" s="1"/>
  <c r="T925" i="2"/>
  <c r="U925" i="2" s="1"/>
  <c r="P925" i="2"/>
  <c r="Q925" i="2" s="1"/>
  <c r="N925" i="2"/>
  <c r="X924" i="2"/>
  <c r="Y924" i="2" s="1"/>
  <c r="V924" i="2"/>
  <c r="W924" i="2" s="1"/>
  <c r="T924" i="2"/>
  <c r="U924" i="2" s="1"/>
  <c r="P924" i="2"/>
  <c r="Q924" i="2" s="1"/>
  <c r="N924" i="2"/>
  <c r="X923" i="2"/>
  <c r="Y923" i="2" s="1"/>
  <c r="V923" i="2"/>
  <c r="W923" i="2" s="1"/>
  <c r="T923" i="2"/>
  <c r="U923" i="2" s="1"/>
  <c r="P923" i="2"/>
  <c r="N923" i="2"/>
  <c r="X922" i="2"/>
  <c r="Y922" i="2" s="1"/>
  <c r="V922" i="2"/>
  <c r="W922" i="2" s="1"/>
  <c r="T922" i="2"/>
  <c r="U922" i="2" s="1"/>
  <c r="P922" i="2"/>
  <c r="N922" i="2"/>
  <c r="X921" i="2"/>
  <c r="Y921" i="2" s="1"/>
  <c r="V921" i="2"/>
  <c r="W921" i="2" s="1"/>
  <c r="T921" i="2"/>
  <c r="U921" i="2" s="1"/>
  <c r="P921" i="2"/>
  <c r="R921" i="2" s="1"/>
  <c r="S921" i="2" s="1"/>
  <c r="N921" i="2"/>
  <c r="X863" i="2"/>
  <c r="Y863" i="2" s="1"/>
  <c r="V863" i="2"/>
  <c r="W863" i="2" s="1"/>
  <c r="T863" i="2"/>
  <c r="U863" i="2" s="1"/>
  <c r="P863" i="2"/>
  <c r="N863" i="2"/>
  <c r="X861" i="2"/>
  <c r="Y861" i="2" s="1"/>
  <c r="V861" i="2"/>
  <c r="W861" i="2" s="1"/>
  <c r="T861" i="2"/>
  <c r="U861" i="2" s="1"/>
  <c r="P861" i="2"/>
  <c r="R861" i="2" s="1"/>
  <c r="S861" i="2" s="1"/>
  <c r="N861" i="2"/>
  <c r="X860" i="2"/>
  <c r="Y860" i="2" s="1"/>
  <c r="V860" i="2"/>
  <c r="W860" i="2" s="1"/>
  <c r="T860" i="2"/>
  <c r="U860" i="2" s="1"/>
  <c r="P860" i="2"/>
  <c r="N860" i="2"/>
  <c r="X859" i="2"/>
  <c r="Y859" i="2" s="1"/>
  <c r="V859" i="2"/>
  <c r="W859" i="2" s="1"/>
  <c r="T859" i="2"/>
  <c r="U859" i="2" s="1"/>
  <c r="P859" i="2"/>
  <c r="N859" i="2"/>
  <c r="X858" i="2"/>
  <c r="Y858" i="2" s="1"/>
  <c r="V858" i="2"/>
  <c r="W858" i="2" s="1"/>
  <c r="T858" i="2"/>
  <c r="U858" i="2" s="1"/>
  <c r="P858" i="2"/>
  <c r="Q858" i="2" s="1"/>
  <c r="N858" i="2"/>
  <c r="X857" i="2"/>
  <c r="Y857" i="2" s="1"/>
  <c r="V857" i="2"/>
  <c r="W857" i="2" s="1"/>
  <c r="T857" i="2"/>
  <c r="U857" i="2" s="1"/>
  <c r="P857" i="2"/>
  <c r="R857" i="2" s="1"/>
  <c r="S857" i="2" s="1"/>
  <c r="N857" i="2"/>
  <c r="X856" i="2"/>
  <c r="Y856" i="2" s="1"/>
  <c r="V856" i="2"/>
  <c r="W856" i="2" s="1"/>
  <c r="T856" i="2"/>
  <c r="U856" i="2" s="1"/>
  <c r="P856" i="2"/>
  <c r="N856" i="2"/>
  <c r="X855" i="2"/>
  <c r="Y855" i="2" s="1"/>
  <c r="V855" i="2"/>
  <c r="W855" i="2" s="1"/>
  <c r="T855" i="2"/>
  <c r="U855" i="2" s="1"/>
  <c r="P855" i="2"/>
  <c r="N855" i="2"/>
  <c r="X854" i="2"/>
  <c r="Y854" i="2" s="1"/>
  <c r="V854" i="2"/>
  <c r="W854" i="2" s="1"/>
  <c r="T854" i="2"/>
  <c r="U854" i="2" s="1"/>
  <c r="P854" i="2"/>
  <c r="R854" i="2" s="1"/>
  <c r="S854" i="2" s="1"/>
  <c r="N854" i="2"/>
  <c r="X853" i="2"/>
  <c r="Y853" i="2" s="1"/>
  <c r="V853" i="2"/>
  <c r="W853" i="2" s="1"/>
  <c r="T853" i="2"/>
  <c r="U853" i="2" s="1"/>
  <c r="P853" i="2"/>
  <c r="R853" i="2" s="1"/>
  <c r="S853" i="2" s="1"/>
  <c r="N853" i="2"/>
  <c r="X852" i="2"/>
  <c r="Y852" i="2" s="1"/>
  <c r="V852" i="2"/>
  <c r="W852" i="2" s="1"/>
  <c r="T852" i="2"/>
  <c r="U852" i="2" s="1"/>
  <c r="P852" i="2"/>
  <c r="R852" i="2" s="1"/>
  <c r="S852" i="2" s="1"/>
  <c r="N852" i="2"/>
  <c r="X851" i="2"/>
  <c r="Y851" i="2" s="1"/>
  <c r="V851" i="2"/>
  <c r="W851" i="2" s="1"/>
  <c r="T851" i="2"/>
  <c r="U851" i="2" s="1"/>
  <c r="P851" i="2"/>
  <c r="R851" i="2" s="1"/>
  <c r="S851" i="2" s="1"/>
  <c r="N851" i="2"/>
  <c r="X850" i="2"/>
  <c r="Y850" i="2" s="1"/>
  <c r="V850" i="2"/>
  <c r="W850" i="2" s="1"/>
  <c r="T850" i="2"/>
  <c r="U850" i="2" s="1"/>
  <c r="P850" i="2"/>
  <c r="R850" i="2" s="1"/>
  <c r="S850" i="2" s="1"/>
  <c r="N850" i="2"/>
  <c r="X849" i="2"/>
  <c r="Y849" i="2" s="1"/>
  <c r="V849" i="2"/>
  <c r="W849" i="2" s="1"/>
  <c r="T849" i="2"/>
  <c r="U849" i="2" s="1"/>
  <c r="P849" i="2"/>
  <c r="R849" i="2" s="1"/>
  <c r="S849" i="2" s="1"/>
  <c r="N849" i="2"/>
  <c r="X848" i="2"/>
  <c r="Y848" i="2" s="1"/>
  <c r="V848" i="2"/>
  <c r="W848" i="2" s="1"/>
  <c r="T848" i="2"/>
  <c r="U848" i="2" s="1"/>
  <c r="P848" i="2"/>
  <c r="N848" i="2"/>
  <c r="X847" i="2"/>
  <c r="Y847" i="2" s="1"/>
  <c r="V847" i="2"/>
  <c r="W847" i="2" s="1"/>
  <c r="T847" i="2"/>
  <c r="U847" i="2" s="1"/>
  <c r="P847" i="2"/>
  <c r="R847" i="2" s="1"/>
  <c r="S847" i="2" s="1"/>
  <c r="N847" i="2"/>
  <c r="X846" i="2"/>
  <c r="Y846" i="2" s="1"/>
  <c r="V846" i="2"/>
  <c r="W846" i="2" s="1"/>
  <c r="T846" i="2"/>
  <c r="U846" i="2" s="1"/>
  <c r="P846" i="2"/>
  <c r="N846" i="2"/>
  <c r="X845" i="2"/>
  <c r="Y845" i="2" s="1"/>
  <c r="V845" i="2"/>
  <c r="W845" i="2" s="1"/>
  <c r="T845" i="2"/>
  <c r="U845" i="2" s="1"/>
  <c r="P845" i="2"/>
  <c r="R845" i="2" s="1"/>
  <c r="S845" i="2" s="1"/>
  <c r="N845" i="2"/>
  <c r="X844" i="2"/>
  <c r="Y844" i="2" s="1"/>
  <c r="V844" i="2"/>
  <c r="W844" i="2" s="1"/>
  <c r="T844" i="2"/>
  <c r="U844" i="2" s="1"/>
  <c r="P844" i="2"/>
  <c r="N844" i="2"/>
  <c r="X843" i="2"/>
  <c r="Y843" i="2" s="1"/>
  <c r="V843" i="2"/>
  <c r="W843" i="2" s="1"/>
  <c r="T843" i="2"/>
  <c r="U843" i="2" s="1"/>
  <c r="P843" i="2"/>
  <c r="N843" i="2"/>
  <c r="X842" i="2"/>
  <c r="Y842" i="2" s="1"/>
  <c r="V842" i="2"/>
  <c r="W842" i="2" s="1"/>
  <c r="T842" i="2"/>
  <c r="U842" i="2" s="1"/>
  <c r="P842" i="2"/>
  <c r="N842" i="2"/>
  <c r="X841" i="2"/>
  <c r="Y841" i="2" s="1"/>
  <c r="V841" i="2"/>
  <c r="W841" i="2" s="1"/>
  <c r="T841" i="2"/>
  <c r="U841" i="2" s="1"/>
  <c r="P841" i="2"/>
  <c r="R841" i="2" s="1"/>
  <c r="S841" i="2" s="1"/>
  <c r="N841" i="2"/>
  <c r="X840" i="2"/>
  <c r="Y840" i="2" s="1"/>
  <c r="V840" i="2"/>
  <c r="W840" i="2" s="1"/>
  <c r="T840" i="2"/>
  <c r="U840" i="2" s="1"/>
  <c r="P840" i="2"/>
  <c r="N840" i="2"/>
  <c r="X839" i="2"/>
  <c r="Y839" i="2" s="1"/>
  <c r="V839" i="2"/>
  <c r="W839" i="2" s="1"/>
  <c r="T839" i="2"/>
  <c r="U839" i="2" s="1"/>
  <c r="P839" i="2"/>
  <c r="R839" i="2" s="1"/>
  <c r="S839" i="2" s="1"/>
  <c r="N839" i="2"/>
  <c r="X838" i="2"/>
  <c r="Y838" i="2" s="1"/>
  <c r="V838" i="2"/>
  <c r="W838" i="2" s="1"/>
  <c r="T838" i="2"/>
  <c r="U838" i="2" s="1"/>
  <c r="P838" i="2"/>
  <c r="Q838" i="2" s="1"/>
  <c r="N838" i="2"/>
  <c r="X837" i="2"/>
  <c r="Y837" i="2" s="1"/>
  <c r="V837" i="2"/>
  <c r="W837" i="2" s="1"/>
  <c r="T837" i="2"/>
  <c r="U837" i="2" s="1"/>
  <c r="P837" i="2"/>
  <c r="R837" i="2" s="1"/>
  <c r="S837" i="2" s="1"/>
  <c r="N837" i="2"/>
  <c r="X836" i="2"/>
  <c r="Y836" i="2" s="1"/>
  <c r="V836" i="2"/>
  <c r="W836" i="2" s="1"/>
  <c r="T836" i="2"/>
  <c r="U836" i="2" s="1"/>
  <c r="P836" i="2"/>
  <c r="Q836" i="2" s="1"/>
  <c r="N836" i="2"/>
  <c r="X835" i="2"/>
  <c r="Y835" i="2" s="1"/>
  <c r="V835" i="2"/>
  <c r="W835" i="2" s="1"/>
  <c r="T835" i="2"/>
  <c r="U835" i="2" s="1"/>
  <c r="P835" i="2"/>
  <c r="R835" i="2" s="1"/>
  <c r="S835" i="2" s="1"/>
  <c r="N835" i="2"/>
  <c r="X834" i="2"/>
  <c r="Y834" i="2" s="1"/>
  <c r="V834" i="2"/>
  <c r="W834" i="2" s="1"/>
  <c r="T834" i="2"/>
  <c r="U834" i="2" s="1"/>
  <c r="P834" i="2"/>
  <c r="Q834" i="2" s="1"/>
  <c r="N834" i="2"/>
  <c r="X833" i="2"/>
  <c r="Y833" i="2" s="1"/>
  <c r="V833" i="2"/>
  <c r="W833" i="2" s="1"/>
  <c r="T833" i="2"/>
  <c r="U833" i="2" s="1"/>
  <c r="P833" i="2"/>
  <c r="R833" i="2" s="1"/>
  <c r="S833" i="2" s="1"/>
  <c r="N833" i="2"/>
  <c r="X832" i="2"/>
  <c r="Y832" i="2" s="1"/>
  <c r="V832" i="2"/>
  <c r="W832" i="2" s="1"/>
  <c r="T832" i="2"/>
  <c r="U832" i="2" s="1"/>
  <c r="P832" i="2"/>
  <c r="R832" i="2" s="1"/>
  <c r="S832" i="2" s="1"/>
  <c r="N832" i="2"/>
  <c r="X831" i="2"/>
  <c r="Y831" i="2" s="1"/>
  <c r="V831" i="2"/>
  <c r="W831" i="2" s="1"/>
  <c r="T831" i="2"/>
  <c r="U831" i="2" s="1"/>
  <c r="P831" i="2"/>
  <c r="R831" i="2" s="1"/>
  <c r="S831" i="2" s="1"/>
  <c r="N831" i="2"/>
  <c r="X830" i="2"/>
  <c r="Y830" i="2" s="1"/>
  <c r="V830" i="2"/>
  <c r="W830" i="2" s="1"/>
  <c r="T830" i="2"/>
  <c r="U830" i="2" s="1"/>
  <c r="P830" i="2"/>
  <c r="R830" i="2" s="1"/>
  <c r="S830" i="2" s="1"/>
  <c r="N830" i="2"/>
  <c r="X829" i="2"/>
  <c r="Y829" i="2" s="1"/>
  <c r="V829" i="2"/>
  <c r="W829" i="2" s="1"/>
  <c r="T829" i="2"/>
  <c r="U829" i="2" s="1"/>
  <c r="P829" i="2"/>
  <c r="R829" i="2" s="1"/>
  <c r="S829" i="2" s="1"/>
  <c r="N829" i="2"/>
  <c r="X828" i="2"/>
  <c r="Y828" i="2" s="1"/>
  <c r="V828" i="2"/>
  <c r="W828" i="2" s="1"/>
  <c r="T828" i="2"/>
  <c r="U828" i="2" s="1"/>
  <c r="P828" i="2"/>
  <c r="R828" i="2" s="1"/>
  <c r="S828" i="2" s="1"/>
  <c r="N828" i="2"/>
  <c r="X827" i="2"/>
  <c r="Y827" i="2" s="1"/>
  <c r="V827" i="2"/>
  <c r="W827" i="2" s="1"/>
  <c r="T827" i="2"/>
  <c r="U827" i="2" s="1"/>
  <c r="P827" i="2"/>
  <c r="R827" i="2" s="1"/>
  <c r="S827" i="2" s="1"/>
  <c r="N827" i="2"/>
  <c r="X826" i="2"/>
  <c r="Y826" i="2" s="1"/>
  <c r="V826" i="2"/>
  <c r="W826" i="2" s="1"/>
  <c r="T826" i="2"/>
  <c r="U826" i="2" s="1"/>
  <c r="P826" i="2"/>
  <c r="R826" i="2" s="1"/>
  <c r="S826" i="2" s="1"/>
  <c r="N826" i="2"/>
  <c r="X825" i="2"/>
  <c r="Y825" i="2" s="1"/>
  <c r="V825" i="2"/>
  <c r="W825" i="2" s="1"/>
  <c r="T825" i="2"/>
  <c r="U825" i="2" s="1"/>
  <c r="P825" i="2"/>
  <c r="R825" i="2" s="1"/>
  <c r="S825" i="2" s="1"/>
  <c r="N825" i="2"/>
  <c r="X824" i="2"/>
  <c r="Y824" i="2" s="1"/>
  <c r="V824" i="2"/>
  <c r="W824" i="2" s="1"/>
  <c r="T824" i="2"/>
  <c r="U824" i="2" s="1"/>
  <c r="P824" i="2"/>
  <c r="Q824" i="2" s="1"/>
  <c r="N824" i="2"/>
  <c r="X823" i="2"/>
  <c r="Y823" i="2" s="1"/>
  <c r="V823" i="2"/>
  <c r="W823" i="2" s="1"/>
  <c r="T823" i="2"/>
  <c r="U823" i="2" s="1"/>
  <c r="P823" i="2"/>
  <c r="N823" i="2"/>
  <c r="X822" i="2"/>
  <c r="Y822" i="2" s="1"/>
  <c r="V822" i="2"/>
  <c r="W822" i="2" s="1"/>
  <c r="T822" i="2"/>
  <c r="U822" i="2" s="1"/>
  <c r="P822" i="2"/>
  <c r="Q822" i="2" s="1"/>
  <c r="N822" i="2"/>
  <c r="X821" i="2"/>
  <c r="Y821" i="2" s="1"/>
  <c r="V821" i="2"/>
  <c r="W821" i="2" s="1"/>
  <c r="T821" i="2"/>
  <c r="U821" i="2" s="1"/>
  <c r="P821" i="2"/>
  <c r="Q821" i="2" s="1"/>
  <c r="N821" i="2"/>
  <c r="X820" i="2"/>
  <c r="Y820" i="2" s="1"/>
  <c r="V820" i="2"/>
  <c r="W820" i="2" s="1"/>
  <c r="T820" i="2"/>
  <c r="U820" i="2" s="1"/>
  <c r="P820" i="2"/>
  <c r="Q820" i="2" s="1"/>
  <c r="N820" i="2"/>
  <c r="X819" i="2"/>
  <c r="V819" i="2"/>
  <c r="T819" i="2"/>
  <c r="P819" i="2"/>
  <c r="R819" i="2" s="1"/>
  <c r="O819" i="2"/>
  <c r="N819" i="2"/>
  <c r="X818" i="2"/>
  <c r="Y818" i="2" s="1"/>
  <c r="V818" i="2"/>
  <c r="W818" i="2" s="1"/>
  <c r="T818" i="2"/>
  <c r="U818" i="2" s="1"/>
  <c r="P818" i="2"/>
  <c r="N818" i="2"/>
  <c r="X817" i="2"/>
  <c r="Y817" i="2" s="1"/>
  <c r="V817" i="2"/>
  <c r="W817" i="2" s="1"/>
  <c r="T817" i="2"/>
  <c r="U817" i="2" s="1"/>
  <c r="P817" i="2"/>
  <c r="N817" i="2"/>
  <c r="X816" i="2"/>
  <c r="Y816" i="2" s="1"/>
  <c r="V816" i="2"/>
  <c r="W816" i="2" s="1"/>
  <c r="T816" i="2"/>
  <c r="U816" i="2" s="1"/>
  <c r="P816" i="2"/>
  <c r="N816" i="2"/>
  <c r="X815" i="2"/>
  <c r="Y815" i="2" s="1"/>
  <c r="V815" i="2"/>
  <c r="W815" i="2" s="1"/>
  <c r="T815" i="2"/>
  <c r="U815" i="2" s="1"/>
  <c r="P815" i="2"/>
  <c r="N815" i="2"/>
  <c r="X814" i="2"/>
  <c r="Y814" i="2" s="1"/>
  <c r="V814" i="2"/>
  <c r="W814" i="2" s="1"/>
  <c r="T814" i="2"/>
  <c r="U814" i="2" s="1"/>
  <c r="P814" i="2"/>
  <c r="R814" i="2" s="1"/>
  <c r="S814" i="2" s="1"/>
  <c r="N814" i="2"/>
  <c r="X813" i="2"/>
  <c r="Y813" i="2" s="1"/>
  <c r="V813" i="2"/>
  <c r="W813" i="2" s="1"/>
  <c r="T813" i="2"/>
  <c r="U813" i="2" s="1"/>
  <c r="P813" i="2"/>
  <c r="R813" i="2" s="1"/>
  <c r="S813" i="2" s="1"/>
  <c r="N813" i="2"/>
  <c r="X812" i="2"/>
  <c r="Y812" i="2" s="1"/>
  <c r="V812" i="2"/>
  <c r="W812" i="2" s="1"/>
  <c r="T812" i="2"/>
  <c r="U812" i="2" s="1"/>
  <c r="P812" i="2"/>
  <c r="R812" i="2" s="1"/>
  <c r="S812" i="2" s="1"/>
  <c r="N812" i="2"/>
  <c r="M812" i="2"/>
  <c r="X811" i="2"/>
  <c r="Y811" i="2" s="1"/>
  <c r="V811" i="2"/>
  <c r="W811" i="2" s="1"/>
  <c r="T811" i="2"/>
  <c r="U811" i="2" s="1"/>
  <c r="P811" i="2"/>
  <c r="R811" i="2" s="1"/>
  <c r="S811" i="2" s="1"/>
  <c r="N811" i="2"/>
  <c r="X810" i="2"/>
  <c r="Y810" i="2" s="1"/>
  <c r="V810" i="2"/>
  <c r="W810" i="2" s="1"/>
  <c r="T810" i="2"/>
  <c r="U810" i="2" s="1"/>
  <c r="P810" i="2"/>
  <c r="R810" i="2" s="1"/>
  <c r="S810" i="2" s="1"/>
  <c r="N810" i="2"/>
  <c r="M810" i="2"/>
  <c r="X809" i="2"/>
  <c r="Y809" i="2" s="1"/>
  <c r="V809" i="2"/>
  <c r="W809" i="2" s="1"/>
  <c r="T809" i="2"/>
  <c r="U809" i="2" s="1"/>
  <c r="P809" i="2"/>
  <c r="R809" i="2" s="1"/>
  <c r="S809" i="2" s="1"/>
  <c r="N809" i="2"/>
  <c r="X808" i="2"/>
  <c r="Y808" i="2" s="1"/>
  <c r="V808" i="2"/>
  <c r="W808" i="2" s="1"/>
  <c r="T808" i="2"/>
  <c r="U808" i="2" s="1"/>
  <c r="P808" i="2"/>
  <c r="R808" i="2" s="1"/>
  <c r="S808" i="2" s="1"/>
  <c r="N808" i="2"/>
  <c r="J807" i="2"/>
  <c r="L807" i="2" s="1"/>
  <c r="X806" i="2"/>
  <c r="Y806" i="2" s="1"/>
  <c r="V806" i="2"/>
  <c r="W806" i="2" s="1"/>
  <c r="T806" i="2"/>
  <c r="U806" i="2" s="1"/>
  <c r="P806" i="2"/>
  <c r="R806" i="2" s="1"/>
  <c r="S806" i="2" s="1"/>
  <c r="N806" i="2"/>
  <c r="X805" i="2"/>
  <c r="Y805" i="2" s="1"/>
  <c r="V805" i="2"/>
  <c r="W805" i="2" s="1"/>
  <c r="T805" i="2"/>
  <c r="U805" i="2" s="1"/>
  <c r="P805" i="2"/>
  <c r="R805" i="2" s="1"/>
  <c r="S805" i="2" s="1"/>
  <c r="N805" i="2"/>
  <c r="M805" i="2"/>
  <c r="X804" i="2"/>
  <c r="Y804" i="2" s="1"/>
  <c r="V804" i="2"/>
  <c r="W804" i="2" s="1"/>
  <c r="T804" i="2"/>
  <c r="U804" i="2" s="1"/>
  <c r="P804" i="2"/>
  <c r="Q804" i="2" s="1"/>
  <c r="N804" i="2"/>
  <c r="X803" i="2"/>
  <c r="Y803" i="2" s="1"/>
  <c r="V803" i="2"/>
  <c r="W803" i="2" s="1"/>
  <c r="T803" i="2"/>
  <c r="U803" i="2" s="1"/>
  <c r="P803" i="2"/>
  <c r="Q803" i="2" s="1"/>
  <c r="N803" i="2"/>
  <c r="X802" i="2"/>
  <c r="Y802" i="2" s="1"/>
  <c r="V802" i="2"/>
  <c r="W802" i="2" s="1"/>
  <c r="T802" i="2"/>
  <c r="U802" i="2" s="1"/>
  <c r="R802" i="2"/>
  <c r="S802" i="2" s="1"/>
  <c r="Q802" i="2"/>
  <c r="N802" i="2"/>
  <c r="X801" i="2"/>
  <c r="Y801" i="2" s="1"/>
  <c r="V801" i="2"/>
  <c r="W801" i="2" s="1"/>
  <c r="T801" i="2"/>
  <c r="U801" i="2" s="1"/>
  <c r="R801" i="2"/>
  <c r="S801" i="2" s="1"/>
  <c r="Q801" i="2"/>
  <c r="N801" i="2"/>
  <c r="X800" i="2"/>
  <c r="Y800" i="2" s="1"/>
  <c r="V800" i="2"/>
  <c r="W800" i="2" s="1"/>
  <c r="T800" i="2"/>
  <c r="U800" i="2" s="1"/>
  <c r="P800" i="2"/>
  <c r="Q800" i="2" s="1"/>
  <c r="N800" i="2"/>
  <c r="X799" i="2"/>
  <c r="Y799" i="2" s="1"/>
  <c r="V799" i="2"/>
  <c r="W799" i="2" s="1"/>
  <c r="T799" i="2"/>
  <c r="U799" i="2" s="1"/>
  <c r="P799" i="2"/>
  <c r="Q799" i="2" s="1"/>
  <c r="N799" i="2"/>
  <c r="X798" i="2"/>
  <c r="Y798" i="2" s="1"/>
  <c r="V798" i="2"/>
  <c r="W798" i="2" s="1"/>
  <c r="T798" i="2"/>
  <c r="U798" i="2" s="1"/>
  <c r="P798" i="2"/>
  <c r="N798" i="2"/>
  <c r="X796" i="2"/>
  <c r="Y796" i="2" s="1"/>
  <c r="V796" i="2"/>
  <c r="W796" i="2" s="1"/>
  <c r="T796" i="2"/>
  <c r="U796" i="2" s="1"/>
  <c r="P796" i="2"/>
  <c r="R796" i="2" s="1"/>
  <c r="S796" i="2" s="1"/>
  <c r="N796" i="2"/>
  <c r="X795" i="2"/>
  <c r="Y795" i="2" s="1"/>
  <c r="V795" i="2"/>
  <c r="W795" i="2" s="1"/>
  <c r="T795" i="2"/>
  <c r="U795" i="2" s="1"/>
  <c r="P795" i="2"/>
  <c r="N795" i="2"/>
  <c r="M795" i="2"/>
  <c r="X794" i="2"/>
  <c r="Y794" i="2" s="1"/>
  <c r="V794" i="2"/>
  <c r="W794" i="2" s="1"/>
  <c r="T794" i="2"/>
  <c r="U794" i="2" s="1"/>
  <c r="P794" i="2"/>
  <c r="N794" i="2"/>
  <c r="X793" i="2"/>
  <c r="Y793" i="2" s="1"/>
  <c r="V793" i="2"/>
  <c r="W793" i="2" s="1"/>
  <c r="T793" i="2"/>
  <c r="U793" i="2" s="1"/>
  <c r="P793" i="2"/>
  <c r="N793" i="2"/>
  <c r="X792" i="2"/>
  <c r="Y792" i="2" s="1"/>
  <c r="V792" i="2"/>
  <c r="W792" i="2" s="1"/>
  <c r="T792" i="2"/>
  <c r="U792" i="2" s="1"/>
  <c r="P792" i="2"/>
  <c r="N792" i="2"/>
  <c r="X791" i="2"/>
  <c r="Y791" i="2" s="1"/>
  <c r="V791" i="2"/>
  <c r="W791" i="2" s="1"/>
  <c r="T791" i="2"/>
  <c r="U791" i="2" s="1"/>
  <c r="P791" i="2"/>
  <c r="N791" i="2"/>
  <c r="X790" i="2"/>
  <c r="Y790" i="2" s="1"/>
  <c r="V790" i="2"/>
  <c r="W790" i="2" s="1"/>
  <c r="T790" i="2"/>
  <c r="U790" i="2" s="1"/>
  <c r="P790" i="2"/>
  <c r="R790" i="2" s="1"/>
  <c r="S790" i="2" s="1"/>
  <c r="N790" i="2"/>
  <c r="M790" i="2"/>
  <c r="X789" i="2"/>
  <c r="Y789" i="2" s="1"/>
  <c r="V789" i="2"/>
  <c r="W789" i="2" s="1"/>
  <c r="T789" i="2"/>
  <c r="U789" i="2" s="1"/>
  <c r="P789" i="2"/>
  <c r="N789" i="2"/>
  <c r="M789" i="2"/>
  <c r="X788" i="2"/>
  <c r="Y788" i="2" s="1"/>
  <c r="V788" i="2"/>
  <c r="W788" i="2" s="1"/>
  <c r="T788" i="2"/>
  <c r="U788" i="2" s="1"/>
  <c r="P788" i="2"/>
  <c r="Q788" i="2" s="1"/>
  <c r="N788" i="2"/>
  <c r="X787" i="2"/>
  <c r="Y787" i="2" s="1"/>
  <c r="V787" i="2"/>
  <c r="W787" i="2" s="1"/>
  <c r="T787" i="2"/>
  <c r="U787" i="2" s="1"/>
  <c r="P787" i="2"/>
  <c r="R787" i="2" s="1"/>
  <c r="S787" i="2" s="1"/>
  <c r="N787" i="2"/>
  <c r="X786" i="2"/>
  <c r="Y786" i="2" s="1"/>
  <c r="V786" i="2"/>
  <c r="W786" i="2" s="1"/>
  <c r="T786" i="2"/>
  <c r="U786" i="2" s="1"/>
  <c r="P786" i="2"/>
  <c r="N786" i="2"/>
  <c r="X785" i="2"/>
  <c r="Y785" i="2" s="1"/>
  <c r="V785" i="2"/>
  <c r="W785" i="2" s="1"/>
  <c r="T785" i="2"/>
  <c r="U785" i="2" s="1"/>
  <c r="P785" i="2"/>
  <c r="N785" i="2"/>
  <c r="X784" i="2"/>
  <c r="Y784" i="2" s="1"/>
  <c r="V784" i="2"/>
  <c r="W784" i="2" s="1"/>
  <c r="T784" i="2"/>
  <c r="U784" i="2" s="1"/>
  <c r="P784" i="2"/>
  <c r="R784" i="2" s="1"/>
  <c r="S784" i="2" s="1"/>
  <c r="N784" i="2"/>
  <c r="X783" i="2"/>
  <c r="Y783" i="2" s="1"/>
  <c r="V783" i="2"/>
  <c r="W783" i="2" s="1"/>
  <c r="T783" i="2"/>
  <c r="U783" i="2" s="1"/>
  <c r="P783" i="2"/>
  <c r="R783" i="2" s="1"/>
  <c r="S783" i="2" s="1"/>
  <c r="N783" i="2"/>
  <c r="X782" i="2"/>
  <c r="Y782" i="2" s="1"/>
  <c r="V782" i="2"/>
  <c r="W782" i="2" s="1"/>
  <c r="T782" i="2"/>
  <c r="U782" i="2" s="1"/>
  <c r="P782" i="2"/>
  <c r="Q782" i="2" s="1"/>
  <c r="N782" i="2"/>
  <c r="X781" i="2"/>
  <c r="Y781" i="2" s="1"/>
  <c r="V781" i="2"/>
  <c r="W781" i="2" s="1"/>
  <c r="T781" i="2"/>
  <c r="U781" i="2" s="1"/>
  <c r="P781" i="2"/>
  <c r="R781" i="2" s="1"/>
  <c r="S781" i="2" s="1"/>
  <c r="N781" i="2"/>
  <c r="X780" i="2"/>
  <c r="Y780" i="2" s="1"/>
  <c r="V780" i="2"/>
  <c r="W780" i="2" s="1"/>
  <c r="T780" i="2"/>
  <c r="U780" i="2" s="1"/>
  <c r="P780" i="2"/>
  <c r="R780" i="2" s="1"/>
  <c r="S780" i="2" s="1"/>
  <c r="N780" i="2"/>
  <c r="X779" i="2"/>
  <c r="Y779" i="2" s="1"/>
  <c r="V779" i="2"/>
  <c r="W779" i="2" s="1"/>
  <c r="T779" i="2"/>
  <c r="U779" i="2" s="1"/>
  <c r="P779" i="2"/>
  <c r="R779" i="2" s="1"/>
  <c r="S779" i="2" s="1"/>
  <c r="N779" i="2"/>
  <c r="X778" i="2"/>
  <c r="Y778" i="2" s="1"/>
  <c r="V778" i="2"/>
  <c r="W778" i="2" s="1"/>
  <c r="T778" i="2"/>
  <c r="U778" i="2" s="1"/>
  <c r="P778" i="2"/>
  <c r="R778" i="2" s="1"/>
  <c r="S778" i="2" s="1"/>
  <c r="N778" i="2"/>
  <c r="M778" i="2"/>
  <c r="X777" i="2"/>
  <c r="Y777" i="2" s="1"/>
  <c r="V777" i="2"/>
  <c r="W777" i="2" s="1"/>
  <c r="T777" i="2"/>
  <c r="U777" i="2" s="1"/>
  <c r="P777" i="2"/>
  <c r="Q777" i="2" s="1"/>
  <c r="N777" i="2"/>
  <c r="X776" i="2"/>
  <c r="Y776" i="2" s="1"/>
  <c r="V776" i="2"/>
  <c r="W776" i="2" s="1"/>
  <c r="T776" i="2"/>
  <c r="U776" i="2" s="1"/>
  <c r="P776" i="2"/>
  <c r="N776" i="2"/>
  <c r="X775" i="2"/>
  <c r="Y775" i="2" s="1"/>
  <c r="V775" i="2"/>
  <c r="W775" i="2" s="1"/>
  <c r="T775" i="2"/>
  <c r="U775" i="2" s="1"/>
  <c r="P775" i="2"/>
  <c r="Q775" i="2" s="1"/>
  <c r="N775" i="2"/>
  <c r="X774" i="2"/>
  <c r="Y774" i="2" s="1"/>
  <c r="V774" i="2"/>
  <c r="W774" i="2" s="1"/>
  <c r="T774" i="2"/>
  <c r="U774" i="2" s="1"/>
  <c r="P774" i="2"/>
  <c r="R774" i="2" s="1"/>
  <c r="S774" i="2" s="1"/>
  <c r="N774" i="2"/>
  <c r="X773" i="2"/>
  <c r="Y773" i="2" s="1"/>
  <c r="V773" i="2"/>
  <c r="W773" i="2" s="1"/>
  <c r="T773" i="2"/>
  <c r="U773" i="2" s="1"/>
  <c r="P773" i="2"/>
  <c r="Q773" i="2" s="1"/>
  <c r="N773" i="2"/>
  <c r="X772" i="2"/>
  <c r="Y772" i="2" s="1"/>
  <c r="V772" i="2"/>
  <c r="W772" i="2" s="1"/>
  <c r="T772" i="2"/>
  <c r="U772" i="2" s="1"/>
  <c r="P772" i="2"/>
  <c r="R772" i="2" s="1"/>
  <c r="S772" i="2" s="1"/>
  <c r="N772" i="2"/>
  <c r="X771" i="2"/>
  <c r="Y771" i="2" s="1"/>
  <c r="V771" i="2"/>
  <c r="W771" i="2" s="1"/>
  <c r="T771" i="2"/>
  <c r="U771" i="2" s="1"/>
  <c r="P771" i="2"/>
  <c r="N771" i="2"/>
  <c r="X770" i="2"/>
  <c r="Y770" i="2" s="1"/>
  <c r="V770" i="2"/>
  <c r="W770" i="2" s="1"/>
  <c r="T770" i="2"/>
  <c r="U770" i="2" s="1"/>
  <c r="P770" i="2"/>
  <c r="Q770" i="2" s="1"/>
  <c r="N770" i="2"/>
  <c r="X769" i="2"/>
  <c r="Y769" i="2" s="1"/>
  <c r="V769" i="2"/>
  <c r="W769" i="2" s="1"/>
  <c r="T769" i="2"/>
  <c r="U769" i="2" s="1"/>
  <c r="P769" i="2"/>
  <c r="N769" i="2"/>
  <c r="X768" i="2"/>
  <c r="Y768" i="2" s="1"/>
  <c r="V768" i="2"/>
  <c r="W768" i="2" s="1"/>
  <c r="T768" i="2"/>
  <c r="U768" i="2" s="1"/>
  <c r="P768" i="2"/>
  <c r="N768" i="2"/>
  <c r="X767" i="2"/>
  <c r="Y767" i="2" s="1"/>
  <c r="V767" i="2"/>
  <c r="W767" i="2" s="1"/>
  <c r="T767" i="2"/>
  <c r="U767" i="2" s="1"/>
  <c r="P767" i="2"/>
  <c r="N767" i="2"/>
  <c r="X766" i="2"/>
  <c r="Y766" i="2" s="1"/>
  <c r="V766" i="2"/>
  <c r="W766" i="2" s="1"/>
  <c r="T766" i="2"/>
  <c r="U766" i="2" s="1"/>
  <c r="P766" i="2"/>
  <c r="R766" i="2" s="1"/>
  <c r="S766" i="2" s="1"/>
  <c r="N766" i="2"/>
  <c r="X765" i="2"/>
  <c r="Y765" i="2" s="1"/>
  <c r="V765" i="2"/>
  <c r="W765" i="2" s="1"/>
  <c r="T765" i="2"/>
  <c r="U765" i="2" s="1"/>
  <c r="P765" i="2"/>
  <c r="N765" i="2"/>
  <c r="X764" i="2"/>
  <c r="Y764" i="2" s="1"/>
  <c r="V764" i="2"/>
  <c r="W764" i="2" s="1"/>
  <c r="T764" i="2"/>
  <c r="U764" i="2" s="1"/>
  <c r="P764" i="2"/>
  <c r="N764" i="2"/>
  <c r="X763" i="2"/>
  <c r="Y763" i="2" s="1"/>
  <c r="V763" i="2"/>
  <c r="W763" i="2" s="1"/>
  <c r="T763" i="2"/>
  <c r="U763" i="2" s="1"/>
  <c r="P763" i="2"/>
  <c r="Q763" i="2" s="1"/>
  <c r="N763" i="2"/>
  <c r="X762" i="2"/>
  <c r="Y762" i="2" s="1"/>
  <c r="V762" i="2"/>
  <c r="W762" i="2" s="1"/>
  <c r="T762" i="2"/>
  <c r="U762" i="2" s="1"/>
  <c r="P762" i="2"/>
  <c r="R762" i="2" s="1"/>
  <c r="S762" i="2" s="1"/>
  <c r="N762" i="2"/>
  <c r="X761" i="2"/>
  <c r="Y761" i="2" s="1"/>
  <c r="V761" i="2"/>
  <c r="W761" i="2" s="1"/>
  <c r="T761" i="2"/>
  <c r="U761" i="2" s="1"/>
  <c r="P761" i="2"/>
  <c r="Q761" i="2" s="1"/>
  <c r="N761" i="2"/>
  <c r="X760" i="2"/>
  <c r="Y760" i="2" s="1"/>
  <c r="V760" i="2"/>
  <c r="W760" i="2" s="1"/>
  <c r="T760" i="2"/>
  <c r="U760" i="2" s="1"/>
  <c r="P760" i="2"/>
  <c r="N760" i="2"/>
  <c r="X759" i="2"/>
  <c r="Y759" i="2" s="1"/>
  <c r="V759" i="2"/>
  <c r="W759" i="2" s="1"/>
  <c r="T759" i="2"/>
  <c r="U759" i="2" s="1"/>
  <c r="P759" i="2"/>
  <c r="Q759" i="2" s="1"/>
  <c r="N759" i="2"/>
  <c r="M759" i="2"/>
  <c r="X758" i="2"/>
  <c r="Y758" i="2" s="1"/>
  <c r="V758" i="2"/>
  <c r="W758" i="2" s="1"/>
  <c r="T758" i="2"/>
  <c r="U758" i="2" s="1"/>
  <c r="P758" i="2"/>
  <c r="N758" i="2"/>
  <c r="M758" i="2"/>
  <c r="X757" i="2"/>
  <c r="Y757" i="2" s="1"/>
  <c r="V757" i="2"/>
  <c r="W757" i="2" s="1"/>
  <c r="T757" i="2"/>
  <c r="U757" i="2" s="1"/>
  <c r="P757" i="2"/>
  <c r="N757" i="2"/>
  <c r="X756" i="2"/>
  <c r="Y756" i="2" s="1"/>
  <c r="V756" i="2"/>
  <c r="W756" i="2" s="1"/>
  <c r="T756" i="2"/>
  <c r="U756" i="2" s="1"/>
  <c r="P756" i="2"/>
  <c r="N756" i="2"/>
  <c r="X755" i="2"/>
  <c r="Y755" i="2" s="1"/>
  <c r="V755" i="2"/>
  <c r="W755" i="2" s="1"/>
  <c r="T755" i="2"/>
  <c r="U755" i="2" s="1"/>
  <c r="P755" i="2"/>
  <c r="N755" i="2"/>
  <c r="X754" i="2"/>
  <c r="Y754" i="2" s="1"/>
  <c r="V754" i="2"/>
  <c r="W754" i="2" s="1"/>
  <c r="T754" i="2"/>
  <c r="U754" i="2" s="1"/>
  <c r="P754" i="2"/>
  <c r="Q754" i="2" s="1"/>
  <c r="N754" i="2"/>
  <c r="M754" i="2"/>
  <c r="X753" i="2"/>
  <c r="Y753" i="2" s="1"/>
  <c r="V753" i="2"/>
  <c r="W753" i="2" s="1"/>
  <c r="T753" i="2"/>
  <c r="U753" i="2" s="1"/>
  <c r="P753" i="2"/>
  <c r="N753" i="2"/>
  <c r="X752" i="2"/>
  <c r="Y752" i="2" s="1"/>
  <c r="V752" i="2"/>
  <c r="W752" i="2" s="1"/>
  <c r="T752" i="2"/>
  <c r="U752" i="2" s="1"/>
  <c r="P752" i="2"/>
  <c r="N752" i="2"/>
  <c r="X751" i="2"/>
  <c r="Y751" i="2" s="1"/>
  <c r="V751" i="2"/>
  <c r="W751" i="2" s="1"/>
  <c r="T751" i="2"/>
  <c r="U751" i="2" s="1"/>
  <c r="P751" i="2"/>
  <c r="R751" i="2" s="1"/>
  <c r="S751" i="2" s="1"/>
  <c r="N751" i="2"/>
  <c r="X750" i="2"/>
  <c r="Y750" i="2" s="1"/>
  <c r="V750" i="2"/>
  <c r="W750" i="2" s="1"/>
  <c r="T750" i="2"/>
  <c r="U750" i="2" s="1"/>
  <c r="P750" i="2"/>
  <c r="Q750" i="2" s="1"/>
  <c r="N750" i="2"/>
  <c r="X749" i="2"/>
  <c r="Y749" i="2" s="1"/>
  <c r="V749" i="2"/>
  <c r="W749" i="2" s="1"/>
  <c r="T749" i="2"/>
  <c r="U749" i="2" s="1"/>
  <c r="P749" i="2"/>
  <c r="N749" i="2"/>
  <c r="M749" i="2"/>
  <c r="X748" i="2"/>
  <c r="Y748" i="2" s="1"/>
  <c r="V748" i="2"/>
  <c r="W748" i="2" s="1"/>
  <c r="T748" i="2"/>
  <c r="U748" i="2" s="1"/>
  <c r="P748" i="2"/>
  <c r="R748" i="2" s="1"/>
  <c r="S748" i="2" s="1"/>
  <c r="N748" i="2"/>
  <c r="X747" i="2"/>
  <c r="Y747" i="2" s="1"/>
  <c r="V747" i="2"/>
  <c r="W747" i="2" s="1"/>
  <c r="T747" i="2"/>
  <c r="U747" i="2" s="1"/>
  <c r="P747" i="2"/>
  <c r="R747" i="2" s="1"/>
  <c r="S747" i="2" s="1"/>
  <c r="N747" i="2"/>
  <c r="X746" i="2"/>
  <c r="Y746" i="2" s="1"/>
  <c r="V746" i="2"/>
  <c r="W746" i="2" s="1"/>
  <c r="T746" i="2"/>
  <c r="U746" i="2" s="1"/>
  <c r="P746" i="2"/>
  <c r="R746" i="2" s="1"/>
  <c r="S746" i="2" s="1"/>
  <c r="N746" i="2"/>
  <c r="X745" i="2"/>
  <c r="Y745" i="2" s="1"/>
  <c r="V745" i="2"/>
  <c r="W745" i="2" s="1"/>
  <c r="T745" i="2"/>
  <c r="U745" i="2" s="1"/>
  <c r="P745" i="2"/>
  <c r="R745" i="2" s="1"/>
  <c r="S745" i="2" s="1"/>
  <c r="N745" i="2"/>
  <c r="X744" i="2"/>
  <c r="Y744" i="2" s="1"/>
  <c r="V744" i="2"/>
  <c r="W744" i="2" s="1"/>
  <c r="T744" i="2"/>
  <c r="U744" i="2" s="1"/>
  <c r="P744" i="2"/>
  <c r="Q744" i="2" s="1"/>
  <c r="N744" i="2"/>
  <c r="X743" i="2"/>
  <c r="Y743" i="2" s="1"/>
  <c r="V743" i="2"/>
  <c r="W743" i="2" s="1"/>
  <c r="T743" i="2"/>
  <c r="U743" i="2" s="1"/>
  <c r="P743" i="2"/>
  <c r="N743" i="2"/>
  <c r="X742" i="2"/>
  <c r="Y742" i="2" s="1"/>
  <c r="V742" i="2"/>
  <c r="W742" i="2" s="1"/>
  <c r="T742" i="2"/>
  <c r="U742" i="2" s="1"/>
  <c r="P742" i="2"/>
  <c r="R742" i="2" s="1"/>
  <c r="S742" i="2" s="1"/>
  <c r="N742" i="2"/>
  <c r="X741" i="2"/>
  <c r="Y741" i="2" s="1"/>
  <c r="V741" i="2"/>
  <c r="W741" i="2" s="1"/>
  <c r="T741" i="2"/>
  <c r="U741" i="2" s="1"/>
  <c r="P741" i="2"/>
  <c r="R741" i="2" s="1"/>
  <c r="S741" i="2" s="1"/>
  <c r="N741" i="2"/>
  <c r="X740" i="2"/>
  <c r="Y740" i="2" s="1"/>
  <c r="V740" i="2"/>
  <c r="W740" i="2" s="1"/>
  <c r="T740" i="2"/>
  <c r="U740" i="2" s="1"/>
  <c r="P740" i="2"/>
  <c r="Q740" i="2" s="1"/>
  <c r="N740" i="2"/>
  <c r="X739" i="2"/>
  <c r="Y739" i="2" s="1"/>
  <c r="V739" i="2"/>
  <c r="W739" i="2" s="1"/>
  <c r="T739" i="2"/>
  <c r="U739" i="2" s="1"/>
  <c r="P739" i="2"/>
  <c r="R739" i="2" s="1"/>
  <c r="S739" i="2" s="1"/>
  <c r="N739" i="2"/>
  <c r="X738" i="2"/>
  <c r="Y738" i="2" s="1"/>
  <c r="V738" i="2"/>
  <c r="W738" i="2" s="1"/>
  <c r="T738" i="2"/>
  <c r="U738" i="2" s="1"/>
  <c r="P738" i="2"/>
  <c r="R738" i="2" s="1"/>
  <c r="S738" i="2" s="1"/>
  <c r="N738" i="2"/>
  <c r="M738" i="2"/>
  <c r="X737" i="2"/>
  <c r="Y737" i="2" s="1"/>
  <c r="V737" i="2"/>
  <c r="W737" i="2" s="1"/>
  <c r="T737" i="2"/>
  <c r="U737" i="2" s="1"/>
  <c r="P737" i="2"/>
  <c r="R737" i="2" s="1"/>
  <c r="S737" i="2" s="1"/>
  <c r="N737" i="2"/>
  <c r="X736" i="2"/>
  <c r="Y736" i="2" s="1"/>
  <c r="V736" i="2"/>
  <c r="W736" i="2" s="1"/>
  <c r="T736" i="2"/>
  <c r="U736" i="2" s="1"/>
  <c r="P736" i="2"/>
  <c r="R736" i="2" s="1"/>
  <c r="S736" i="2" s="1"/>
  <c r="N736" i="2"/>
  <c r="X735" i="2"/>
  <c r="Y735" i="2" s="1"/>
  <c r="V735" i="2"/>
  <c r="W735" i="2" s="1"/>
  <c r="T735" i="2"/>
  <c r="U735" i="2" s="1"/>
  <c r="P735" i="2"/>
  <c r="N735" i="2"/>
  <c r="X734" i="2"/>
  <c r="Y734" i="2" s="1"/>
  <c r="V734" i="2"/>
  <c r="W734" i="2" s="1"/>
  <c r="T734" i="2"/>
  <c r="U734" i="2" s="1"/>
  <c r="P734" i="2"/>
  <c r="N734" i="2"/>
  <c r="X733" i="2"/>
  <c r="Y733" i="2" s="1"/>
  <c r="V733" i="2"/>
  <c r="W733" i="2" s="1"/>
  <c r="T733" i="2"/>
  <c r="U733" i="2" s="1"/>
  <c r="P733" i="2"/>
  <c r="N733" i="2"/>
  <c r="X732" i="2"/>
  <c r="Y732" i="2" s="1"/>
  <c r="V732" i="2"/>
  <c r="W732" i="2" s="1"/>
  <c r="T732" i="2"/>
  <c r="U732" i="2" s="1"/>
  <c r="P732" i="2"/>
  <c r="R732" i="2" s="1"/>
  <c r="S732" i="2" s="1"/>
  <c r="N732" i="2"/>
  <c r="X731" i="2"/>
  <c r="Y731" i="2" s="1"/>
  <c r="V731" i="2"/>
  <c r="W731" i="2" s="1"/>
  <c r="T731" i="2"/>
  <c r="U731" i="2" s="1"/>
  <c r="P731" i="2"/>
  <c r="Q731" i="2" s="1"/>
  <c r="X730" i="2"/>
  <c r="Y730" i="2" s="1"/>
  <c r="V730" i="2"/>
  <c r="W730" i="2" s="1"/>
  <c r="T730" i="2"/>
  <c r="U730" i="2" s="1"/>
  <c r="P730" i="2"/>
  <c r="Q730" i="2" s="1"/>
  <c r="N730" i="2"/>
  <c r="M730" i="2"/>
  <c r="X729" i="2"/>
  <c r="Y729" i="2" s="1"/>
  <c r="V729" i="2"/>
  <c r="W729" i="2" s="1"/>
  <c r="T729" i="2"/>
  <c r="U729" i="2" s="1"/>
  <c r="P729" i="2"/>
  <c r="Q729" i="2" s="1"/>
  <c r="N729" i="2"/>
  <c r="X728" i="2"/>
  <c r="Y728" i="2" s="1"/>
  <c r="V728" i="2"/>
  <c r="W728" i="2" s="1"/>
  <c r="T728" i="2"/>
  <c r="U728" i="2" s="1"/>
  <c r="P728" i="2"/>
  <c r="N728" i="2"/>
  <c r="X727" i="2"/>
  <c r="Y727" i="2" s="1"/>
  <c r="V727" i="2"/>
  <c r="W727" i="2" s="1"/>
  <c r="T727" i="2"/>
  <c r="U727" i="2" s="1"/>
  <c r="P727" i="2"/>
  <c r="R727" i="2" s="1"/>
  <c r="S727" i="2" s="1"/>
  <c r="N727" i="2"/>
  <c r="X726" i="2"/>
  <c r="Y726" i="2" s="1"/>
  <c r="V726" i="2"/>
  <c r="W726" i="2" s="1"/>
  <c r="T726" i="2"/>
  <c r="U726" i="2" s="1"/>
  <c r="P726" i="2"/>
  <c r="R726" i="2" s="1"/>
  <c r="S726" i="2" s="1"/>
  <c r="N726" i="2"/>
  <c r="X725" i="2"/>
  <c r="Y725" i="2" s="1"/>
  <c r="V725" i="2"/>
  <c r="W725" i="2" s="1"/>
  <c r="T725" i="2"/>
  <c r="U725" i="2" s="1"/>
  <c r="P725" i="2"/>
  <c r="Q725" i="2" s="1"/>
  <c r="N725" i="2"/>
  <c r="X724" i="2"/>
  <c r="Y724" i="2" s="1"/>
  <c r="V724" i="2"/>
  <c r="W724" i="2" s="1"/>
  <c r="T724" i="2"/>
  <c r="U724" i="2" s="1"/>
  <c r="P724" i="2"/>
  <c r="N724" i="2"/>
  <c r="X723" i="2"/>
  <c r="Y723" i="2" s="1"/>
  <c r="V723" i="2"/>
  <c r="W723" i="2" s="1"/>
  <c r="T723" i="2"/>
  <c r="U723" i="2" s="1"/>
  <c r="P723" i="2"/>
  <c r="N723" i="2"/>
  <c r="X722" i="2"/>
  <c r="Y722" i="2" s="1"/>
  <c r="V722" i="2"/>
  <c r="W722" i="2" s="1"/>
  <c r="T722" i="2"/>
  <c r="U722" i="2" s="1"/>
  <c r="P722" i="2"/>
  <c r="Q722" i="2" s="1"/>
  <c r="N722" i="2"/>
  <c r="X721" i="2"/>
  <c r="Y721" i="2" s="1"/>
  <c r="V721" i="2"/>
  <c r="W721" i="2" s="1"/>
  <c r="T721" i="2"/>
  <c r="U721" i="2" s="1"/>
  <c r="P721" i="2"/>
  <c r="N721" i="2"/>
  <c r="X720" i="2"/>
  <c r="Y720" i="2" s="1"/>
  <c r="V720" i="2"/>
  <c r="W720" i="2" s="1"/>
  <c r="T720" i="2"/>
  <c r="U720" i="2" s="1"/>
  <c r="P720" i="2"/>
  <c r="N720" i="2"/>
  <c r="M720" i="2"/>
  <c r="X719" i="2"/>
  <c r="Y719" i="2" s="1"/>
  <c r="V719" i="2"/>
  <c r="W719" i="2" s="1"/>
  <c r="T719" i="2"/>
  <c r="U719" i="2" s="1"/>
  <c r="P719" i="2"/>
  <c r="Q719" i="2" s="1"/>
  <c r="N719" i="2"/>
  <c r="X718" i="2"/>
  <c r="Y718" i="2" s="1"/>
  <c r="V718" i="2"/>
  <c r="W718" i="2" s="1"/>
  <c r="T718" i="2"/>
  <c r="U718" i="2" s="1"/>
  <c r="P718" i="2"/>
  <c r="R718" i="2" s="1"/>
  <c r="S718" i="2" s="1"/>
  <c r="N718" i="2"/>
  <c r="M718" i="2"/>
  <c r="X717" i="2"/>
  <c r="Y717" i="2" s="1"/>
  <c r="V717" i="2"/>
  <c r="W717" i="2" s="1"/>
  <c r="T717" i="2"/>
  <c r="U717" i="2" s="1"/>
  <c r="P717" i="2"/>
  <c r="N717" i="2"/>
  <c r="X716" i="2"/>
  <c r="Y716" i="2" s="1"/>
  <c r="V716" i="2"/>
  <c r="W716" i="2" s="1"/>
  <c r="T716" i="2"/>
  <c r="U716" i="2" s="1"/>
  <c r="P716" i="2"/>
  <c r="R716" i="2" s="1"/>
  <c r="S716" i="2" s="1"/>
  <c r="N716" i="2"/>
  <c r="X715" i="2"/>
  <c r="Y715" i="2" s="1"/>
  <c r="V715" i="2"/>
  <c r="W715" i="2" s="1"/>
  <c r="T715" i="2"/>
  <c r="U715" i="2" s="1"/>
  <c r="P715" i="2"/>
  <c r="R715" i="2" s="1"/>
  <c r="S715" i="2" s="1"/>
  <c r="N715" i="2"/>
  <c r="X714" i="2"/>
  <c r="Y714" i="2" s="1"/>
  <c r="V714" i="2"/>
  <c r="W714" i="2" s="1"/>
  <c r="T714" i="2"/>
  <c r="U714" i="2" s="1"/>
  <c r="P714" i="2"/>
  <c r="Q714" i="2" s="1"/>
  <c r="N714" i="2"/>
  <c r="X713" i="2"/>
  <c r="Y713" i="2" s="1"/>
  <c r="V713" i="2"/>
  <c r="W713" i="2" s="1"/>
  <c r="T713" i="2"/>
  <c r="U713" i="2" s="1"/>
  <c r="P713" i="2"/>
  <c r="N713" i="2"/>
  <c r="X712" i="2"/>
  <c r="Y712" i="2" s="1"/>
  <c r="V712" i="2"/>
  <c r="W712" i="2" s="1"/>
  <c r="T712" i="2"/>
  <c r="U712" i="2" s="1"/>
  <c r="P712" i="2"/>
  <c r="N712" i="2"/>
  <c r="X711" i="2"/>
  <c r="Y711" i="2" s="1"/>
  <c r="V711" i="2"/>
  <c r="W711" i="2" s="1"/>
  <c r="T711" i="2"/>
  <c r="U711" i="2" s="1"/>
  <c r="P711" i="2"/>
  <c r="Q711" i="2" s="1"/>
  <c r="N711" i="2"/>
  <c r="X710" i="2"/>
  <c r="Y710" i="2" s="1"/>
  <c r="V710" i="2"/>
  <c r="W710" i="2" s="1"/>
  <c r="T710" i="2"/>
  <c r="U710" i="2" s="1"/>
  <c r="P710" i="2"/>
  <c r="Q710" i="2" s="1"/>
  <c r="N710" i="2"/>
  <c r="X709" i="2"/>
  <c r="Y709" i="2" s="1"/>
  <c r="V709" i="2"/>
  <c r="W709" i="2" s="1"/>
  <c r="T709" i="2"/>
  <c r="U709" i="2" s="1"/>
  <c r="P709" i="2"/>
  <c r="N709" i="2"/>
  <c r="X708" i="2"/>
  <c r="Y708" i="2" s="1"/>
  <c r="V708" i="2"/>
  <c r="W708" i="2" s="1"/>
  <c r="T708" i="2"/>
  <c r="U708" i="2" s="1"/>
  <c r="P708" i="2"/>
  <c r="X707" i="2"/>
  <c r="Y707" i="2" s="1"/>
  <c r="V707" i="2"/>
  <c r="W707" i="2" s="1"/>
  <c r="T707" i="2"/>
  <c r="U707" i="2" s="1"/>
  <c r="P707" i="2"/>
  <c r="N707" i="2"/>
  <c r="X706" i="2"/>
  <c r="Y706" i="2" s="1"/>
  <c r="V706" i="2"/>
  <c r="W706" i="2" s="1"/>
  <c r="T706" i="2"/>
  <c r="U706" i="2" s="1"/>
  <c r="P706" i="2"/>
  <c r="N706" i="2"/>
  <c r="X705" i="2"/>
  <c r="Y705" i="2" s="1"/>
  <c r="V705" i="2"/>
  <c r="W705" i="2" s="1"/>
  <c r="T705" i="2"/>
  <c r="U705" i="2" s="1"/>
  <c r="P705" i="2"/>
  <c r="N705" i="2"/>
  <c r="X704" i="2"/>
  <c r="Y704" i="2" s="1"/>
  <c r="V704" i="2"/>
  <c r="W704" i="2" s="1"/>
  <c r="T704" i="2"/>
  <c r="U704" i="2" s="1"/>
  <c r="P704" i="2"/>
  <c r="Q704" i="2" s="1"/>
  <c r="N704" i="2"/>
  <c r="X703" i="2"/>
  <c r="Y703" i="2" s="1"/>
  <c r="V703" i="2"/>
  <c r="W703" i="2" s="1"/>
  <c r="T703" i="2"/>
  <c r="U703" i="2" s="1"/>
  <c r="P703" i="2"/>
  <c r="R703" i="2" s="1"/>
  <c r="S703" i="2" s="1"/>
  <c r="N703" i="2"/>
  <c r="X702" i="2"/>
  <c r="Y702" i="2" s="1"/>
  <c r="V702" i="2"/>
  <c r="W702" i="2" s="1"/>
  <c r="T702" i="2"/>
  <c r="U702" i="2" s="1"/>
  <c r="P702" i="2"/>
  <c r="N702" i="2"/>
  <c r="X701" i="2"/>
  <c r="Y701" i="2" s="1"/>
  <c r="V701" i="2"/>
  <c r="W701" i="2" s="1"/>
  <c r="T701" i="2"/>
  <c r="U701" i="2" s="1"/>
  <c r="P701" i="2"/>
  <c r="N701" i="2"/>
  <c r="X700" i="2"/>
  <c r="Y700" i="2" s="1"/>
  <c r="V700" i="2"/>
  <c r="W700" i="2" s="1"/>
  <c r="T700" i="2"/>
  <c r="U700" i="2" s="1"/>
  <c r="P700" i="2"/>
  <c r="Q700" i="2" s="1"/>
  <c r="N700" i="2"/>
  <c r="X699" i="2"/>
  <c r="Y699" i="2" s="1"/>
  <c r="V699" i="2"/>
  <c r="W699" i="2" s="1"/>
  <c r="T699" i="2"/>
  <c r="U699" i="2" s="1"/>
  <c r="P699" i="2"/>
  <c r="R699" i="2" s="1"/>
  <c r="S699" i="2" s="1"/>
  <c r="N699" i="2"/>
  <c r="X698" i="2"/>
  <c r="Y698" i="2" s="1"/>
  <c r="V698" i="2"/>
  <c r="W698" i="2" s="1"/>
  <c r="T698" i="2"/>
  <c r="U698" i="2" s="1"/>
  <c r="P698" i="2"/>
  <c r="X697" i="2"/>
  <c r="Y697" i="2" s="1"/>
  <c r="V697" i="2"/>
  <c r="W697" i="2" s="1"/>
  <c r="T697" i="2"/>
  <c r="U697" i="2" s="1"/>
  <c r="P697" i="2"/>
  <c r="Q697" i="2" s="1"/>
  <c r="N697" i="2"/>
  <c r="X696" i="2"/>
  <c r="Y696" i="2" s="1"/>
  <c r="V696" i="2"/>
  <c r="W696" i="2" s="1"/>
  <c r="T696" i="2"/>
  <c r="U696" i="2" s="1"/>
  <c r="P696" i="2"/>
  <c r="N696" i="2"/>
  <c r="X695" i="2"/>
  <c r="Y695" i="2" s="1"/>
  <c r="V695" i="2"/>
  <c r="W695" i="2" s="1"/>
  <c r="T695" i="2"/>
  <c r="U695" i="2" s="1"/>
  <c r="P695" i="2"/>
  <c r="N695" i="2"/>
  <c r="X694" i="2"/>
  <c r="Y694" i="2" s="1"/>
  <c r="V694" i="2"/>
  <c r="W694" i="2" s="1"/>
  <c r="T694" i="2"/>
  <c r="U694" i="2" s="1"/>
  <c r="P694" i="2"/>
  <c r="N694" i="2"/>
  <c r="X693" i="2"/>
  <c r="Y693" i="2" s="1"/>
  <c r="V693" i="2"/>
  <c r="W693" i="2" s="1"/>
  <c r="T693" i="2"/>
  <c r="U693" i="2" s="1"/>
  <c r="P693" i="2"/>
  <c r="N693" i="2"/>
  <c r="X692" i="2"/>
  <c r="Y692" i="2" s="1"/>
  <c r="V692" i="2"/>
  <c r="W692" i="2" s="1"/>
  <c r="T692" i="2"/>
  <c r="U692" i="2" s="1"/>
  <c r="P692" i="2"/>
  <c r="N692" i="2"/>
  <c r="M692" i="2"/>
  <c r="X691" i="2"/>
  <c r="Y691" i="2" s="1"/>
  <c r="V691" i="2"/>
  <c r="W691" i="2" s="1"/>
  <c r="T691" i="2"/>
  <c r="U691" i="2" s="1"/>
  <c r="P691" i="2"/>
  <c r="Q691" i="2" s="1"/>
  <c r="N691" i="2"/>
  <c r="X690" i="2"/>
  <c r="Y690" i="2" s="1"/>
  <c r="V690" i="2"/>
  <c r="W690" i="2" s="1"/>
  <c r="T690" i="2"/>
  <c r="U690" i="2" s="1"/>
  <c r="P690" i="2"/>
  <c r="R690" i="2" s="1"/>
  <c r="S690" i="2" s="1"/>
  <c r="N690" i="2"/>
  <c r="X689" i="2"/>
  <c r="Y689" i="2" s="1"/>
  <c r="V689" i="2"/>
  <c r="W689" i="2" s="1"/>
  <c r="T689" i="2"/>
  <c r="U689" i="2" s="1"/>
  <c r="P689" i="2"/>
  <c r="R689" i="2" s="1"/>
  <c r="S689" i="2" s="1"/>
  <c r="N689" i="2"/>
  <c r="X688" i="2"/>
  <c r="Y688" i="2" s="1"/>
  <c r="V688" i="2"/>
  <c r="W688" i="2" s="1"/>
  <c r="T688" i="2"/>
  <c r="U688" i="2" s="1"/>
  <c r="P688" i="2"/>
  <c r="R688" i="2" s="1"/>
  <c r="S688" i="2" s="1"/>
  <c r="N688" i="2"/>
  <c r="M688" i="2"/>
  <c r="X684" i="2"/>
  <c r="Y684" i="2" s="1"/>
  <c r="V684" i="2"/>
  <c r="W684" i="2" s="1"/>
  <c r="U684" i="2"/>
  <c r="S684" i="2"/>
  <c r="P684" i="2"/>
  <c r="N684" i="2"/>
  <c r="M684" i="2"/>
  <c r="X683" i="2"/>
  <c r="Y683" i="2" s="1"/>
  <c r="V683" i="2"/>
  <c r="W683" i="2" s="1"/>
  <c r="T683" i="2"/>
  <c r="U683" i="2" s="1"/>
  <c r="P683" i="2"/>
  <c r="R683" i="2" s="1"/>
  <c r="S683" i="2" s="1"/>
  <c r="N683" i="2"/>
  <c r="M683" i="2"/>
  <c r="X682" i="2"/>
  <c r="Y682" i="2" s="1"/>
  <c r="V682" i="2"/>
  <c r="W682" i="2" s="1"/>
  <c r="T682" i="2"/>
  <c r="U682" i="2" s="1"/>
  <c r="P682" i="2"/>
  <c r="R682" i="2" s="1"/>
  <c r="S682" i="2" s="1"/>
  <c r="N682" i="2"/>
  <c r="M682" i="2"/>
  <c r="X681" i="2"/>
  <c r="Y681" i="2" s="1"/>
  <c r="V681" i="2"/>
  <c r="W681" i="2" s="1"/>
  <c r="T681" i="2"/>
  <c r="U681" i="2" s="1"/>
  <c r="P681" i="2"/>
  <c r="R681" i="2" s="1"/>
  <c r="S681" i="2" s="1"/>
  <c r="N681" i="2"/>
  <c r="M681" i="2"/>
  <c r="X680" i="2"/>
  <c r="Y680" i="2" s="1"/>
  <c r="V680" i="2"/>
  <c r="W680" i="2" s="1"/>
  <c r="T680" i="2"/>
  <c r="U680" i="2" s="1"/>
  <c r="P680" i="2"/>
  <c r="R680" i="2" s="1"/>
  <c r="S680" i="2" s="1"/>
  <c r="N680" i="2"/>
  <c r="X679" i="2"/>
  <c r="Y679" i="2" s="1"/>
  <c r="V679" i="2"/>
  <c r="W679" i="2" s="1"/>
  <c r="T679" i="2"/>
  <c r="U679" i="2" s="1"/>
  <c r="P679" i="2"/>
  <c r="R679" i="2" s="1"/>
  <c r="S679" i="2" s="1"/>
  <c r="N679" i="2"/>
  <c r="X678" i="2"/>
  <c r="Y678" i="2" s="1"/>
  <c r="V678" i="2"/>
  <c r="W678" i="2" s="1"/>
  <c r="T678" i="2"/>
  <c r="U678" i="2" s="1"/>
  <c r="P678" i="2"/>
  <c r="R678" i="2" s="1"/>
  <c r="S678" i="2" s="1"/>
  <c r="N678" i="2"/>
  <c r="X677" i="2"/>
  <c r="Y677" i="2" s="1"/>
  <c r="V677" i="2"/>
  <c r="W677" i="2" s="1"/>
  <c r="T677" i="2"/>
  <c r="U677" i="2" s="1"/>
  <c r="P677" i="2"/>
  <c r="R677" i="2" s="1"/>
  <c r="S677" i="2" s="1"/>
  <c r="N677" i="2"/>
  <c r="X676" i="2"/>
  <c r="Y676" i="2" s="1"/>
  <c r="V676" i="2"/>
  <c r="W676" i="2" s="1"/>
  <c r="T676" i="2"/>
  <c r="U676" i="2" s="1"/>
  <c r="P676" i="2"/>
  <c r="R676" i="2" s="1"/>
  <c r="S676" i="2" s="1"/>
  <c r="N676" i="2"/>
  <c r="X675" i="2"/>
  <c r="Y675" i="2" s="1"/>
  <c r="V675" i="2"/>
  <c r="W675" i="2" s="1"/>
  <c r="T675" i="2"/>
  <c r="U675" i="2" s="1"/>
  <c r="P675" i="2"/>
  <c r="R675" i="2" s="1"/>
  <c r="S675" i="2" s="1"/>
  <c r="N675" i="2"/>
  <c r="X674" i="2"/>
  <c r="Y674" i="2" s="1"/>
  <c r="V674" i="2"/>
  <c r="W674" i="2" s="1"/>
  <c r="T674" i="2"/>
  <c r="U674" i="2" s="1"/>
  <c r="P674" i="2"/>
  <c r="R674" i="2" s="1"/>
  <c r="S674" i="2" s="1"/>
  <c r="N674" i="2"/>
  <c r="X673" i="2"/>
  <c r="Y673" i="2" s="1"/>
  <c r="V673" i="2"/>
  <c r="W673" i="2" s="1"/>
  <c r="T673" i="2"/>
  <c r="U673" i="2" s="1"/>
  <c r="P673" i="2"/>
  <c r="R673" i="2" s="1"/>
  <c r="S673" i="2" s="1"/>
  <c r="N673" i="2"/>
  <c r="X672" i="2"/>
  <c r="Y672" i="2" s="1"/>
  <c r="V672" i="2"/>
  <c r="W672" i="2" s="1"/>
  <c r="T672" i="2"/>
  <c r="U672" i="2" s="1"/>
  <c r="P672" i="2"/>
  <c r="R672" i="2" s="1"/>
  <c r="S672" i="2" s="1"/>
  <c r="N672" i="2"/>
  <c r="X671" i="2"/>
  <c r="Y671" i="2" s="1"/>
  <c r="V671" i="2"/>
  <c r="W671" i="2" s="1"/>
  <c r="T671" i="2"/>
  <c r="U671" i="2" s="1"/>
  <c r="P671" i="2"/>
  <c r="R671" i="2" s="1"/>
  <c r="S671" i="2" s="1"/>
  <c r="N671" i="2"/>
  <c r="X670" i="2"/>
  <c r="Y670" i="2" s="1"/>
  <c r="V670" i="2"/>
  <c r="W670" i="2" s="1"/>
  <c r="T670" i="2"/>
  <c r="U670" i="2" s="1"/>
  <c r="P670" i="2"/>
  <c r="R670" i="2" s="1"/>
  <c r="S670" i="2" s="1"/>
  <c r="N670" i="2"/>
  <c r="X669" i="2"/>
  <c r="Y669" i="2" s="1"/>
  <c r="V669" i="2"/>
  <c r="W669" i="2" s="1"/>
  <c r="T669" i="2"/>
  <c r="U669" i="2" s="1"/>
  <c r="P669" i="2"/>
  <c r="R669" i="2" s="1"/>
  <c r="S669" i="2" s="1"/>
  <c r="N669" i="2"/>
  <c r="J667" i="2"/>
  <c r="L667" i="2" s="1"/>
  <c r="X666" i="2"/>
  <c r="Y666" i="2" s="1"/>
  <c r="V666" i="2"/>
  <c r="W666" i="2" s="1"/>
  <c r="U666" i="2"/>
  <c r="S666" i="2"/>
  <c r="P666" i="2"/>
  <c r="N666" i="2"/>
  <c r="X665" i="2"/>
  <c r="Y665" i="2" s="1"/>
  <c r="V665" i="2"/>
  <c r="W665" i="2" s="1"/>
  <c r="T665" i="2"/>
  <c r="U665" i="2" s="1"/>
  <c r="P665" i="2"/>
  <c r="R665" i="2" s="1"/>
  <c r="S665" i="2" s="1"/>
  <c r="N665" i="2"/>
  <c r="X664" i="2"/>
  <c r="Y664" i="2" s="1"/>
  <c r="V664" i="2"/>
  <c r="W664" i="2" s="1"/>
  <c r="T664" i="2"/>
  <c r="U664" i="2" s="1"/>
  <c r="P664" i="2"/>
  <c r="R664" i="2" s="1"/>
  <c r="S664" i="2" s="1"/>
  <c r="N664" i="2"/>
  <c r="X663" i="2"/>
  <c r="Y663" i="2" s="1"/>
  <c r="V663" i="2"/>
  <c r="W663" i="2" s="1"/>
  <c r="T663" i="2"/>
  <c r="U663" i="2" s="1"/>
  <c r="P663" i="2"/>
  <c r="R663" i="2" s="1"/>
  <c r="S663" i="2" s="1"/>
  <c r="N663" i="2"/>
  <c r="X662" i="2"/>
  <c r="Y662" i="2" s="1"/>
  <c r="V662" i="2"/>
  <c r="W662" i="2" s="1"/>
  <c r="T662" i="2"/>
  <c r="U662" i="2" s="1"/>
  <c r="P662" i="2"/>
  <c r="R662" i="2" s="1"/>
  <c r="S662" i="2" s="1"/>
  <c r="N662" i="2"/>
  <c r="X661" i="2"/>
  <c r="Y661" i="2" s="1"/>
  <c r="V661" i="2"/>
  <c r="W661" i="2" s="1"/>
  <c r="T661" i="2"/>
  <c r="U661" i="2" s="1"/>
  <c r="P661" i="2"/>
  <c r="R661" i="2" s="1"/>
  <c r="S661" i="2" s="1"/>
  <c r="N661" i="2"/>
  <c r="X660" i="2"/>
  <c r="Y660" i="2" s="1"/>
  <c r="V660" i="2"/>
  <c r="W660" i="2" s="1"/>
  <c r="T660" i="2"/>
  <c r="U660" i="2" s="1"/>
  <c r="P660" i="2"/>
  <c r="R660" i="2" s="1"/>
  <c r="S660" i="2" s="1"/>
  <c r="N660" i="2"/>
  <c r="X659" i="2"/>
  <c r="Y659" i="2" s="1"/>
  <c r="V659" i="2"/>
  <c r="W659" i="2" s="1"/>
  <c r="T659" i="2"/>
  <c r="U659" i="2" s="1"/>
  <c r="P659" i="2"/>
  <c r="R659" i="2" s="1"/>
  <c r="S659" i="2" s="1"/>
  <c r="N659" i="2"/>
  <c r="X658" i="2"/>
  <c r="Y658" i="2" s="1"/>
  <c r="V658" i="2"/>
  <c r="W658" i="2" s="1"/>
  <c r="T658" i="2"/>
  <c r="U658" i="2" s="1"/>
  <c r="P658" i="2"/>
  <c r="R658" i="2" s="1"/>
  <c r="S658" i="2" s="1"/>
  <c r="N658" i="2"/>
  <c r="X657" i="2"/>
  <c r="Y657" i="2" s="1"/>
  <c r="V657" i="2"/>
  <c r="W657" i="2" s="1"/>
  <c r="T657" i="2"/>
  <c r="U657" i="2" s="1"/>
  <c r="P657" i="2"/>
  <c r="R657" i="2" s="1"/>
  <c r="S657" i="2" s="1"/>
  <c r="N657" i="2"/>
  <c r="X656" i="2"/>
  <c r="Y656" i="2" s="1"/>
  <c r="V656" i="2"/>
  <c r="W656" i="2" s="1"/>
  <c r="T656" i="2"/>
  <c r="U656" i="2" s="1"/>
  <c r="P656" i="2"/>
  <c r="R656" i="2" s="1"/>
  <c r="S656" i="2" s="1"/>
  <c r="N656" i="2"/>
  <c r="X655" i="2"/>
  <c r="Y655" i="2" s="1"/>
  <c r="V655" i="2"/>
  <c r="W655" i="2" s="1"/>
  <c r="T655" i="2"/>
  <c r="U655" i="2" s="1"/>
  <c r="P655" i="2"/>
  <c r="R655" i="2" s="1"/>
  <c r="S655" i="2" s="1"/>
  <c r="N655" i="2"/>
  <c r="X654" i="2"/>
  <c r="Y654" i="2" s="1"/>
  <c r="V654" i="2"/>
  <c r="W654" i="2" s="1"/>
  <c r="T654" i="2"/>
  <c r="U654" i="2" s="1"/>
  <c r="P654" i="2"/>
  <c r="R654" i="2" s="1"/>
  <c r="S654" i="2" s="1"/>
  <c r="N654" i="2"/>
  <c r="X653" i="2"/>
  <c r="Y653" i="2" s="1"/>
  <c r="V653" i="2"/>
  <c r="W653" i="2" s="1"/>
  <c r="T653" i="2"/>
  <c r="U653" i="2" s="1"/>
  <c r="P653" i="2"/>
  <c r="R653" i="2" s="1"/>
  <c r="S653" i="2" s="1"/>
  <c r="N653" i="2"/>
  <c r="X652" i="2"/>
  <c r="Y652" i="2" s="1"/>
  <c r="V652" i="2"/>
  <c r="W652" i="2" s="1"/>
  <c r="T652" i="2"/>
  <c r="U652" i="2" s="1"/>
  <c r="P652" i="2"/>
  <c r="R652" i="2" s="1"/>
  <c r="S652" i="2" s="1"/>
  <c r="N652" i="2"/>
  <c r="X651" i="2"/>
  <c r="Y651" i="2" s="1"/>
  <c r="V651" i="2"/>
  <c r="W651" i="2" s="1"/>
  <c r="T651" i="2"/>
  <c r="U651" i="2" s="1"/>
  <c r="P651" i="2"/>
  <c r="R651" i="2" s="1"/>
  <c r="S651" i="2" s="1"/>
  <c r="N651" i="2"/>
  <c r="X646" i="2"/>
  <c r="Y646" i="2" s="1"/>
  <c r="V646" i="2"/>
  <c r="W646" i="2" s="1"/>
  <c r="T646" i="2"/>
  <c r="U646" i="2" s="1"/>
  <c r="P646" i="2"/>
  <c r="R646" i="2" s="1"/>
  <c r="S646" i="2" s="1"/>
  <c r="N646" i="2"/>
  <c r="X645" i="2"/>
  <c r="Y645" i="2" s="1"/>
  <c r="V645" i="2"/>
  <c r="W645" i="2" s="1"/>
  <c r="T645" i="2"/>
  <c r="U645" i="2" s="1"/>
  <c r="P645" i="2"/>
  <c r="R645" i="2" s="1"/>
  <c r="S645" i="2" s="1"/>
  <c r="N645" i="2"/>
  <c r="X644" i="2"/>
  <c r="Y644" i="2" s="1"/>
  <c r="V644" i="2"/>
  <c r="W644" i="2" s="1"/>
  <c r="T644" i="2"/>
  <c r="U644" i="2" s="1"/>
  <c r="P644" i="2"/>
  <c r="R644" i="2" s="1"/>
  <c r="S644" i="2" s="1"/>
  <c r="N644" i="2"/>
  <c r="X643" i="2"/>
  <c r="Y643" i="2" s="1"/>
  <c r="V643" i="2"/>
  <c r="W643" i="2" s="1"/>
  <c r="T643" i="2"/>
  <c r="U643" i="2" s="1"/>
  <c r="P643" i="2"/>
  <c r="R643" i="2" s="1"/>
  <c r="S643" i="2" s="1"/>
  <c r="N643" i="2"/>
  <c r="X642" i="2"/>
  <c r="Y642" i="2" s="1"/>
  <c r="V642" i="2"/>
  <c r="W642" i="2" s="1"/>
  <c r="T642" i="2"/>
  <c r="U642" i="2" s="1"/>
  <c r="P642" i="2"/>
  <c r="R642" i="2" s="1"/>
  <c r="S642" i="2" s="1"/>
  <c r="N642" i="2"/>
  <c r="X641" i="2"/>
  <c r="Y641" i="2" s="1"/>
  <c r="V641" i="2"/>
  <c r="W641" i="2" s="1"/>
  <c r="T641" i="2"/>
  <c r="U641" i="2" s="1"/>
  <c r="P641" i="2"/>
  <c r="R641" i="2" s="1"/>
  <c r="S641" i="2" s="1"/>
  <c r="N641" i="2"/>
  <c r="AC641" i="2"/>
  <c r="AD641" i="2" s="1"/>
  <c r="X640" i="2"/>
  <c r="Y640" i="2" s="1"/>
  <c r="V640" i="2"/>
  <c r="W640" i="2" s="1"/>
  <c r="T640" i="2"/>
  <c r="U640" i="2" s="1"/>
  <c r="P640" i="2"/>
  <c r="R640" i="2" s="1"/>
  <c r="S640" i="2" s="1"/>
  <c r="N640" i="2"/>
  <c r="X639" i="2"/>
  <c r="Y639" i="2" s="1"/>
  <c r="V639" i="2"/>
  <c r="W639" i="2" s="1"/>
  <c r="T639" i="2"/>
  <c r="U639" i="2" s="1"/>
  <c r="P639" i="2"/>
  <c r="R639" i="2" s="1"/>
  <c r="S639" i="2" s="1"/>
  <c r="N639" i="2"/>
  <c r="M639" i="2"/>
  <c r="X637" i="2"/>
  <c r="Y637" i="2" s="1"/>
  <c r="V637" i="2"/>
  <c r="W637" i="2" s="1"/>
  <c r="T637" i="2"/>
  <c r="U637" i="2" s="1"/>
  <c r="P637" i="2"/>
  <c r="R637" i="2" s="1"/>
  <c r="S637" i="2" s="1"/>
  <c r="N637" i="2"/>
  <c r="X636" i="2"/>
  <c r="Y636" i="2" s="1"/>
  <c r="V636" i="2"/>
  <c r="W636" i="2" s="1"/>
  <c r="T636" i="2"/>
  <c r="U636" i="2" s="1"/>
  <c r="P636" i="2"/>
  <c r="R636" i="2" s="1"/>
  <c r="S636" i="2" s="1"/>
  <c r="N636" i="2"/>
  <c r="X635" i="2"/>
  <c r="Y635" i="2" s="1"/>
  <c r="V635" i="2"/>
  <c r="W635" i="2" s="1"/>
  <c r="T635" i="2"/>
  <c r="U635" i="2" s="1"/>
  <c r="P635" i="2"/>
  <c r="R635" i="2" s="1"/>
  <c r="S635" i="2" s="1"/>
  <c r="N635" i="2"/>
  <c r="X634" i="2"/>
  <c r="Y634" i="2" s="1"/>
  <c r="V634" i="2"/>
  <c r="W634" i="2" s="1"/>
  <c r="T634" i="2"/>
  <c r="U634" i="2" s="1"/>
  <c r="P634" i="2"/>
  <c r="R634" i="2" s="1"/>
  <c r="S634" i="2" s="1"/>
  <c r="N634" i="2"/>
  <c r="M634" i="2"/>
  <c r="X633" i="2"/>
  <c r="Y633" i="2" s="1"/>
  <c r="V633" i="2"/>
  <c r="W633" i="2" s="1"/>
  <c r="T633" i="2"/>
  <c r="U633" i="2" s="1"/>
  <c r="P633" i="2"/>
  <c r="R633" i="2" s="1"/>
  <c r="S633" i="2" s="1"/>
  <c r="N633" i="2"/>
  <c r="X632" i="2"/>
  <c r="Y632" i="2" s="1"/>
  <c r="V632" i="2"/>
  <c r="W632" i="2" s="1"/>
  <c r="T632" i="2"/>
  <c r="U632" i="2" s="1"/>
  <c r="P632" i="2"/>
  <c r="R632" i="2" s="1"/>
  <c r="S632" i="2" s="1"/>
  <c r="N632" i="2"/>
  <c r="X631" i="2"/>
  <c r="Y631" i="2" s="1"/>
  <c r="V631" i="2"/>
  <c r="W631" i="2" s="1"/>
  <c r="T631" i="2"/>
  <c r="U631" i="2" s="1"/>
  <c r="P631" i="2"/>
  <c r="R631" i="2" s="1"/>
  <c r="S631" i="2" s="1"/>
  <c r="N631" i="2"/>
  <c r="X630" i="2"/>
  <c r="Y630" i="2" s="1"/>
  <c r="V630" i="2"/>
  <c r="W630" i="2" s="1"/>
  <c r="T630" i="2"/>
  <c r="U630" i="2" s="1"/>
  <c r="P630" i="2"/>
  <c r="R630" i="2" s="1"/>
  <c r="S630" i="2" s="1"/>
  <c r="N630" i="2"/>
  <c r="X629" i="2"/>
  <c r="Y629" i="2" s="1"/>
  <c r="V629" i="2"/>
  <c r="W629" i="2" s="1"/>
  <c r="T629" i="2"/>
  <c r="U629" i="2" s="1"/>
  <c r="P629" i="2"/>
  <c r="R629" i="2" s="1"/>
  <c r="S629" i="2" s="1"/>
  <c r="N629" i="2"/>
  <c r="X628" i="2"/>
  <c r="Y628" i="2" s="1"/>
  <c r="V628" i="2"/>
  <c r="W628" i="2" s="1"/>
  <c r="T628" i="2"/>
  <c r="U628" i="2" s="1"/>
  <c r="P628" i="2"/>
  <c r="R628" i="2" s="1"/>
  <c r="S628" i="2" s="1"/>
  <c r="X627" i="2"/>
  <c r="Y627" i="2" s="1"/>
  <c r="V627" i="2"/>
  <c r="W627" i="2" s="1"/>
  <c r="T627" i="2"/>
  <c r="U627" i="2" s="1"/>
  <c r="P627" i="2"/>
  <c r="R627" i="2" s="1"/>
  <c r="S627" i="2" s="1"/>
  <c r="N627" i="2"/>
  <c r="X626" i="2"/>
  <c r="Y626" i="2" s="1"/>
  <c r="V626" i="2"/>
  <c r="W626" i="2" s="1"/>
  <c r="T626" i="2"/>
  <c r="U626" i="2" s="1"/>
  <c r="P626" i="2"/>
  <c r="R626" i="2" s="1"/>
  <c r="S626" i="2" s="1"/>
  <c r="N626" i="2"/>
  <c r="X625" i="2"/>
  <c r="Y625" i="2" s="1"/>
  <c r="V625" i="2"/>
  <c r="W625" i="2" s="1"/>
  <c r="T625" i="2"/>
  <c r="U625" i="2" s="1"/>
  <c r="P625" i="2"/>
  <c r="R625" i="2" s="1"/>
  <c r="S625" i="2" s="1"/>
  <c r="N625" i="2"/>
  <c r="X624" i="2"/>
  <c r="Y624" i="2" s="1"/>
  <c r="V624" i="2"/>
  <c r="W624" i="2" s="1"/>
  <c r="T624" i="2"/>
  <c r="U624" i="2" s="1"/>
  <c r="P624" i="2"/>
  <c r="R624" i="2" s="1"/>
  <c r="S624" i="2" s="1"/>
  <c r="N624" i="2"/>
  <c r="X623" i="2"/>
  <c r="Y623" i="2" s="1"/>
  <c r="V623" i="2"/>
  <c r="W623" i="2" s="1"/>
  <c r="T623" i="2"/>
  <c r="U623" i="2" s="1"/>
  <c r="P623" i="2"/>
  <c r="R623" i="2" s="1"/>
  <c r="S623" i="2" s="1"/>
  <c r="N623" i="2"/>
  <c r="X622" i="2"/>
  <c r="Y622" i="2" s="1"/>
  <c r="V622" i="2"/>
  <c r="W622" i="2" s="1"/>
  <c r="T622" i="2"/>
  <c r="U622" i="2" s="1"/>
  <c r="P622" i="2"/>
  <c r="R622" i="2" s="1"/>
  <c r="S622" i="2" s="1"/>
  <c r="N622" i="2"/>
  <c r="X621" i="2"/>
  <c r="Y621" i="2" s="1"/>
  <c r="V621" i="2"/>
  <c r="W621" i="2" s="1"/>
  <c r="T621" i="2"/>
  <c r="U621" i="2" s="1"/>
  <c r="P621" i="2"/>
  <c r="R621" i="2" s="1"/>
  <c r="S621" i="2" s="1"/>
  <c r="N621" i="2"/>
  <c r="X620" i="2"/>
  <c r="Y620" i="2" s="1"/>
  <c r="V620" i="2"/>
  <c r="W620" i="2" s="1"/>
  <c r="T620" i="2"/>
  <c r="U620" i="2" s="1"/>
  <c r="P620" i="2"/>
  <c r="R620" i="2" s="1"/>
  <c r="S620" i="2" s="1"/>
  <c r="N620" i="2"/>
  <c r="X619" i="2"/>
  <c r="Y619" i="2" s="1"/>
  <c r="V619" i="2"/>
  <c r="W619" i="2" s="1"/>
  <c r="T619" i="2"/>
  <c r="U619" i="2" s="1"/>
  <c r="P619" i="2"/>
  <c r="R619" i="2" s="1"/>
  <c r="S619" i="2" s="1"/>
  <c r="N619" i="2"/>
  <c r="X618" i="2"/>
  <c r="Y618" i="2" s="1"/>
  <c r="V618" i="2"/>
  <c r="W618" i="2" s="1"/>
  <c r="T618" i="2"/>
  <c r="U618" i="2" s="1"/>
  <c r="P618" i="2"/>
  <c r="R618" i="2" s="1"/>
  <c r="S618" i="2" s="1"/>
  <c r="N618" i="2"/>
  <c r="X617" i="2"/>
  <c r="Y617" i="2" s="1"/>
  <c r="V617" i="2"/>
  <c r="W617" i="2" s="1"/>
  <c r="T617" i="2"/>
  <c r="U617" i="2" s="1"/>
  <c r="P617" i="2"/>
  <c r="R617" i="2" s="1"/>
  <c r="S617" i="2" s="1"/>
  <c r="N617" i="2"/>
  <c r="X616" i="2"/>
  <c r="Y616" i="2" s="1"/>
  <c r="V616" i="2"/>
  <c r="W616" i="2" s="1"/>
  <c r="T616" i="2"/>
  <c r="U616" i="2" s="1"/>
  <c r="P616" i="2"/>
  <c r="R616" i="2" s="1"/>
  <c r="S616" i="2" s="1"/>
  <c r="N616" i="2"/>
  <c r="X615" i="2"/>
  <c r="Y615" i="2" s="1"/>
  <c r="V615" i="2"/>
  <c r="W615" i="2" s="1"/>
  <c r="T615" i="2"/>
  <c r="U615" i="2" s="1"/>
  <c r="P615" i="2"/>
  <c r="R615" i="2" s="1"/>
  <c r="S615" i="2" s="1"/>
  <c r="N615" i="2"/>
  <c r="X614" i="2"/>
  <c r="Y614" i="2" s="1"/>
  <c r="V614" i="2"/>
  <c r="W614" i="2" s="1"/>
  <c r="T614" i="2"/>
  <c r="U614" i="2" s="1"/>
  <c r="P614" i="2"/>
  <c r="R614" i="2" s="1"/>
  <c r="S614" i="2" s="1"/>
  <c r="N614" i="2"/>
  <c r="X613" i="2"/>
  <c r="Y613" i="2" s="1"/>
  <c r="V613" i="2"/>
  <c r="W613" i="2" s="1"/>
  <c r="T613" i="2"/>
  <c r="U613" i="2" s="1"/>
  <c r="P613" i="2"/>
  <c r="R613" i="2" s="1"/>
  <c r="S613" i="2" s="1"/>
  <c r="N613" i="2"/>
  <c r="X612" i="2"/>
  <c r="Y612" i="2" s="1"/>
  <c r="V612" i="2"/>
  <c r="W612" i="2" s="1"/>
  <c r="T612" i="2"/>
  <c r="U612" i="2" s="1"/>
  <c r="P612" i="2"/>
  <c r="R612" i="2" s="1"/>
  <c r="S612" i="2" s="1"/>
  <c r="N612" i="2"/>
  <c r="X611" i="2"/>
  <c r="Y611" i="2" s="1"/>
  <c r="V611" i="2"/>
  <c r="W611" i="2" s="1"/>
  <c r="T611" i="2"/>
  <c r="U611" i="2" s="1"/>
  <c r="P611" i="2"/>
  <c r="R611" i="2" s="1"/>
  <c r="S611" i="2" s="1"/>
  <c r="N611" i="2"/>
  <c r="X610" i="2"/>
  <c r="Y610" i="2" s="1"/>
  <c r="V610" i="2"/>
  <c r="W610" i="2" s="1"/>
  <c r="T610" i="2"/>
  <c r="U610" i="2" s="1"/>
  <c r="P610" i="2"/>
  <c r="R610" i="2" s="1"/>
  <c r="S610" i="2" s="1"/>
  <c r="N610" i="2"/>
  <c r="X609" i="2"/>
  <c r="Y609" i="2" s="1"/>
  <c r="V609" i="2"/>
  <c r="W609" i="2" s="1"/>
  <c r="T609" i="2"/>
  <c r="U609" i="2" s="1"/>
  <c r="P609" i="2"/>
  <c r="R609" i="2" s="1"/>
  <c r="S609" i="2" s="1"/>
  <c r="N609" i="2"/>
  <c r="X608" i="2"/>
  <c r="Y608" i="2" s="1"/>
  <c r="V608" i="2"/>
  <c r="W608" i="2" s="1"/>
  <c r="T608" i="2"/>
  <c r="U608" i="2" s="1"/>
  <c r="P608" i="2"/>
  <c r="R608" i="2" s="1"/>
  <c r="S608" i="2" s="1"/>
  <c r="N608" i="2"/>
  <c r="X607" i="2"/>
  <c r="Y607" i="2" s="1"/>
  <c r="V607" i="2"/>
  <c r="W607" i="2" s="1"/>
  <c r="T607" i="2"/>
  <c r="U607" i="2" s="1"/>
  <c r="P607" i="2"/>
  <c r="R607" i="2" s="1"/>
  <c r="S607" i="2" s="1"/>
  <c r="N607" i="2"/>
  <c r="X606" i="2"/>
  <c r="Y606" i="2" s="1"/>
  <c r="V606" i="2"/>
  <c r="W606" i="2" s="1"/>
  <c r="T606" i="2"/>
  <c r="U606" i="2" s="1"/>
  <c r="P606" i="2"/>
  <c r="R606" i="2" s="1"/>
  <c r="S606" i="2" s="1"/>
  <c r="N606" i="2"/>
  <c r="X605" i="2"/>
  <c r="Y605" i="2" s="1"/>
  <c r="V605" i="2"/>
  <c r="W605" i="2" s="1"/>
  <c r="T605" i="2"/>
  <c r="U605" i="2" s="1"/>
  <c r="P605" i="2"/>
  <c r="R605" i="2" s="1"/>
  <c r="S605" i="2" s="1"/>
  <c r="N605" i="2"/>
  <c r="X604" i="2"/>
  <c r="Y604" i="2" s="1"/>
  <c r="V604" i="2"/>
  <c r="W604" i="2" s="1"/>
  <c r="T604" i="2"/>
  <c r="U604" i="2" s="1"/>
  <c r="P604" i="2"/>
  <c r="R604" i="2" s="1"/>
  <c r="S604" i="2" s="1"/>
  <c r="N604" i="2"/>
  <c r="X603" i="2"/>
  <c r="Y603" i="2" s="1"/>
  <c r="V603" i="2"/>
  <c r="W603" i="2" s="1"/>
  <c r="T603" i="2"/>
  <c r="U603" i="2" s="1"/>
  <c r="P603" i="2"/>
  <c r="R603" i="2" s="1"/>
  <c r="S603" i="2" s="1"/>
  <c r="N603" i="2"/>
  <c r="X602" i="2"/>
  <c r="Y602" i="2" s="1"/>
  <c r="V602" i="2"/>
  <c r="W602" i="2" s="1"/>
  <c r="T602" i="2"/>
  <c r="U602" i="2" s="1"/>
  <c r="P602" i="2"/>
  <c r="R602" i="2" s="1"/>
  <c r="S602" i="2" s="1"/>
  <c r="N602" i="2"/>
  <c r="X601" i="2"/>
  <c r="Y601" i="2" s="1"/>
  <c r="V601" i="2"/>
  <c r="W601" i="2" s="1"/>
  <c r="T601" i="2"/>
  <c r="U601" i="2" s="1"/>
  <c r="P601" i="2"/>
  <c r="R601" i="2" s="1"/>
  <c r="S601" i="2" s="1"/>
  <c r="N601" i="2"/>
  <c r="X600" i="2"/>
  <c r="V600" i="2"/>
  <c r="T600" i="2"/>
  <c r="P600" i="2"/>
  <c r="R600" i="2" s="1"/>
  <c r="O600" i="2"/>
  <c r="N600" i="2"/>
  <c r="X599" i="2"/>
  <c r="V599" i="2"/>
  <c r="T599" i="2"/>
  <c r="P599" i="2"/>
  <c r="R599" i="2" s="1"/>
  <c r="O599" i="2"/>
  <c r="N599" i="2"/>
  <c r="X598" i="2"/>
  <c r="V598" i="2"/>
  <c r="T598" i="2"/>
  <c r="P598" i="2"/>
  <c r="R598" i="2" s="1"/>
  <c r="O598" i="2"/>
  <c r="N598" i="2"/>
  <c r="X597" i="2"/>
  <c r="Y597" i="2" s="1"/>
  <c r="V597" i="2"/>
  <c r="W597" i="2" s="1"/>
  <c r="T597" i="2"/>
  <c r="U597" i="2" s="1"/>
  <c r="P597" i="2"/>
  <c r="R597" i="2" s="1"/>
  <c r="S597" i="2" s="1"/>
  <c r="N597" i="2"/>
  <c r="X596" i="2"/>
  <c r="Y596" i="2" s="1"/>
  <c r="V596" i="2"/>
  <c r="W596" i="2" s="1"/>
  <c r="T596" i="2"/>
  <c r="U596" i="2" s="1"/>
  <c r="P596" i="2"/>
  <c r="R596" i="2" s="1"/>
  <c r="S596" i="2" s="1"/>
  <c r="N596" i="2"/>
  <c r="X595" i="2"/>
  <c r="V595" i="2"/>
  <c r="T595" i="2"/>
  <c r="P595" i="2"/>
  <c r="R595" i="2" s="1"/>
  <c r="O595" i="2"/>
  <c r="N595" i="2"/>
  <c r="X594" i="2"/>
  <c r="Y594" i="2" s="1"/>
  <c r="V594" i="2"/>
  <c r="W594" i="2" s="1"/>
  <c r="T594" i="2"/>
  <c r="U594" i="2" s="1"/>
  <c r="P594" i="2"/>
  <c r="R594" i="2" s="1"/>
  <c r="S594" i="2" s="1"/>
  <c r="X593" i="2"/>
  <c r="Y593" i="2" s="1"/>
  <c r="V593" i="2"/>
  <c r="W593" i="2" s="1"/>
  <c r="T593" i="2"/>
  <c r="U593" i="2" s="1"/>
  <c r="P593" i="2"/>
  <c r="Q593" i="2" s="1"/>
  <c r="N593" i="2"/>
  <c r="X592" i="2"/>
  <c r="Y592" i="2" s="1"/>
  <c r="V592" i="2"/>
  <c r="W592" i="2" s="1"/>
  <c r="T592" i="2"/>
  <c r="U592" i="2" s="1"/>
  <c r="P592" i="2"/>
  <c r="N592" i="2"/>
  <c r="X591" i="2"/>
  <c r="Y591" i="2" s="1"/>
  <c r="V591" i="2"/>
  <c r="W591" i="2" s="1"/>
  <c r="T591" i="2"/>
  <c r="U591" i="2" s="1"/>
  <c r="P591" i="2"/>
  <c r="Q591" i="2" s="1"/>
  <c r="N591" i="2"/>
  <c r="X590" i="2"/>
  <c r="Y590" i="2" s="1"/>
  <c r="V590" i="2"/>
  <c r="W590" i="2" s="1"/>
  <c r="T590" i="2"/>
  <c r="U590" i="2" s="1"/>
  <c r="P590" i="2"/>
  <c r="R590" i="2" s="1"/>
  <c r="S590" i="2" s="1"/>
  <c r="N590" i="2"/>
  <c r="M590" i="2"/>
  <c r="X589" i="2"/>
  <c r="Y589" i="2" s="1"/>
  <c r="V589" i="2"/>
  <c r="W589" i="2" s="1"/>
  <c r="T589" i="2"/>
  <c r="U589" i="2" s="1"/>
  <c r="P589" i="2"/>
  <c r="R589" i="2" s="1"/>
  <c r="S589" i="2" s="1"/>
  <c r="N589" i="2"/>
  <c r="M589" i="2"/>
  <c r="X588" i="2"/>
  <c r="Y588" i="2" s="1"/>
  <c r="V588" i="2"/>
  <c r="W588" i="2" s="1"/>
  <c r="T588" i="2"/>
  <c r="U588" i="2" s="1"/>
  <c r="P588" i="2"/>
  <c r="N588" i="2"/>
  <c r="M588" i="2"/>
  <c r="X587" i="2"/>
  <c r="Y587" i="2" s="1"/>
  <c r="V587" i="2"/>
  <c r="W587" i="2" s="1"/>
  <c r="T587" i="2"/>
  <c r="U587" i="2" s="1"/>
  <c r="P587" i="2"/>
  <c r="R587" i="2" s="1"/>
  <c r="S587" i="2" s="1"/>
  <c r="N587" i="2"/>
  <c r="M587" i="2"/>
  <c r="X586" i="2"/>
  <c r="Y586" i="2" s="1"/>
  <c r="V586" i="2"/>
  <c r="W586" i="2" s="1"/>
  <c r="T586" i="2"/>
  <c r="U586" i="2" s="1"/>
  <c r="P586" i="2"/>
  <c r="R586" i="2" s="1"/>
  <c r="S586" i="2" s="1"/>
  <c r="N586" i="2"/>
  <c r="X585" i="2"/>
  <c r="Y585" i="2" s="1"/>
  <c r="V585" i="2"/>
  <c r="W585" i="2" s="1"/>
  <c r="T585" i="2"/>
  <c r="U585" i="2" s="1"/>
  <c r="P585" i="2"/>
  <c r="R585" i="2" s="1"/>
  <c r="S585" i="2" s="1"/>
  <c r="N585" i="2"/>
  <c r="X584" i="2"/>
  <c r="Y584" i="2" s="1"/>
  <c r="V584" i="2"/>
  <c r="W584" i="2" s="1"/>
  <c r="T584" i="2"/>
  <c r="U584" i="2" s="1"/>
  <c r="P584" i="2"/>
  <c r="R584" i="2" s="1"/>
  <c r="S584" i="2" s="1"/>
  <c r="N584" i="2"/>
  <c r="X583" i="2"/>
  <c r="Y583" i="2" s="1"/>
  <c r="V583" i="2"/>
  <c r="W583" i="2" s="1"/>
  <c r="T583" i="2"/>
  <c r="U583" i="2" s="1"/>
  <c r="P583" i="2"/>
  <c r="R583" i="2" s="1"/>
  <c r="S583" i="2" s="1"/>
  <c r="N583" i="2"/>
  <c r="X582" i="2"/>
  <c r="Y582" i="2" s="1"/>
  <c r="V582" i="2"/>
  <c r="W582" i="2" s="1"/>
  <c r="T582" i="2"/>
  <c r="U582" i="2" s="1"/>
  <c r="P582" i="2"/>
  <c r="R582" i="2" s="1"/>
  <c r="S582" i="2" s="1"/>
  <c r="N582" i="2"/>
  <c r="X581" i="2"/>
  <c r="Y581" i="2" s="1"/>
  <c r="V581" i="2"/>
  <c r="W581" i="2" s="1"/>
  <c r="T581" i="2"/>
  <c r="U581" i="2" s="1"/>
  <c r="P581" i="2"/>
  <c r="R581" i="2" s="1"/>
  <c r="S581" i="2" s="1"/>
  <c r="N581" i="2"/>
  <c r="X580" i="2"/>
  <c r="Y580" i="2" s="1"/>
  <c r="V580" i="2"/>
  <c r="W580" i="2" s="1"/>
  <c r="T580" i="2"/>
  <c r="U580" i="2" s="1"/>
  <c r="P580" i="2"/>
  <c r="R580" i="2" s="1"/>
  <c r="S580" i="2" s="1"/>
  <c r="N580" i="2"/>
  <c r="M580" i="2"/>
  <c r="X579" i="2"/>
  <c r="Y579" i="2" s="1"/>
  <c r="V579" i="2"/>
  <c r="W579" i="2" s="1"/>
  <c r="T579" i="2"/>
  <c r="U579" i="2" s="1"/>
  <c r="P579" i="2"/>
  <c r="R579" i="2" s="1"/>
  <c r="S579" i="2" s="1"/>
  <c r="N579" i="2"/>
  <c r="X578" i="2"/>
  <c r="Y578" i="2" s="1"/>
  <c r="V578" i="2"/>
  <c r="W578" i="2" s="1"/>
  <c r="T578" i="2"/>
  <c r="U578" i="2" s="1"/>
  <c r="P578" i="2"/>
  <c r="R578" i="2" s="1"/>
  <c r="S578" i="2" s="1"/>
  <c r="N578" i="2"/>
  <c r="X577" i="2"/>
  <c r="Y577" i="2" s="1"/>
  <c r="V577" i="2"/>
  <c r="W577" i="2" s="1"/>
  <c r="T577" i="2"/>
  <c r="U577" i="2" s="1"/>
  <c r="P577" i="2"/>
  <c r="R577" i="2" s="1"/>
  <c r="S577" i="2" s="1"/>
  <c r="N577" i="2"/>
  <c r="X576" i="2"/>
  <c r="Y576" i="2" s="1"/>
  <c r="V576" i="2"/>
  <c r="W576" i="2" s="1"/>
  <c r="T576" i="2"/>
  <c r="U576" i="2" s="1"/>
  <c r="P576" i="2"/>
  <c r="R576" i="2" s="1"/>
  <c r="S576" i="2" s="1"/>
  <c r="N576" i="2"/>
  <c r="X575" i="2"/>
  <c r="Y575" i="2" s="1"/>
  <c r="V575" i="2"/>
  <c r="W575" i="2" s="1"/>
  <c r="T575" i="2"/>
  <c r="U575" i="2" s="1"/>
  <c r="P575" i="2"/>
  <c r="R575" i="2" s="1"/>
  <c r="S575" i="2" s="1"/>
  <c r="N575" i="2"/>
  <c r="X574" i="2"/>
  <c r="Y574" i="2" s="1"/>
  <c r="V574" i="2"/>
  <c r="W574" i="2" s="1"/>
  <c r="T574" i="2"/>
  <c r="U574" i="2" s="1"/>
  <c r="P574" i="2"/>
  <c r="R574" i="2" s="1"/>
  <c r="S574" i="2" s="1"/>
  <c r="N574" i="2"/>
  <c r="X573" i="2"/>
  <c r="Y573" i="2" s="1"/>
  <c r="V573" i="2"/>
  <c r="W573" i="2" s="1"/>
  <c r="T573" i="2"/>
  <c r="U573" i="2" s="1"/>
  <c r="P573" i="2"/>
  <c r="R573" i="2" s="1"/>
  <c r="S573" i="2" s="1"/>
  <c r="N573" i="2"/>
  <c r="X571" i="2"/>
  <c r="Y571" i="2" s="1"/>
  <c r="V571" i="2"/>
  <c r="W571" i="2" s="1"/>
  <c r="T571" i="2"/>
  <c r="U571" i="2" s="1"/>
  <c r="P571" i="2"/>
  <c r="R571" i="2" s="1"/>
  <c r="S571" i="2" s="1"/>
  <c r="N571" i="2"/>
  <c r="X570" i="2"/>
  <c r="Y570" i="2" s="1"/>
  <c r="V570" i="2"/>
  <c r="W570" i="2" s="1"/>
  <c r="T570" i="2"/>
  <c r="U570" i="2" s="1"/>
  <c r="R570" i="2"/>
  <c r="S570" i="2" s="1"/>
  <c r="N570" i="2"/>
  <c r="X569" i="2"/>
  <c r="Y569" i="2" s="1"/>
  <c r="V569" i="2"/>
  <c r="W569" i="2" s="1"/>
  <c r="T569" i="2"/>
  <c r="U569" i="2" s="1"/>
  <c r="P569" i="2"/>
  <c r="Q569" i="2" s="1"/>
  <c r="N569" i="2"/>
  <c r="M569" i="2"/>
  <c r="X555" i="2"/>
  <c r="Y555" i="2" s="1"/>
  <c r="V555" i="2"/>
  <c r="W555" i="2" s="1"/>
  <c r="T555" i="2"/>
  <c r="U555" i="2" s="1"/>
  <c r="P555" i="2"/>
  <c r="N555" i="2"/>
  <c r="M555" i="2"/>
  <c r="X554" i="2"/>
  <c r="Y554" i="2" s="1"/>
  <c r="V554" i="2"/>
  <c r="W554" i="2" s="1"/>
  <c r="T554" i="2"/>
  <c r="U554" i="2" s="1"/>
  <c r="P554" i="2"/>
  <c r="R554" i="2" s="1"/>
  <c r="S554" i="2" s="1"/>
  <c r="N554" i="2"/>
  <c r="M554" i="2"/>
  <c r="X553" i="2"/>
  <c r="Y553" i="2" s="1"/>
  <c r="V553" i="2"/>
  <c r="W553" i="2" s="1"/>
  <c r="T553" i="2"/>
  <c r="U553" i="2" s="1"/>
  <c r="P553" i="2"/>
  <c r="R553" i="2" s="1"/>
  <c r="S553" i="2" s="1"/>
  <c r="N553" i="2"/>
  <c r="X552" i="2"/>
  <c r="Y552" i="2" s="1"/>
  <c r="V552" i="2"/>
  <c r="W552" i="2" s="1"/>
  <c r="T552" i="2"/>
  <c r="U552" i="2" s="1"/>
  <c r="P552" i="2"/>
  <c r="N552" i="2"/>
  <c r="X551" i="2"/>
  <c r="Y551" i="2" s="1"/>
  <c r="V551" i="2"/>
  <c r="W551" i="2" s="1"/>
  <c r="T551" i="2"/>
  <c r="U551" i="2" s="1"/>
  <c r="P551" i="2"/>
  <c r="N551" i="2"/>
  <c r="M551" i="2"/>
  <c r="X550" i="2"/>
  <c r="Y550" i="2" s="1"/>
  <c r="V550" i="2"/>
  <c r="W550" i="2" s="1"/>
  <c r="T550" i="2"/>
  <c r="U550" i="2" s="1"/>
  <c r="P550" i="2"/>
  <c r="N550" i="2"/>
  <c r="X549" i="2"/>
  <c r="Y549" i="2" s="1"/>
  <c r="V549" i="2"/>
  <c r="W549" i="2" s="1"/>
  <c r="T549" i="2"/>
  <c r="U549" i="2" s="1"/>
  <c r="P549" i="2"/>
  <c r="N549" i="2"/>
  <c r="X548" i="2"/>
  <c r="Y548" i="2" s="1"/>
  <c r="V548" i="2"/>
  <c r="W548" i="2" s="1"/>
  <c r="T548" i="2"/>
  <c r="U548" i="2" s="1"/>
  <c r="P548" i="2"/>
  <c r="Q548" i="2" s="1"/>
  <c r="N548" i="2"/>
  <c r="X547" i="2"/>
  <c r="Y547" i="2" s="1"/>
  <c r="V547" i="2"/>
  <c r="W547" i="2" s="1"/>
  <c r="T547" i="2"/>
  <c r="U547" i="2" s="1"/>
  <c r="P547" i="2"/>
  <c r="R547" i="2" s="1"/>
  <c r="S547" i="2" s="1"/>
  <c r="N547" i="2"/>
  <c r="X546" i="2"/>
  <c r="Y546" i="2" s="1"/>
  <c r="V546" i="2"/>
  <c r="W546" i="2" s="1"/>
  <c r="T546" i="2"/>
  <c r="U546" i="2" s="1"/>
  <c r="P546" i="2"/>
  <c r="Q546" i="2" s="1"/>
  <c r="N546" i="2"/>
  <c r="X545" i="2"/>
  <c r="Y545" i="2" s="1"/>
  <c r="V545" i="2"/>
  <c r="W545" i="2" s="1"/>
  <c r="T545" i="2"/>
  <c r="U545" i="2" s="1"/>
  <c r="P545" i="2"/>
  <c r="Q545" i="2" s="1"/>
  <c r="X544" i="2"/>
  <c r="Y544" i="2" s="1"/>
  <c r="V544" i="2"/>
  <c r="W544" i="2" s="1"/>
  <c r="T544" i="2"/>
  <c r="U544" i="2" s="1"/>
  <c r="P544" i="2"/>
  <c r="N544" i="2"/>
  <c r="X542" i="2"/>
  <c r="Y542" i="2" s="1"/>
  <c r="V542" i="2"/>
  <c r="W542" i="2" s="1"/>
  <c r="T542" i="2"/>
  <c r="U542" i="2" s="1"/>
  <c r="P542" i="2"/>
  <c r="R542" i="2" s="1"/>
  <c r="S542" i="2" s="1"/>
  <c r="N542" i="2"/>
  <c r="M542" i="2"/>
  <c r="X541" i="2"/>
  <c r="Y541" i="2" s="1"/>
  <c r="V541" i="2"/>
  <c r="W541" i="2" s="1"/>
  <c r="T541" i="2"/>
  <c r="U541" i="2" s="1"/>
  <c r="P541" i="2"/>
  <c r="Q541" i="2" s="1"/>
  <c r="N541" i="2"/>
  <c r="X540" i="2"/>
  <c r="Y540" i="2" s="1"/>
  <c r="V540" i="2"/>
  <c r="W540" i="2" s="1"/>
  <c r="T540" i="2"/>
  <c r="U540" i="2" s="1"/>
  <c r="P540" i="2"/>
  <c r="N540" i="2"/>
  <c r="X539" i="2"/>
  <c r="Y539" i="2" s="1"/>
  <c r="V539" i="2"/>
  <c r="W539" i="2" s="1"/>
  <c r="T539" i="2"/>
  <c r="U539" i="2" s="1"/>
  <c r="P539" i="2"/>
  <c r="N539" i="2"/>
  <c r="X538" i="2"/>
  <c r="Y538" i="2" s="1"/>
  <c r="V538" i="2"/>
  <c r="W538" i="2" s="1"/>
  <c r="T538" i="2"/>
  <c r="U538" i="2" s="1"/>
  <c r="P538" i="2"/>
  <c r="R538" i="2" s="1"/>
  <c r="S538" i="2" s="1"/>
  <c r="N538" i="2"/>
  <c r="X537" i="2"/>
  <c r="Y537" i="2" s="1"/>
  <c r="V537" i="2"/>
  <c r="W537" i="2" s="1"/>
  <c r="T537" i="2"/>
  <c r="U537" i="2" s="1"/>
  <c r="P537" i="2"/>
  <c r="R537" i="2" s="1"/>
  <c r="S537" i="2" s="1"/>
  <c r="N537" i="2"/>
  <c r="X536" i="2"/>
  <c r="Y536" i="2" s="1"/>
  <c r="V536" i="2"/>
  <c r="W536" i="2" s="1"/>
  <c r="T536" i="2"/>
  <c r="U536" i="2" s="1"/>
  <c r="P536" i="2"/>
  <c r="R536" i="2" s="1"/>
  <c r="S536" i="2" s="1"/>
  <c r="N536" i="2"/>
  <c r="X535" i="2"/>
  <c r="Y535" i="2" s="1"/>
  <c r="V535" i="2"/>
  <c r="W535" i="2" s="1"/>
  <c r="T535" i="2"/>
  <c r="U535" i="2" s="1"/>
  <c r="P535" i="2"/>
  <c r="R535" i="2" s="1"/>
  <c r="S535" i="2" s="1"/>
  <c r="N535" i="2"/>
  <c r="X534" i="2"/>
  <c r="Y534" i="2" s="1"/>
  <c r="V534" i="2"/>
  <c r="W534" i="2" s="1"/>
  <c r="T534" i="2"/>
  <c r="U534" i="2" s="1"/>
  <c r="P534" i="2"/>
  <c r="R534" i="2" s="1"/>
  <c r="S534" i="2" s="1"/>
  <c r="N534" i="2"/>
  <c r="X533" i="2"/>
  <c r="Y533" i="2" s="1"/>
  <c r="V533" i="2"/>
  <c r="W533" i="2" s="1"/>
  <c r="T533" i="2"/>
  <c r="U533" i="2" s="1"/>
  <c r="P533" i="2"/>
  <c r="R533" i="2" s="1"/>
  <c r="S533" i="2" s="1"/>
  <c r="N533" i="2"/>
  <c r="M533" i="2"/>
  <c r="X532" i="2"/>
  <c r="Y532" i="2" s="1"/>
  <c r="V532" i="2"/>
  <c r="W532" i="2" s="1"/>
  <c r="T532" i="2"/>
  <c r="U532" i="2" s="1"/>
  <c r="P532" i="2"/>
  <c r="N532" i="2"/>
  <c r="X531" i="2"/>
  <c r="Y531" i="2" s="1"/>
  <c r="V531" i="2"/>
  <c r="W531" i="2" s="1"/>
  <c r="T531" i="2"/>
  <c r="U531" i="2" s="1"/>
  <c r="P531" i="2"/>
  <c r="N531" i="2"/>
  <c r="X530" i="2"/>
  <c r="Y530" i="2" s="1"/>
  <c r="V530" i="2"/>
  <c r="W530" i="2" s="1"/>
  <c r="T530" i="2"/>
  <c r="U530" i="2" s="1"/>
  <c r="P530" i="2"/>
  <c r="R530" i="2" s="1"/>
  <c r="S530" i="2" s="1"/>
  <c r="N530" i="2"/>
  <c r="X529" i="2"/>
  <c r="Y529" i="2" s="1"/>
  <c r="V529" i="2"/>
  <c r="W529" i="2" s="1"/>
  <c r="T529" i="2"/>
  <c r="U529" i="2" s="1"/>
  <c r="P529" i="2"/>
  <c r="Q529" i="2" s="1"/>
  <c r="N529" i="2"/>
  <c r="X528" i="2"/>
  <c r="V528" i="2"/>
  <c r="T528" i="2"/>
  <c r="P528" i="2"/>
  <c r="O528" i="2"/>
  <c r="N528" i="2"/>
  <c r="X527" i="2"/>
  <c r="Y527" i="2" s="1"/>
  <c r="V527" i="2"/>
  <c r="W527" i="2" s="1"/>
  <c r="T527" i="2"/>
  <c r="U527" i="2" s="1"/>
  <c r="P527" i="2"/>
  <c r="N527" i="2"/>
  <c r="X526" i="2"/>
  <c r="Y526" i="2" s="1"/>
  <c r="V526" i="2"/>
  <c r="W526" i="2" s="1"/>
  <c r="T526" i="2"/>
  <c r="U526" i="2" s="1"/>
  <c r="P526" i="2"/>
  <c r="R526" i="2" s="1"/>
  <c r="S526" i="2" s="1"/>
  <c r="N526" i="2"/>
  <c r="M526" i="2"/>
  <c r="X525" i="2"/>
  <c r="V525" i="2"/>
  <c r="T525" i="2"/>
  <c r="P525" i="2"/>
  <c r="O525" i="2"/>
  <c r="N525" i="2"/>
  <c r="M525" i="2"/>
  <c r="X524" i="2"/>
  <c r="Y524" i="2" s="1"/>
  <c r="V524" i="2"/>
  <c r="W524" i="2" s="1"/>
  <c r="T524" i="2"/>
  <c r="U524" i="2" s="1"/>
  <c r="P524" i="2"/>
  <c r="Q524" i="2" s="1"/>
  <c r="N524" i="2"/>
  <c r="X523" i="2"/>
  <c r="Y523" i="2" s="1"/>
  <c r="V523" i="2"/>
  <c r="W523" i="2" s="1"/>
  <c r="T523" i="2"/>
  <c r="U523" i="2" s="1"/>
  <c r="P523" i="2"/>
  <c r="Q523" i="2" s="1"/>
  <c r="N523" i="2"/>
  <c r="X522" i="2"/>
  <c r="Y522" i="2" s="1"/>
  <c r="V522" i="2"/>
  <c r="W522" i="2" s="1"/>
  <c r="T522" i="2"/>
  <c r="U522" i="2" s="1"/>
  <c r="P522" i="2"/>
  <c r="R522" i="2" s="1"/>
  <c r="S522" i="2" s="1"/>
  <c r="N522" i="2"/>
  <c r="X521" i="2"/>
  <c r="V521" i="2"/>
  <c r="T521" i="2"/>
  <c r="P521" i="2"/>
  <c r="R521" i="2" s="1"/>
  <c r="O521" i="2"/>
  <c r="N521" i="2"/>
  <c r="X520" i="2"/>
  <c r="V520" i="2"/>
  <c r="T520" i="2"/>
  <c r="P520" i="2"/>
  <c r="R520" i="2" s="1"/>
  <c r="O520" i="2"/>
  <c r="N520" i="2"/>
  <c r="X519" i="2"/>
  <c r="V519" i="2"/>
  <c r="T519" i="2"/>
  <c r="P519" i="2"/>
  <c r="O519" i="2"/>
  <c r="N519" i="2"/>
  <c r="X518" i="2"/>
  <c r="V518" i="2"/>
  <c r="T518" i="2"/>
  <c r="P518" i="2"/>
  <c r="R518" i="2" s="1"/>
  <c r="O518" i="2"/>
  <c r="N518" i="2"/>
  <c r="X517" i="2"/>
  <c r="Y517" i="2" s="1"/>
  <c r="V517" i="2"/>
  <c r="W517" i="2" s="1"/>
  <c r="T517" i="2"/>
  <c r="U517" i="2" s="1"/>
  <c r="P517" i="2"/>
  <c r="N517" i="2"/>
  <c r="X516" i="2"/>
  <c r="Y516" i="2" s="1"/>
  <c r="V516" i="2"/>
  <c r="W516" i="2" s="1"/>
  <c r="T516" i="2"/>
  <c r="U516" i="2" s="1"/>
  <c r="P516" i="2"/>
  <c r="N516" i="2"/>
  <c r="X515" i="2"/>
  <c r="Y515" i="2" s="1"/>
  <c r="V515" i="2"/>
  <c r="W515" i="2" s="1"/>
  <c r="T515" i="2"/>
  <c r="U515" i="2" s="1"/>
  <c r="P515" i="2"/>
  <c r="R515" i="2" s="1"/>
  <c r="S515" i="2" s="1"/>
  <c r="N515" i="2"/>
  <c r="X514" i="2"/>
  <c r="Y514" i="2" s="1"/>
  <c r="V514" i="2"/>
  <c r="W514" i="2" s="1"/>
  <c r="T514" i="2"/>
  <c r="U514" i="2" s="1"/>
  <c r="P514" i="2"/>
  <c r="N514" i="2"/>
  <c r="X513" i="2"/>
  <c r="Y513" i="2" s="1"/>
  <c r="V513" i="2"/>
  <c r="W513" i="2" s="1"/>
  <c r="T513" i="2"/>
  <c r="U513" i="2" s="1"/>
  <c r="P513" i="2"/>
  <c r="N513" i="2"/>
  <c r="X512" i="2"/>
  <c r="Y512" i="2" s="1"/>
  <c r="V512" i="2"/>
  <c r="W512" i="2" s="1"/>
  <c r="T512" i="2"/>
  <c r="U512" i="2" s="1"/>
  <c r="P512" i="2"/>
  <c r="N512" i="2"/>
  <c r="X511" i="2"/>
  <c r="Y511" i="2" s="1"/>
  <c r="V511" i="2"/>
  <c r="W511" i="2" s="1"/>
  <c r="T511" i="2"/>
  <c r="U511" i="2" s="1"/>
  <c r="P511" i="2"/>
  <c r="R511" i="2" s="1"/>
  <c r="S511" i="2" s="1"/>
  <c r="X510" i="2"/>
  <c r="Y510" i="2" s="1"/>
  <c r="V510" i="2"/>
  <c r="W510" i="2" s="1"/>
  <c r="T510" i="2"/>
  <c r="U510" i="2" s="1"/>
  <c r="P510" i="2"/>
  <c r="R510" i="2" s="1"/>
  <c r="S510" i="2" s="1"/>
  <c r="N510" i="2"/>
  <c r="X509" i="2"/>
  <c r="Y509" i="2" s="1"/>
  <c r="V509" i="2"/>
  <c r="W509" i="2" s="1"/>
  <c r="T509" i="2"/>
  <c r="U509" i="2" s="1"/>
  <c r="P509" i="2"/>
  <c r="R509" i="2" s="1"/>
  <c r="S509" i="2" s="1"/>
  <c r="N509" i="2"/>
  <c r="X508" i="2"/>
  <c r="Y508" i="2" s="1"/>
  <c r="V508" i="2"/>
  <c r="W508" i="2" s="1"/>
  <c r="T508" i="2"/>
  <c r="U508" i="2" s="1"/>
  <c r="P508" i="2"/>
  <c r="N508" i="2"/>
  <c r="M508" i="2"/>
  <c r="X507" i="2"/>
  <c r="Y507" i="2" s="1"/>
  <c r="V507" i="2"/>
  <c r="W507" i="2" s="1"/>
  <c r="T507" i="2"/>
  <c r="U507" i="2" s="1"/>
  <c r="P507" i="2"/>
  <c r="Q507" i="2" s="1"/>
  <c r="N507" i="2"/>
  <c r="M507" i="2"/>
  <c r="X506" i="2"/>
  <c r="Y506" i="2" s="1"/>
  <c r="V506" i="2"/>
  <c r="W506" i="2" s="1"/>
  <c r="T506" i="2"/>
  <c r="U506" i="2" s="1"/>
  <c r="P506" i="2"/>
  <c r="R506" i="2" s="1"/>
  <c r="S506" i="2" s="1"/>
  <c r="N506" i="2"/>
  <c r="M506" i="2"/>
  <c r="X505" i="2"/>
  <c r="Y505" i="2" s="1"/>
  <c r="V505" i="2"/>
  <c r="W505" i="2" s="1"/>
  <c r="T505" i="2"/>
  <c r="U505" i="2" s="1"/>
  <c r="P505" i="2"/>
  <c r="Q505" i="2" s="1"/>
  <c r="N505" i="2"/>
  <c r="X504" i="2"/>
  <c r="Y504" i="2" s="1"/>
  <c r="V504" i="2"/>
  <c r="W504" i="2" s="1"/>
  <c r="T504" i="2"/>
  <c r="U504" i="2" s="1"/>
  <c r="P504" i="2"/>
  <c r="N504" i="2"/>
  <c r="X503" i="2"/>
  <c r="Y503" i="2" s="1"/>
  <c r="V503" i="2"/>
  <c r="W503" i="2" s="1"/>
  <c r="T503" i="2"/>
  <c r="U503" i="2" s="1"/>
  <c r="P503" i="2"/>
  <c r="N503" i="2"/>
  <c r="M503" i="2"/>
  <c r="X502" i="2"/>
  <c r="Y502" i="2" s="1"/>
  <c r="V502" i="2"/>
  <c r="W502" i="2" s="1"/>
  <c r="T502" i="2"/>
  <c r="U502" i="2" s="1"/>
  <c r="P502" i="2"/>
  <c r="R502" i="2" s="1"/>
  <c r="S502" i="2" s="1"/>
  <c r="N502" i="2"/>
  <c r="X501" i="2"/>
  <c r="Y501" i="2" s="1"/>
  <c r="V501" i="2"/>
  <c r="W501" i="2" s="1"/>
  <c r="T501" i="2"/>
  <c r="U501" i="2" s="1"/>
  <c r="P501" i="2"/>
  <c r="R501" i="2" s="1"/>
  <c r="S501" i="2" s="1"/>
  <c r="N501" i="2"/>
  <c r="X500" i="2"/>
  <c r="Y500" i="2" s="1"/>
  <c r="V500" i="2"/>
  <c r="W500" i="2" s="1"/>
  <c r="T500" i="2"/>
  <c r="U500" i="2" s="1"/>
  <c r="P500" i="2"/>
  <c r="R500" i="2" s="1"/>
  <c r="S500" i="2" s="1"/>
  <c r="N500" i="2"/>
  <c r="X499" i="2"/>
  <c r="Y499" i="2" s="1"/>
  <c r="V499" i="2"/>
  <c r="W499" i="2" s="1"/>
  <c r="T499" i="2"/>
  <c r="U499" i="2" s="1"/>
  <c r="P499" i="2"/>
  <c r="R499" i="2" s="1"/>
  <c r="S499" i="2" s="1"/>
  <c r="N499" i="2"/>
  <c r="M499" i="2"/>
  <c r="X498" i="2"/>
  <c r="Y498" i="2" s="1"/>
  <c r="V498" i="2"/>
  <c r="W498" i="2" s="1"/>
  <c r="T498" i="2"/>
  <c r="U498" i="2" s="1"/>
  <c r="P498" i="2"/>
  <c r="Q498" i="2" s="1"/>
  <c r="N498" i="2"/>
  <c r="X497" i="2"/>
  <c r="Y497" i="2" s="1"/>
  <c r="V497" i="2"/>
  <c r="W497" i="2" s="1"/>
  <c r="T497" i="2"/>
  <c r="U497" i="2" s="1"/>
  <c r="P497" i="2"/>
  <c r="Q497" i="2" s="1"/>
  <c r="N497" i="2"/>
  <c r="M497" i="2"/>
  <c r="X496" i="2"/>
  <c r="Y496" i="2" s="1"/>
  <c r="V496" i="2"/>
  <c r="W496" i="2" s="1"/>
  <c r="T496" i="2"/>
  <c r="U496" i="2" s="1"/>
  <c r="P496" i="2"/>
  <c r="R496" i="2" s="1"/>
  <c r="S496" i="2" s="1"/>
  <c r="N496" i="2"/>
  <c r="X495" i="2"/>
  <c r="Y495" i="2" s="1"/>
  <c r="V495" i="2"/>
  <c r="W495" i="2" s="1"/>
  <c r="T495" i="2"/>
  <c r="U495" i="2" s="1"/>
  <c r="P495" i="2"/>
  <c r="N495" i="2"/>
  <c r="X494" i="2"/>
  <c r="Y494" i="2" s="1"/>
  <c r="V494" i="2"/>
  <c r="W494" i="2" s="1"/>
  <c r="T494" i="2"/>
  <c r="U494" i="2" s="1"/>
  <c r="P494" i="2"/>
  <c r="R494" i="2" s="1"/>
  <c r="S494" i="2" s="1"/>
  <c r="N494" i="2"/>
  <c r="X493" i="2"/>
  <c r="Y493" i="2" s="1"/>
  <c r="V493" i="2"/>
  <c r="W493" i="2" s="1"/>
  <c r="T493" i="2"/>
  <c r="U493" i="2" s="1"/>
  <c r="P493" i="2"/>
  <c r="R493" i="2" s="1"/>
  <c r="S493" i="2" s="1"/>
  <c r="N493" i="2"/>
  <c r="X492" i="2"/>
  <c r="Y492" i="2" s="1"/>
  <c r="V492" i="2"/>
  <c r="W492" i="2" s="1"/>
  <c r="T492" i="2"/>
  <c r="U492" i="2" s="1"/>
  <c r="P492" i="2"/>
  <c r="N492" i="2"/>
  <c r="X491" i="2"/>
  <c r="Y491" i="2" s="1"/>
  <c r="V491" i="2"/>
  <c r="W491" i="2" s="1"/>
  <c r="T491" i="2"/>
  <c r="U491" i="2" s="1"/>
  <c r="P491" i="2"/>
  <c r="R491" i="2" s="1"/>
  <c r="S491" i="2" s="1"/>
  <c r="N491" i="2"/>
  <c r="X490" i="2"/>
  <c r="Y490" i="2" s="1"/>
  <c r="V490" i="2"/>
  <c r="W490" i="2" s="1"/>
  <c r="T490" i="2"/>
  <c r="U490" i="2" s="1"/>
  <c r="R490" i="2"/>
  <c r="S490" i="2" s="1"/>
  <c r="Q490" i="2"/>
  <c r="N490" i="2"/>
  <c r="X489" i="2"/>
  <c r="Y489" i="2" s="1"/>
  <c r="V489" i="2"/>
  <c r="W489" i="2" s="1"/>
  <c r="T489" i="2"/>
  <c r="U489" i="2" s="1"/>
  <c r="R489" i="2"/>
  <c r="S489" i="2" s="1"/>
  <c r="Q489" i="2"/>
  <c r="N489" i="2"/>
  <c r="X488" i="2"/>
  <c r="Y488" i="2" s="1"/>
  <c r="V488" i="2"/>
  <c r="W488" i="2" s="1"/>
  <c r="T488" i="2"/>
  <c r="U488" i="2" s="1"/>
  <c r="S488" i="2"/>
  <c r="P488" i="2"/>
  <c r="Q488" i="2" s="1"/>
  <c r="N488" i="2"/>
  <c r="X486" i="2"/>
  <c r="Y486" i="2" s="1"/>
  <c r="V486" i="2"/>
  <c r="W486" i="2" s="1"/>
  <c r="T486" i="2"/>
  <c r="U486" i="2" s="1"/>
  <c r="P486" i="2"/>
  <c r="N486" i="2"/>
  <c r="X485" i="2"/>
  <c r="Y485" i="2" s="1"/>
  <c r="V485" i="2"/>
  <c r="W485" i="2" s="1"/>
  <c r="T485" i="2"/>
  <c r="U485" i="2" s="1"/>
  <c r="P485" i="2"/>
  <c r="N485" i="2"/>
  <c r="J484" i="2"/>
  <c r="L484" i="2" s="1"/>
  <c r="J482" i="2"/>
  <c r="J481" i="2"/>
  <c r="M480" i="2"/>
  <c r="J480" i="2"/>
  <c r="L480" i="2" s="1"/>
  <c r="J479" i="2"/>
  <c r="J478" i="2"/>
  <c r="J477" i="2"/>
  <c r="L477" i="2" s="1"/>
  <c r="X472" i="2"/>
  <c r="Y472" i="2" s="1"/>
  <c r="V472" i="2"/>
  <c r="W472" i="2" s="1"/>
  <c r="T472" i="2"/>
  <c r="U472" i="2" s="1"/>
  <c r="S472" i="2"/>
  <c r="P472" i="2"/>
  <c r="Q472" i="2" s="1"/>
  <c r="N472" i="2"/>
  <c r="X471" i="2"/>
  <c r="Y471" i="2" s="1"/>
  <c r="V471" i="2"/>
  <c r="W471" i="2" s="1"/>
  <c r="T471" i="2"/>
  <c r="U471" i="2" s="1"/>
  <c r="P471" i="2"/>
  <c r="N471" i="2"/>
  <c r="J470" i="2"/>
  <c r="X469" i="2"/>
  <c r="Y469" i="2" s="1"/>
  <c r="V469" i="2"/>
  <c r="W469" i="2" s="1"/>
  <c r="T469" i="2"/>
  <c r="U469" i="2" s="1"/>
  <c r="S469" i="2"/>
  <c r="Q469" i="2"/>
  <c r="N469" i="2"/>
  <c r="X468" i="2"/>
  <c r="Y468" i="2" s="1"/>
  <c r="V468" i="2"/>
  <c r="W468" i="2" s="1"/>
  <c r="T468" i="2"/>
  <c r="U468" i="2" s="1"/>
  <c r="P468" i="2"/>
  <c r="N468" i="2"/>
  <c r="X467" i="2"/>
  <c r="Y467" i="2" s="1"/>
  <c r="V467" i="2"/>
  <c r="W467" i="2" s="1"/>
  <c r="T467" i="2"/>
  <c r="U467" i="2" s="1"/>
  <c r="P467" i="2"/>
  <c r="N467" i="2"/>
  <c r="X466" i="2"/>
  <c r="Y466" i="2" s="1"/>
  <c r="V466" i="2"/>
  <c r="W466" i="2" s="1"/>
  <c r="T466" i="2"/>
  <c r="U466" i="2" s="1"/>
  <c r="P466" i="2"/>
  <c r="R466" i="2" s="1"/>
  <c r="S466" i="2" s="1"/>
  <c r="N466" i="2"/>
  <c r="X465" i="2"/>
  <c r="Y465" i="2" s="1"/>
  <c r="V465" i="2"/>
  <c r="W465" i="2" s="1"/>
  <c r="T465" i="2"/>
  <c r="U465" i="2" s="1"/>
  <c r="P465" i="2"/>
  <c r="R465" i="2" s="1"/>
  <c r="S465" i="2" s="1"/>
  <c r="N465" i="2"/>
  <c r="X464" i="2"/>
  <c r="Y464" i="2" s="1"/>
  <c r="V464" i="2"/>
  <c r="W464" i="2" s="1"/>
  <c r="T464" i="2"/>
  <c r="U464" i="2" s="1"/>
  <c r="P464" i="2"/>
  <c r="Q464" i="2" s="1"/>
  <c r="N464" i="2"/>
  <c r="M464" i="2"/>
  <c r="X463" i="2"/>
  <c r="Y463" i="2" s="1"/>
  <c r="V463" i="2"/>
  <c r="W463" i="2" s="1"/>
  <c r="T463" i="2"/>
  <c r="U463" i="2" s="1"/>
  <c r="P463" i="2"/>
  <c r="Q463" i="2" s="1"/>
  <c r="N463" i="2"/>
  <c r="X462" i="2"/>
  <c r="Y462" i="2" s="1"/>
  <c r="V462" i="2"/>
  <c r="W462" i="2" s="1"/>
  <c r="T462" i="2"/>
  <c r="U462" i="2" s="1"/>
  <c r="P462" i="2"/>
  <c r="Q462" i="2" s="1"/>
  <c r="N462" i="2"/>
  <c r="X461" i="2"/>
  <c r="Y461" i="2" s="1"/>
  <c r="V461" i="2"/>
  <c r="W461" i="2" s="1"/>
  <c r="T461" i="2"/>
  <c r="U461" i="2" s="1"/>
  <c r="P461" i="2"/>
  <c r="Q461" i="2" s="1"/>
  <c r="N461" i="2"/>
  <c r="X460" i="2"/>
  <c r="Y460" i="2" s="1"/>
  <c r="V460" i="2"/>
  <c r="W460" i="2" s="1"/>
  <c r="T460" i="2"/>
  <c r="U460" i="2" s="1"/>
  <c r="P460" i="2"/>
  <c r="Q460" i="2" s="1"/>
  <c r="N460" i="2"/>
  <c r="X459" i="2"/>
  <c r="Y459" i="2" s="1"/>
  <c r="V459" i="2"/>
  <c r="W459" i="2" s="1"/>
  <c r="T459" i="2"/>
  <c r="U459" i="2" s="1"/>
  <c r="P459" i="2"/>
  <c r="N459" i="2"/>
  <c r="X458" i="2"/>
  <c r="Y458" i="2" s="1"/>
  <c r="V458" i="2"/>
  <c r="W458" i="2" s="1"/>
  <c r="T458" i="2"/>
  <c r="U458" i="2" s="1"/>
  <c r="P458" i="2"/>
  <c r="Q458" i="2" s="1"/>
  <c r="N458" i="2"/>
  <c r="X457" i="2"/>
  <c r="Y457" i="2" s="1"/>
  <c r="V457" i="2"/>
  <c r="W457" i="2" s="1"/>
  <c r="T457" i="2"/>
  <c r="U457" i="2" s="1"/>
  <c r="P457" i="2"/>
  <c r="N457" i="2"/>
  <c r="X456" i="2"/>
  <c r="Y456" i="2" s="1"/>
  <c r="V456" i="2"/>
  <c r="W456" i="2" s="1"/>
  <c r="T456" i="2"/>
  <c r="U456" i="2" s="1"/>
  <c r="P456" i="2"/>
  <c r="N456" i="2"/>
  <c r="X455" i="2"/>
  <c r="Y455" i="2" s="1"/>
  <c r="V455" i="2"/>
  <c r="W455" i="2" s="1"/>
  <c r="T455" i="2"/>
  <c r="U455" i="2" s="1"/>
  <c r="P455" i="2"/>
  <c r="N455" i="2"/>
  <c r="X454" i="2"/>
  <c r="Y454" i="2" s="1"/>
  <c r="V454" i="2"/>
  <c r="W454" i="2" s="1"/>
  <c r="T454" i="2"/>
  <c r="U454" i="2" s="1"/>
  <c r="P454" i="2"/>
  <c r="Q454" i="2" s="1"/>
  <c r="N454" i="2"/>
  <c r="X453" i="2"/>
  <c r="Y453" i="2" s="1"/>
  <c r="V453" i="2"/>
  <c r="W453" i="2" s="1"/>
  <c r="T453" i="2"/>
  <c r="U453" i="2" s="1"/>
  <c r="P453" i="2"/>
  <c r="Q453" i="2" s="1"/>
  <c r="N453" i="2"/>
  <c r="X452" i="2"/>
  <c r="Y452" i="2" s="1"/>
  <c r="V452" i="2"/>
  <c r="W452" i="2" s="1"/>
  <c r="T452" i="2"/>
  <c r="U452" i="2" s="1"/>
  <c r="P452" i="2"/>
  <c r="Q452" i="2" s="1"/>
  <c r="N452" i="2"/>
  <c r="X451" i="2"/>
  <c r="Y451" i="2" s="1"/>
  <c r="V451" i="2"/>
  <c r="W451" i="2" s="1"/>
  <c r="T451" i="2"/>
  <c r="U451" i="2" s="1"/>
  <c r="P451" i="2"/>
  <c r="Q451" i="2" s="1"/>
  <c r="N451" i="2"/>
  <c r="X450" i="2"/>
  <c r="Y450" i="2" s="1"/>
  <c r="V450" i="2"/>
  <c r="W450" i="2" s="1"/>
  <c r="T450" i="2"/>
  <c r="U450" i="2" s="1"/>
  <c r="P450" i="2"/>
  <c r="N450" i="2"/>
  <c r="X449" i="2"/>
  <c r="Y449" i="2" s="1"/>
  <c r="V449" i="2"/>
  <c r="W449" i="2" s="1"/>
  <c r="T449" i="2"/>
  <c r="U449" i="2" s="1"/>
  <c r="P449" i="2"/>
  <c r="Q449" i="2" s="1"/>
  <c r="N449" i="2"/>
  <c r="X448" i="2"/>
  <c r="Y448" i="2" s="1"/>
  <c r="V448" i="2"/>
  <c r="W448" i="2" s="1"/>
  <c r="T448" i="2"/>
  <c r="U448" i="2" s="1"/>
  <c r="P448" i="2"/>
  <c r="N448" i="2"/>
  <c r="X447" i="2"/>
  <c r="Y447" i="2" s="1"/>
  <c r="V447" i="2"/>
  <c r="W447" i="2" s="1"/>
  <c r="T447" i="2"/>
  <c r="U447" i="2" s="1"/>
  <c r="P447" i="2"/>
  <c r="Q447" i="2" s="1"/>
  <c r="N447" i="2"/>
  <c r="X446" i="2"/>
  <c r="Y446" i="2" s="1"/>
  <c r="V446" i="2"/>
  <c r="W446" i="2" s="1"/>
  <c r="T446" i="2"/>
  <c r="U446" i="2" s="1"/>
  <c r="P446" i="2"/>
  <c r="R446" i="2" s="1"/>
  <c r="S446" i="2" s="1"/>
  <c r="N446" i="2"/>
  <c r="X445" i="2"/>
  <c r="Y445" i="2" s="1"/>
  <c r="V445" i="2"/>
  <c r="W445" i="2" s="1"/>
  <c r="T445" i="2"/>
  <c r="U445" i="2" s="1"/>
  <c r="P445" i="2"/>
  <c r="N445" i="2"/>
  <c r="M445" i="2"/>
  <c r="X444" i="2"/>
  <c r="Y444" i="2" s="1"/>
  <c r="V444" i="2"/>
  <c r="W444" i="2" s="1"/>
  <c r="T444" i="2"/>
  <c r="U444" i="2" s="1"/>
  <c r="P444" i="2"/>
  <c r="R444" i="2" s="1"/>
  <c r="S444" i="2" s="1"/>
  <c r="N444" i="2"/>
  <c r="X443" i="2"/>
  <c r="Y443" i="2" s="1"/>
  <c r="V443" i="2"/>
  <c r="W443" i="2" s="1"/>
  <c r="T443" i="2"/>
  <c r="U443" i="2" s="1"/>
  <c r="P443" i="2"/>
  <c r="Q443" i="2" s="1"/>
  <c r="N443" i="2"/>
  <c r="X442" i="2"/>
  <c r="Y442" i="2" s="1"/>
  <c r="V442" i="2"/>
  <c r="W442" i="2" s="1"/>
  <c r="T442" i="2"/>
  <c r="U442" i="2" s="1"/>
  <c r="P442" i="2"/>
  <c r="Q442" i="2" s="1"/>
  <c r="N442" i="2"/>
  <c r="M442" i="2"/>
  <c r="X441" i="2"/>
  <c r="Y441" i="2" s="1"/>
  <c r="V441" i="2"/>
  <c r="W441" i="2" s="1"/>
  <c r="T441" i="2"/>
  <c r="U441" i="2" s="1"/>
  <c r="P441" i="2"/>
  <c r="R441" i="2" s="1"/>
  <c r="S441" i="2" s="1"/>
  <c r="N441" i="2"/>
  <c r="X440" i="2"/>
  <c r="Y440" i="2" s="1"/>
  <c r="V440" i="2"/>
  <c r="W440" i="2" s="1"/>
  <c r="T440" i="2"/>
  <c r="U440" i="2" s="1"/>
  <c r="P440" i="2"/>
  <c r="Q440" i="2" s="1"/>
  <c r="N440" i="2"/>
  <c r="X439" i="2"/>
  <c r="Y439" i="2" s="1"/>
  <c r="V439" i="2"/>
  <c r="W439" i="2" s="1"/>
  <c r="T439" i="2"/>
  <c r="U439" i="2" s="1"/>
  <c r="P439" i="2"/>
  <c r="R439" i="2" s="1"/>
  <c r="S439" i="2" s="1"/>
  <c r="N439" i="2"/>
  <c r="X438" i="2"/>
  <c r="Y438" i="2" s="1"/>
  <c r="V438" i="2"/>
  <c r="W438" i="2" s="1"/>
  <c r="T438" i="2"/>
  <c r="U438" i="2" s="1"/>
  <c r="P438" i="2"/>
  <c r="Q438" i="2" s="1"/>
  <c r="N438" i="2"/>
  <c r="X437" i="2"/>
  <c r="Y437" i="2" s="1"/>
  <c r="V437" i="2"/>
  <c r="W437" i="2" s="1"/>
  <c r="T437" i="2"/>
  <c r="U437" i="2" s="1"/>
  <c r="P437" i="2"/>
  <c r="R437" i="2" s="1"/>
  <c r="S437" i="2" s="1"/>
  <c r="N437" i="2"/>
  <c r="X436" i="2"/>
  <c r="Y436" i="2" s="1"/>
  <c r="V436" i="2"/>
  <c r="W436" i="2" s="1"/>
  <c r="T436" i="2"/>
  <c r="U436" i="2" s="1"/>
  <c r="P436" i="2"/>
  <c r="N436" i="2"/>
  <c r="X435" i="2"/>
  <c r="Y435" i="2" s="1"/>
  <c r="V435" i="2"/>
  <c r="W435" i="2" s="1"/>
  <c r="T435" i="2"/>
  <c r="U435" i="2" s="1"/>
  <c r="P435" i="2"/>
  <c r="Q435" i="2" s="1"/>
  <c r="N435" i="2"/>
  <c r="X434" i="2"/>
  <c r="Y434" i="2" s="1"/>
  <c r="V434" i="2"/>
  <c r="W434" i="2" s="1"/>
  <c r="T434" i="2"/>
  <c r="U434" i="2" s="1"/>
  <c r="P434" i="2"/>
  <c r="R434" i="2" s="1"/>
  <c r="S434" i="2" s="1"/>
  <c r="N434" i="2"/>
  <c r="M434" i="2"/>
  <c r="X433" i="2"/>
  <c r="Y433" i="2" s="1"/>
  <c r="V433" i="2"/>
  <c r="W433" i="2" s="1"/>
  <c r="T433" i="2"/>
  <c r="U433" i="2" s="1"/>
  <c r="P433" i="2"/>
  <c r="R433" i="2" s="1"/>
  <c r="S433" i="2" s="1"/>
  <c r="N433" i="2"/>
  <c r="X432" i="2"/>
  <c r="Y432" i="2" s="1"/>
  <c r="V432" i="2"/>
  <c r="W432" i="2" s="1"/>
  <c r="T432" i="2"/>
  <c r="U432" i="2" s="1"/>
  <c r="P432" i="2"/>
  <c r="Q432" i="2" s="1"/>
  <c r="N432" i="2"/>
  <c r="X431" i="2"/>
  <c r="Y431" i="2" s="1"/>
  <c r="V431" i="2"/>
  <c r="W431" i="2" s="1"/>
  <c r="T431" i="2"/>
  <c r="U431" i="2" s="1"/>
  <c r="P431" i="2"/>
  <c r="R431" i="2" s="1"/>
  <c r="S431" i="2" s="1"/>
  <c r="N431" i="2"/>
  <c r="M431" i="2"/>
  <c r="X430" i="2"/>
  <c r="Y430" i="2" s="1"/>
  <c r="V430" i="2"/>
  <c r="W430" i="2" s="1"/>
  <c r="T430" i="2"/>
  <c r="U430" i="2" s="1"/>
  <c r="P430" i="2"/>
  <c r="Q430" i="2" s="1"/>
  <c r="N430" i="2"/>
  <c r="M430" i="2"/>
  <c r="X429" i="2"/>
  <c r="Y429" i="2" s="1"/>
  <c r="V429" i="2"/>
  <c r="W429" i="2" s="1"/>
  <c r="T429" i="2"/>
  <c r="U429" i="2" s="1"/>
  <c r="P429" i="2"/>
  <c r="N429" i="2"/>
  <c r="X428" i="2"/>
  <c r="Y428" i="2" s="1"/>
  <c r="V428" i="2"/>
  <c r="W428" i="2" s="1"/>
  <c r="T428" i="2"/>
  <c r="U428" i="2" s="1"/>
  <c r="P428" i="2"/>
  <c r="N428" i="2"/>
  <c r="X427" i="2"/>
  <c r="Y427" i="2" s="1"/>
  <c r="V427" i="2"/>
  <c r="W427" i="2" s="1"/>
  <c r="T427" i="2"/>
  <c r="U427" i="2" s="1"/>
  <c r="P427" i="2"/>
  <c r="N427" i="2"/>
  <c r="X426" i="2"/>
  <c r="Y426" i="2" s="1"/>
  <c r="V426" i="2"/>
  <c r="W426" i="2" s="1"/>
  <c r="T426" i="2"/>
  <c r="U426" i="2" s="1"/>
  <c r="P426" i="2"/>
  <c r="R426" i="2" s="1"/>
  <c r="S426" i="2" s="1"/>
  <c r="N426" i="2"/>
  <c r="X425" i="2"/>
  <c r="Y425" i="2" s="1"/>
  <c r="V425" i="2"/>
  <c r="W425" i="2" s="1"/>
  <c r="T425" i="2"/>
  <c r="U425" i="2" s="1"/>
  <c r="P425" i="2"/>
  <c r="R425" i="2" s="1"/>
  <c r="S425" i="2" s="1"/>
  <c r="N425" i="2"/>
  <c r="X424" i="2"/>
  <c r="Y424" i="2" s="1"/>
  <c r="V424" i="2"/>
  <c r="W424" i="2" s="1"/>
  <c r="T424" i="2"/>
  <c r="U424" i="2" s="1"/>
  <c r="P424" i="2"/>
  <c r="Q424" i="2" s="1"/>
  <c r="N424" i="2"/>
  <c r="X423" i="2"/>
  <c r="Y423" i="2" s="1"/>
  <c r="V423" i="2"/>
  <c r="W423" i="2" s="1"/>
  <c r="T423" i="2"/>
  <c r="U423" i="2" s="1"/>
  <c r="P423" i="2"/>
  <c r="N423" i="2"/>
  <c r="X422" i="2"/>
  <c r="Y422" i="2" s="1"/>
  <c r="V422" i="2"/>
  <c r="W422" i="2" s="1"/>
  <c r="T422" i="2"/>
  <c r="U422" i="2" s="1"/>
  <c r="P422" i="2"/>
  <c r="R422" i="2" s="1"/>
  <c r="S422" i="2" s="1"/>
  <c r="N422" i="2"/>
  <c r="X421" i="2"/>
  <c r="Y421" i="2" s="1"/>
  <c r="V421" i="2"/>
  <c r="W421" i="2" s="1"/>
  <c r="T421" i="2"/>
  <c r="U421" i="2" s="1"/>
  <c r="P421" i="2"/>
  <c r="R421" i="2" s="1"/>
  <c r="S421" i="2" s="1"/>
  <c r="N421" i="2"/>
  <c r="X420" i="2"/>
  <c r="Y420" i="2" s="1"/>
  <c r="V420" i="2"/>
  <c r="W420" i="2" s="1"/>
  <c r="T420" i="2"/>
  <c r="U420" i="2" s="1"/>
  <c r="P420" i="2"/>
  <c r="R420" i="2" s="1"/>
  <c r="S420" i="2" s="1"/>
  <c r="N420" i="2"/>
  <c r="X419" i="2"/>
  <c r="Y419" i="2" s="1"/>
  <c r="V419" i="2"/>
  <c r="W419" i="2" s="1"/>
  <c r="T419" i="2"/>
  <c r="U419" i="2" s="1"/>
  <c r="P419" i="2"/>
  <c r="Q419" i="2" s="1"/>
  <c r="N419" i="2"/>
  <c r="X418" i="2"/>
  <c r="Y418" i="2" s="1"/>
  <c r="V418" i="2"/>
  <c r="W418" i="2" s="1"/>
  <c r="T418" i="2"/>
  <c r="U418" i="2" s="1"/>
  <c r="P418" i="2"/>
  <c r="N418" i="2"/>
  <c r="X416" i="2"/>
  <c r="Y416" i="2" s="1"/>
  <c r="V416" i="2"/>
  <c r="W416" i="2" s="1"/>
  <c r="T416" i="2"/>
  <c r="U416" i="2" s="1"/>
  <c r="P416" i="2"/>
  <c r="R416" i="2" s="1"/>
  <c r="S416" i="2" s="1"/>
  <c r="N416" i="2"/>
  <c r="X415" i="2"/>
  <c r="Y415" i="2" s="1"/>
  <c r="V415" i="2"/>
  <c r="W415" i="2" s="1"/>
  <c r="T415" i="2"/>
  <c r="U415" i="2" s="1"/>
  <c r="P415" i="2"/>
  <c r="Q415" i="2" s="1"/>
  <c r="N415" i="2"/>
  <c r="X414" i="2"/>
  <c r="Y414" i="2" s="1"/>
  <c r="V414" i="2"/>
  <c r="W414" i="2" s="1"/>
  <c r="T414" i="2"/>
  <c r="U414" i="2" s="1"/>
  <c r="P414" i="2"/>
  <c r="N414" i="2"/>
  <c r="X412" i="2"/>
  <c r="Y412" i="2" s="1"/>
  <c r="V412" i="2"/>
  <c r="W412" i="2" s="1"/>
  <c r="T412" i="2"/>
  <c r="U412" i="2" s="1"/>
  <c r="P412" i="2"/>
  <c r="N412" i="2"/>
  <c r="X409" i="2"/>
  <c r="Y409" i="2" s="1"/>
  <c r="V409" i="2"/>
  <c r="W409" i="2" s="1"/>
  <c r="T409" i="2"/>
  <c r="U409" i="2" s="1"/>
  <c r="P409" i="2"/>
  <c r="N409" i="2"/>
  <c r="X408" i="2"/>
  <c r="Y408" i="2" s="1"/>
  <c r="V408" i="2"/>
  <c r="W408" i="2" s="1"/>
  <c r="T408" i="2"/>
  <c r="U408" i="2" s="1"/>
  <c r="P408" i="2"/>
  <c r="R408" i="2" s="1"/>
  <c r="S408" i="2" s="1"/>
  <c r="N408" i="2"/>
  <c r="X407" i="2"/>
  <c r="Y407" i="2" s="1"/>
  <c r="V407" i="2"/>
  <c r="W407" i="2" s="1"/>
  <c r="T407" i="2"/>
  <c r="U407" i="2" s="1"/>
  <c r="P407" i="2"/>
  <c r="R407" i="2" s="1"/>
  <c r="S407" i="2" s="1"/>
  <c r="N407" i="2"/>
  <c r="X406" i="2"/>
  <c r="Y406" i="2" s="1"/>
  <c r="V406" i="2"/>
  <c r="W406" i="2" s="1"/>
  <c r="T406" i="2"/>
  <c r="U406" i="2" s="1"/>
  <c r="P406" i="2"/>
  <c r="N406" i="2"/>
  <c r="M406" i="2"/>
  <c r="X405" i="2"/>
  <c r="Y405" i="2" s="1"/>
  <c r="V405" i="2"/>
  <c r="W405" i="2" s="1"/>
  <c r="T405" i="2"/>
  <c r="U405" i="2" s="1"/>
  <c r="P405" i="2"/>
  <c r="N405" i="2"/>
  <c r="X404" i="2"/>
  <c r="Y404" i="2" s="1"/>
  <c r="V404" i="2"/>
  <c r="W404" i="2" s="1"/>
  <c r="T404" i="2"/>
  <c r="U404" i="2" s="1"/>
  <c r="P404" i="2"/>
  <c r="N404" i="2"/>
  <c r="X403" i="2"/>
  <c r="Y403" i="2" s="1"/>
  <c r="V403" i="2"/>
  <c r="W403" i="2" s="1"/>
  <c r="T403" i="2"/>
  <c r="U403" i="2" s="1"/>
  <c r="P403" i="2"/>
  <c r="N403" i="2"/>
  <c r="X402" i="2"/>
  <c r="Y402" i="2" s="1"/>
  <c r="V402" i="2"/>
  <c r="W402" i="2" s="1"/>
  <c r="T402" i="2"/>
  <c r="U402" i="2" s="1"/>
  <c r="P402" i="2"/>
  <c r="N402" i="2"/>
  <c r="X401" i="2"/>
  <c r="Y401" i="2" s="1"/>
  <c r="V401" i="2"/>
  <c r="W401" i="2" s="1"/>
  <c r="T401" i="2"/>
  <c r="U401" i="2" s="1"/>
  <c r="P401" i="2"/>
  <c r="Q401" i="2" s="1"/>
  <c r="N401" i="2"/>
  <c r="X400" i="2"/>
  <c r="Y400" i="2" s="1"/>
  <c r="V400" i="2"/>
  <c r="W400" i="2" s="1"/>
  <c r="T400" i="2"/>
  <c r="U400" i="2" s="1"/>
  <c r="P400" i="2"/>
  <c r="R400" i="2" s="1"/>
  <c r="S400" i="2" s="1"/>
  <c r="N400" i="2"/>
  <c r="X399" i="2"/>
  <c r="Y399" i="2" s="1"/>
  <c r="V399" i="2"/>
  <c r="W399" i="2" s="1"/>
  <c r="T399" i="2"/>
  <c r="U399" i="2" s="1"/>
  <c r="P399" i="2"/>
  <c r="Q399" i="2" s="1"/>
  <c r="N399" i="2"/>
  <c r="X398" i="2"/>
  <c r="Y398" i="2" s="1"/>
  <c r="V398" i="2"/>
  <c r="W398" i="2" s="1"/>
  <c r="T398" i="2"/>
  <c r="U398" i="2" s="1"/>
  <c r="P398" i="2"/>
  <c r="N398" i="2"/>
  <c r="X397" i="2"/>
  <c r="Y397" i="2" s="1"/>
  <c r="V397" i="2"/>
  <c r="W397" i="2" s="1"/>
  <c r="T397" i="2"/>
  <c r="U397" i="2" s="1"/>
  <c r="P397" i="2"/>
  <c r="N397" i="2"/>
  <c r="X396" i="2"/>
  <c r="Y396" i="2" s="1"/>
  <c r="V396" i="2"/>
  <c r="W396" i="2" s="1"/>
  <c r="T396" i="2"/>
  <c r="U396" i="2" s="1"/>
  <c r="P396" i="2"/>
  <c r="R396" i="2" s="1"/>
  <c r="S396" i="2" s="1"/>
  <c r="N396" i="2"/>
  <c r="X395" i="2"/>
  <c r="Y395" i="2" s="1"/>
  <c r="V395" i="2"/>
  <c r="W395" i="2" s="1"/>
  <c r="T395" i="2"/>
  <c r="U395" i="2" s="1"/>
  <c r="P395" i="2"/>
  <c r="R395" i="2" s="1"/>
  <c r="S395" i="2" s="1"/>
  <c r="N395" i="2"/>
  <c r="X394" i="2"/>
  <c r="Y394" i="2" s="1"/>
  <c r="V394" i="2"/>
  <c r="W394" i="2" s="1"/>
  <c r="T394" i="2"/>
  <c r="U394" i="2" s="1"/>
  <c r="P394" i="2"/>
  <c r="N394" i="2"/>
  <c r="X393" i="2"/>
  <c r="Y393" i="2" s="1"/>
  <c r="V393" i="2"/>
  <c r="W393" i="2" s="1"/>
  <c r="T393" i="2"/>
  <c r="U393" i="2" s="1"/>
  <c r="P393" i="2"/>
  <c r="R393" i="2" s="1"/>
  <c r="S393" i="2" s="1"/>
  <c r="N393" i="2"/>
  <c r="X392" i="2"/>
  <c r="Y392" i="2" s="1"/>
  <c r="V392" i="2"/>
  <c r="W392" i="2" s="1"/>
  <c r="T392" i="2"/>
  <c r="U392" i="2" s="1"/>
  <c r="P392" i="2"/>
  <c r="N392" i="2"/>
  <c r="X391" i="2"/>
  <c r="Y391" i="2" s="1"/>
  <c r="V391" i="2"/>
  <c r="W391" i="2" s="1"/>
  <c r="T391" i="2"/>
  <c r="U391" i="2" s="1"/>
  <c r="P391" i="2"/>
  <c r="R391" i="2" s="1"/>
  <c r="S391" i="2" s="1"/>
  <c r="N391" i="2"/>
  <c r="X390" i="2"/>
  <c r="Y390" i="2" s="1"/>
  <c r="V390" i="2"/>
  <c r="W390" i="2" s="1"/>
  <c r="T390" i="2"/>
  <c r="U390" i="2" s="1"/>
  <c r="P390" i="2"/>
  <c r="N390" i="2"/>
  <c r="X389" i="2"/>
  <c r="Y389" i="2" s="1"/>
  <c r="V389" i="2"/>
  <c r="W389" i="2" s="1"/>
  <c r="T389" i="2"/>
  <c r="U389" i="2" s="1"/>
  <c r="P389" i="2"/>
  <c r="N389" i="2"/>
  <c r="X388" i="2"/>
  <c r="Y388" i="2" s="1"/>
  <c r="V388" i="2"/>
  <c r="W388" i="2" s="1"/>
  <c r="T388" i="2"/>
  <c r="U388" i="2" s="1"/>
  <c r="P388" i="2"/>
  <c r="R388" i="2" s="1"/>
  <c r="S388" i="2" s="1"/>
  <c r="N388" i="2"/>
  <c r="X387" i="2"/>
  <c r="Y387" i="2" s="1"/>
  <c r="V387" i="2"/>
  <c r="W387" i="2" s="1"/>
  <c r="T387" i="2"/>
  <c r="U387" i="2" s="1"/>
  <c r="P387" i="2"/>
  <c r="R387" i="2" s="1"/>
  <c r="S387" i="2" s="1"/>
  <c r="N387" i="2"/>
  <c r="X386" i="2"/>
  <c r="Y386" i="2" s="1"/>
  <c r="V386" i="2"/>
  <c r="W386" i="2" s="1"/>
  <c r="T386" i="2"/>
  <c r="U386" i="2" s="1"/>
  <c r="P386" i="2"/>
  <c r="N386" i="2"/>
  <c r="X385" i="2"/>
  <c r="Y385" i="2" s="1"/>
  <c r="V385" i="2"/>
  <c r="W385" i="2" s="1"/>
  <c r="T385" i="2"/>
  <c r="U385" i="2" s="1"/>
  <c r="P385" i="2"/>
  <c r="Q385" i="2" s="1"/>
  <c r="N385" i="2"/>
  <c r="X384" i="2"/>
  <c r="Y384" i="2" s="1"/>
  <c r="V384" i="2"/>
  <c r="W384" i="2" s="1"/>
  <c r="T384" i="2"/>
  <c r="U384" i="2" s="1"/>
  <c r="P384" i="2"/>
  <c r="R384" i="2" s="1"/>
  <c r="S384" i="2" s="1"/>
  <c r="N384" i="2"/>
  <c r="M384" i="2"/>
  <c r="X383" i="2"/>
  <c r="Y383" i="2" s="1"/>
  <c r="V383" i="2"/>
  <c r="W383" i="2" s="1"/>
  <c r="T383" i="2"/>
  <c r="U383" i="2" s="1"/>
  <c r="P383" i="2"/>
  <c r="R383" i="2" s="1"/>
  <c r="S383" i="2" s="1"/>
  <c r="N383" i="2"/>
  <c r="X382" i="2"/>
  <c r="Y382" i="2" s="1"/>
  <c r="V382" i="2"/>
  <c r="W382" i="2" s="1"/>
  <c r="T382" i="2"/>
  <c r="U382" i="2" s="1"/>
  <c r="P382" i="2"/>
  <c r="N382" i="2"/>
  <c r="X381" i="2"/>
  <c r="Y381" i="2" s="1"/>
  <c r="V381" i="2"/>
  <c r="W381" i="2" s="1"/>
  <c r="T381" i="2"/>
  <c r="U381" i="2" s="1"/>
  <c r="P381" i="2"/>
  <c r="Q381" i="2" s="1"/>
  <c r="N381" i="2"/>
  <c r="X380" i="2"/>
  <c r="Y380" i="2" s="1"/>
  <c r="V380" i="2"/>
  <c r="W380" i="2" s="1"/>
  <c r="T380" i="2"/>
  <c r="U380" i="2" s="1"/>
  <c r="P380" i="2"/>
  <c r="N380" i="2"/>
  <c r="X379" i="2"/>
  <c r="Y379" i="2" s="1"/>
  <c r="V379" i="2"/>
  <c r="W379" i="2" s="1"/>
  <c r="T379" i="2"/>
  <c r="U379" i="2" s="1"/>
  <c r="P379" i="2"/>
  <c r="N379" i="2"/>
  <c r="X378" i="2"/>
  <c r="Y378" i="2" s="1"/>
  <c r="V378" i="2"/>
  <c r="W378" i="2" s="1"/>
  <c r="T378" i="2"/>
  <c r="U378" i="2" s="1"/>
  <c r="P378" i="2"/>
  <c r="N378" i="2"/>
  <c r="X377" i="2"/>
  <c r="Y377" i="2" s="1"/>
  <c r="V377" i="2"/>
  <c r="W377" i="2" s="1"/>
  <c r="T377" i="2"/>
  <c r="U377" i="2" s="1"/>
  <c r="P377" i="2"/>
  <c r="N377" i="2"/>
  <c r="X376" i="2"/>
  <c r="Y376" i="2" s="1"/>
  <c r="V376" i="2"/>
  <c r="W376" i="2" s="1"/>
  <c r="T376" i="2"/>
  <c r="U376" i="2" s="1"/>
  <c r="P376" i="2"/>
  <c r="N376" i="2"/>
  <c r="X375" i="2"/>
  <c r="Y375" i="2" s="1"/>
  <c r="V375" i="2"/>
  <c r="W375" i="2" s="1"/>
  <c r="T375" i="2"/>
  <c r="U375" i="2" s="1"/>
  <c r="P375" i="2"/>
  <c r="R375" i="2" s="1"/>
  <c r="S375" i="2" s="1"/>
  <c r="N375" i="2"/>
  <c r="X374" i="2"/>
  <c r="Y374" i="2" s="1"/>
  <c r="V374" i="2"/>
  <c r="W374" i="2" s="1"/>
  <c r="T374" i="2"/>
  <c r="U374" i="2" s="1"/>
  <c r="P374" i="2"/>
  <c r="Q374" i="2" s="1"/>
  <c r="N374" i="2"/>
  <c r="X373" i="2"/>
  <c r="Y373" i="2" s="1"/>
  <c r="V373" i="2"/>
  <c r="W373" i="2" s="1"/>
  <c r="T373" i="2"/>
  <c r="U373" i="2" s="1"/>
  <c r="P373" i="2"/>
  <c r="Q373" i="2" s="1"/>
  <c r="N373" i="2"/>
  <c r="X372" i="2"/>
  <c r="Y372" i="2" s="1"/>
  <c r="V372" i="2"/>
  <c r="W372" i="2" s="1"/>
  <c r="T372" i="2"/>
  <c r="U372" i="2" s="1"/>
  <c r="P372" i="2"/>
  <c r="N372" i="2"/>
  <c r="X371" i="2"/>
  <c r="Y371" i="2" s="1"/>
  <c r="V371" i="2"/>
  <c r="W371" i="2" s="1"/>
  <c r="T371" i="2"/>
  <c r="U371" i="2" s="1"/>
  <c r="P371" i="2"/>
  <c r="R371" i="2" s="1"/>
  <c r="S371" i="2" s="1"/>
  <c r="N371" i="2"/>
  <c r="X369" i="2"/>
  <c r="Y369" i="2" s="1"/>
  <c r="V369" i="2"/>
  <c r="W369" i="2" s="1"/>
  <c r="T369" i="2"/>
  <c r="U369" i="2" s="1"/>
  <c r="P369" i="2"/>
  <c r="Q369" i="2" s="1"/>
  <c r="N369" i="2"/>
  <c r="X368" i="2"/>
  <c r="Y368" i="2" s="1"/>
  <c r="V368" i="2"/>
  <c r="W368" i="2" s="1"/>
  <c r="T368" i="2"/>
  <c r="U368" i="2" s="1"/>
  <c r="P368" i="2"/>
  <c r="R368" i="2" s="1"/>
  <c r="S368" i="2" s="1"/>
  <c r="N368" i="2"/>
  <c r="X367" i="2"/>
  <c r="Y367" i="2" s="1"/>
  <c r="V367" i="2"/>
  <c r="W367" i="2" s="1"/>
  <c r="T367" i="2"/>
  <c r="U367" i="2" s="1"/>
  <c r="P367" i="2"/>
  <c r="N367" i="2"/>
  <c r="X366" i="2"/>
  <c r="Y366" i="2" s="1"/>
  <c r="V366" i="2"/>
  <c r="W366" i="2" s="1"/>
  <c r="T366" i="2"/>
  <c r="U366" i="2" s="1"/>
  <c r="P366" i="2"/>
  <c r="R366" i="2" s="1"/>
  <c r="S366" i="2" s="1"/>
  <c r="N366" i="2"/>
  <c r="X365" i="2"/>
  <c r="Y365" i="2" s="1"/>
  <c r="V365" i="2"/>
  <c r="W365" i="2" s="1"/>
  <c r="T365" i="2"/>
  <c r="U365" i="2" s="1"/>
  <c r="P365" i="2"/>
  <c r="Q365" i="2" s="1"/>
  <c r="N365" i="2"/>
  <c r="X363" i="2"/>
  <c r="Y363" i="2" s="1"/>
  <c r="V363" i="2"/>
  <c r="W363" i="2" s="1"/>
  <c r="T363" i="2"/>
  <c r="U363" i="2" s="1"/>
  <c r="P363" i="2"/>
  <c r="Q363" i="2" s="1"/>
  <c r="N363" i="2"/>
  <c r="X361" i="2"/>
  <c r="Y361" i="2" s="1"/>
  <c r="V361" i="2"/>
  <c r="W361" i="2" s="1"/>
  <c r="T361" i="2"/>
  <c r="U361" i="2" s="1"/>
  <c r="P361" i="2"/>
  <c r="R361" i="2" s="1"/>
  <c r="S361" i="2" s="1"/>
  <c r="N361" i="2"/>
  <c r="X359" i="2"/>
  <c r="Y359" i="2" s="1"/>
  <c r="V359" i="2"/>
  <c r="W359" i="2" s="1"/>
  <c r="T359" i="2"/>
  <c r="U359" i="2" s="1"/>
  <c r="P359" i="2"/>
  <c r="N359" i="2"/>
  <c r="AF359" i="2"/>
  <c r="AJ359" i="2" s="1"/>
  <c r="X358" i="2"/>
  <c r="Y358" i="2" s="1"/>
  <c r="V358" i="2"/>
  <c r="W358" i="2" s="1"/>
  <c r="T358" i="2"/>
  <c r="U358" i="2" s="1"/>
  <c r="P358" i="2"/>
  <c r="R358" i="2" s="1"/>
  <c r="S358" i="2" s="1"/>
  <c r="N358" i="2"/>
  <c r="X357" i="2"/>
  <c r="Y357" i="2" s="1"/>
  <c r="V357" i="2"/>
  <c r="W357" i="2" s="1"/>
  <c r="T357" i="2"/>
  <c r="U357" i="2" s="1"/>
  <c r="P357" i="2"/>
  <c r="N357" i="2"/>
  <c r="X356" i="2"/>
  <c r="Y356" i="2" s="1"/>
  <c r="V356" i="2"/>
  <c r="W356" i="2" s="1"/>
  <c r="T356" i="2"/>
  <c r="U356" i="2" s="1"/>
  <c r="P356" i="2"/>
  <c r="R356" i="2" s="1"/>
  <c r="S356" i="2" s="1"/>
  <c r="N356" i="2"/>
  <c r="X355" i="2"/>
  <c r="Y355" i="2" s="1"/>
  <c r="V355" i="2"/>
  <c r="W355" i="2" s="1"/>
  <c r="T355" i="2"/>
  <c r="U355" i="2" s="1"/>
  <c r="P355" i="2"/>
  <c r="N355" i="2"/>
  <c r="X354" i="2"/>
  <c r="Y354" i="2" s="1"/>
  <c r="V354" i="2"/>
  <c r="W354" i="2" s="1"/>
  <c r="T354" i="2"/>
  <c r="U354" i="2" s="1"/>
  <c r="P354" i="2"/>
  <c r="R354" i="2" s="1"/>
  <c r="S354" i="2" s="1"/>
  <c r="N354" i="2"/>
  <c r="X353" i="2"/>
  <c r="Y353" i="2" s="1"/>
  <c r="V353" i="2"/>
  <c r="W353" i="2" s="1"/>
  <c r="T353" i="2"/>
  <c r="U353" i="2" s="1"/>
  <c r="P353" i="2"/>
  <c r="Q353" i="2" s="1"/>
  <c r="N353" i="2"/>
  <c r="X352" i="2"/>
  <c r="Y352" i="2" s="1"/>
  <c r="V352" i="2"/>
  <c r="W352" i="2" s="1"/>
  <c r="T352" i="2"/>
  <c r="U352" i="2" s="1"/>
  <c r="P352" i="2"/>
  <c r="N352" i="2"/>
  <c r="X351" i="2"/>
  <c r="Y351" i="2" s="1"/>
  <c r="V351" i="2"/>
  <c r="W351" i="2" s="1"/>
  <c r="T351" i="2"/>
  <c r="U351" i="2" s="1"/>
  <c r="P351" i="2"/>
  <c r="Q351" i="2" s="1"/>
  <c r="N351" i="2"/>
  <c r="X350" i="2"/>
  <c r="Y350" i="2" s="1"/>
  <c r="V350" i="2"/>
  <c r="W350" i="2" s="1"/>
  <c r="T350" i="2"/>
  <c r="U350" i="2" s="1"/>
  <c r="P350" i="2"/>
  <c r="N350" i="2"/>
  <c r="X349" i="2"/>
  <c r="Y349" i="2" s="1"/>
  <c r="V349" i="2"/>
  <c r="W349" i="2" s="1"/>
  <c r="T349" i="2"/>
  <c r="U349" i="2" s="1"/>
  <c r="P349" i="2"/>
  <c r="R349" i="2" s="1"/>
  <c r="S349" i="2" s="1"/>
  <c r="N349" i="2"/>
  <c r="M349" i="2"/>
  <c r="X348" i="2"/>
  <c r="Y348" i="2" s="1"/>
  <c r="V348" i="2"/>
  <c r="W348" i="2" s="1"/>
  <c r="T348" i="2"/>
  <c r="U348" i="2" s="1"/>
  <c r="P348" i="2"/>
  <c r="Q348" i="2" s="1"/>
  <c r="N348" i="2"/>
  <c r="X347" i="2"/>
  <c r="Y347" i="2" s="1"/>
  <c r="V347" i="2"/>
  <c r="W347" i="2" s="1"/>
  <c r="T347" i="2"/>
  <c r="U347" i="2" s="1"/>
  <c r="P347" i="2"/>
  <c r="R347" i="2" s="1"/>
  <c r="S347" i="2" s="1"/>
  <c r="N347" i="2"/>
  <c r="X346" i="2"/>
  <c r="Y346" i="2" s="1"/>
  <c r="V346" i="2"/>
  <c r="W346" i="2" s="1"/>
  <c r="T346" i="2"/>
  <c r="U346" i="2" s="1"/>
  <c r="P346" i="2"/>
  <c r="X337" i="2"/>
  <c r="Y337" i="2" s="1"/>
  <c r="V337" i="2"/>
  <c r="W337" i="2" s="1"/>
  <c r="T337" i="2"/>
  <c r="U337" i="2" s="1"/>
  <c r="P337" i="2"/>
  <c r="N337" i="2"/>
  <c r="X344" i="2"/>
  <c r="Y344" i="2" s="1"/>
  <c r="V344" i="2"/>
  <c r="W344" i="2" s="1"/>
  <c r="T344" i="2"/>
  <c r="U344" i="2" s="1"/>
  <c r="P344" i="2"/>
  <c r="R344" i="2" s="1"/>
  <c r="S344" i="2" s="1"/>
  <c r="N344" i="2"/>
  <c r="M344" i="2"/>
  <c r="X343" i="2"/>
  <c r="Y343" i="2" s="1"/>
  <c r="V343" i="2"/>
  <c r="W343" i="2" s="1"/>
  <c r="T343" i="2"/>
  <c r="U343" i="2" s="1"/>
  <c r="P343" i="2"/>
  <c r="R343" i="2" s="1"/>
  <c r="S343" i="2" s="1"/>
  <c r="N343" i="2"/>
  <c r="X342" i="2"/>
  <c r="Y342" i="2" s="1"/>
  <c r="V342" i="2"/>
  <c r="W342" i="2" s="1"/>
  <c r="T342" i="2"/>
  <c r="U342" i="2" s="1"/>
  <c r="P342" i="2"/>
  <c r="N342" i="2"/>
  <c r="X336" i="2"/>
  <c r="Y336" i="2" s="1"/>
  <c r="V336" i="2"/>
  <c r="W336" i="2" s="1"/>
  <c r="T336" i="2"/>
  <c r="U336" i="2" s="1"/>
  <c r="P336" i="2"/>
  <c r="R336" i="2" s="1"/>
  <c r="S336" i="2" s="1"/>
  <c r="N336" i="2"/>
  <c r="X335" i="2"/>
  <c r="Y335" i="2" s="1"/>
  <c r="V335" i="2"/>
  <c r="W335" i="2" s="1"/>
  <c r="T335" i="2"/>
  <c r="U335" i="2" s="1"/>
  <c r="P335" i="2"/>
  <c r="N335" i="2"/>
  <c r="X334" i="2"/>
  <c r="Y334" i="2" s="1"/>
  <c r="V334" i="2"/>
  <c r="W334" i="2" s="1"/>
  <c r="T334" i="2"/>
  <c r="U334" i="2" s="1"/>
  <c r="P334" i="2"/>
  <c r="N334" i="2"/>
  <c r="X341" i="2"/>
  <c r="Y341" i="2" s="1"/>
  <c r="V341" i="2"/>
  <c r="W341" i="2" s="1"/>
  <c r="T341" i="2"/>
  <c r="U341" i="2" s="1"/>
  <c r="P341" i="2"/>
  <c r="N341" i="2"/>
  <c r="X340" i="2"/>
  <c r="Y340" i="2" s="1"/>
  <c r="V340" i="2"/>
  <c r="W340" i="2" s="1"/>
  <c r="T340" i="2"/>
  <c r="U340" i="2" s="1"/>
  <c r="P340" i="2"/>
  <c r="N340" i="2"/>
  <c r="X333" i="2"/>
  <c r="Y333" i="2" s="1"/>
  <c r="V333" i="2"/>
  <c r="W333" i="2" s="1"/>
  <c r="T333" i="2"/>
  <c r="U333" i="2" s="1"/>
  <c r="P333" i="2"/>
  <c r="N333" i="2"/>
  <c r="X332" i="2"/>
  <c r="Y332" i="2" s="1"/>
  <c r="V332" i="2"/>
  <c r="W332" i="2" s="1"/>
  <c r="T332" i="2"/>
  <c r="U332" i="2" s="1"/>
  <c r="P332" i="2"/>
  <c r="R332" i="2" s="1"/>
  <c r="S332" i="2" s="1"/>
  <c r="N332" i="2"/>
  <c r="X331" i="2"/>
  <c r="Y331" i="2" s="1"/>
  <c r="V331" i="2"/>
  <c r="W331" i="2" s="1"/>
  <c r="T331" i="2"/>
  <c r="U331" i="2" s="1"/>
  <c r="P331" i="2"/>
  <c r="R331" i="2" s="1"/>
  <c r="S331" i="2" s="1"/>
  <c r="N331" i="2"/>
  <c r="X339" i="2"/>
  <c r="Y339" i="2" s="1"/>
  <c r="V339" i="2"/>
  <c r="W339" i="2" s="1"/>
  <c r="T339" i="2"/>
  <c r="U339" i="2" s="1"/>
  <c r="P339" i="2"/>
  <c r="R339" i="2" s="1"/>
  <c r="S339" i="2" s="1"/>
  <c r="N339" i="2"/>
  <c r="X330" i="2"/>
  <c r="Y330" i="2" s="1"/>
  <c r="V330" i="2"/>
  <c r="W330" i="2" s="1"/>
  <c r="T330" i="2"/>
  <c r="U330" i="2" s="1"/>
  <c r="R330" i="2"/>
  <c r="S330" i="2" s="1"/>
  <c r="P330" i="2"/>
  <c r="Q330" i="2" s="1"/>
  <c r="N330" i="2"/>
  <c r="X329" i="2"/>
  <c r="Y329" i="2" s="1"/>
  <c r="V329" i="2"/>
  <c r="W329" i="2" s="1"/>
  <c r="T329" i="2"/>
  <c r="U329" i="2" s="1"/>
  <c r="R329" i="2"/>
  <c r="S329" i="2" s="1"/>
  <c r="P329" i="2"/>
  <c r="Q329" i="2" s="1"/>
  <c r="N329" i="2"/>
  <c r="AB329" i="2"/>
  <c r="AB330" i="2" s="1"/>
  <c r="X328" i="2"/>
  <c r="Y328" i="2" s="1"/>
  <c r="V328" i="2"/>
  <c r="W328" i="2" s="1"/>
  <c r="T328" i="2"/>
  <c r="U328" i="2" s="1"/>
  <c r="R328" i="2"/>
  <c r="S328" i="2" s="1"/>
  <c r="P328" i="2"/>
  <c r="Q328" i="2" s="1"/>
  <c r="N328" i="2"/>
  <c r="X327" i="2"/>
  <c r="Y327" i="2" s="1"/>
  <c r="V327" i="2"/>
  <c r="W327" i="2" s="1"/>
  <c r="T327" i="2"/>
  <c r="U327" i="2" s="1"/>
  <c r="R327" i="2"/>
  <c r="S327" i="2" s="1"/>
  <c r="P327" i="2"/>
  <c r="Q327" i="2" s="1"/>
  <c r="N327" i="2"/>
  <c r="X326" i="2"/>
  <c r="Y326" i="2" s="1"/>
  <c r="V326" i="2"/>
  <c r="W326" i="2" s="1"/>
  <c r="T326" i="2"/>
  <c r="U326" i="2" s="1"/>
  <c r="R326" i="2"/>
  <c r="S326" i="2" s="1"/>
  <c r="P326" i="2"/>
  <c r="Q326" i="2" s="1"/>
  <c r="N326" i="2"/>
  <c r="M326" i="2"/>
  <c r="X325" i="2"/>
  <c r="Y325" i="2" s="1"/>
  <c r="V325" i="2"/>
  <c r="W325" i="2" s="1"/>
  <c r="T325" i="2"/>
  <c r="U325" i="2" s="1"/>
  <c r="R325" i="2"/>
  <c r="S325" i="2" s="1"/>
  <c r="P325" i="2"/>
  <c r="Q325" i="2" s="1"/>
  <c r="N325" i="2"/>
  <c r="X324" i="2"/>
  <c r="Y324" i="2" s="1"/>
  <c r="V324" i="2"/>
  <c r="W324" i="2" s="1"/>
  <c r="T324" i="2"/>
  <c r="U324" i="2" s="1"/>
  <c r="R324" i="2"/>
  <c r="S324" i="2" s="1"/>
  <c r="P324" i="2"/>
  <c r="Q324" i="2" s="1"/>
  <c r="N324" i="2"/>
  <c r="X321" i="2"/>
  <c r="Y321" i="2" s="1"/>
  <c r="V321" i="2"/>
  <c r="W321" i="2" s="1"/>
  <c r="T321" i="2"/>
  <c r="U321" i="2" s="1"/>
  <c r="R321" i="2"/>
  <c r="S321" i="2" s="1"/>
  <c r="P321" i="2"/>
  <c r="Q321" i="2" s="1"/>
  <c r="N321" i="2"/>
  <c r="X320" i="2"/>
  <c r="Y320" i="2" s="1"/>
  <c r="V320" i="2"/>
  <c r="W320" i="2" s="1"/>
  <c r="T320" i="2"/>
  <c r="U320" i="2" s="1"/>
  <c r="R320" i="2"/>
  <c r="S320" i="2" s="1"/>
  <c r="P320" i="2"/>
  <c r="Q320" i="2" s="1"/>
  <c r="N320" i="2"/>
  <c r="X319" i="2"/>
  <c r="Y319" i="2" s="1"/>
  <c r="V319" i="2"/>
  <c r="W319" i="2" s="1"/>
  <c r="T319" i="2"/>
  <c r="U319" i="2" s="1"/>
  <c r="R319" i="2"/>
  <c r="S319" i="2" s="1"/>
  <c r="P319" i="2"/>
  <c r="Q319" i="2" s="1"/>
  <c r="N319" i="2"/>
  <c r="X318" i="2"/>
  <c r="Y318" i="2" s="1"/>
  <c r="V318" i="2"/>
  <c r="W318" i="2" s="1"/>
  <c r="T318" i="2"/>
  <c r="U318" i="2" s="1"/>
  <c r="R318" i="2"/>
  <c r="S318" i="2" s="1"/>
  <c r="P318" i="2"/>
  <c r="Q318" i="2" s="1"/>
  <c r="N318" i="2"/>
  <c r="X317" i="2"/>
  <c r="Y317" i="2" s="1"/>
  <c r="V317" i="2"/>
  <c r="W317" i="2" s="1"/>
  <c r="T317" i="2"/>
  <c r="U317" i="2" s="1"/>
  <c r="R317" i="2"/>
  <c r="S317" i="2" s="1"/>
  <c r="P317" i="2"/>
  <c r="Q317" i="2" s="1"/>
  <c r="N317" i="2"/>
  <c r="X316" i="2"/>
  <c r="Y316" i="2" s="1"/>
  <c r="V316" i="2"/>
  <c r="W316" i="2" s="1"/>
  <c r="T316" i="2"/>
  <c r="U316" i="2" s="1"/>
  <c r="R316" i="2"/>
  <c r="S316" i="2" s="1"/>
  <c r="P316" i="2"/>
  <c r="Q316" i="2" s="1"/>
  <c r="N316" i="2"/>
  <c r="X315" i="2"/>
  <c r="Y315" i="2" s="1"/>
  <c r="V315" i="2"/>
  <c r="W315" i="2" s="1"/>
  <c r="T315" i="2"/>
  <c r="U315" i="2" s="1"/>
  <c r="R315" i="2"/>
  <c r="S315" i="2" s="1"/>
  <c r="P315" i="2"/>
  <c r="Q315" i="2" s="1"/>
  <c r="N315" i="2"/>
  <c r="X314" i="2"/>
  <c r="Y314" i="2" s="1"/>
  <c r="V314" i="2"/>
  <c r="W314" i="2" s="1"/>
  <c r="T314" i="2"/>
  <c r="U314" i="2" s="1"/>
  <c r="R314" i="2"/>
  <c r="S314" i="2" s="1"/>
  <c r="P314" i="2"/>
  <c r="Q314" i="2" s="1"/>
  <c r="N314" i="2"/>
  <c r="X313" i="2"/>
  <c r="Y313" i="2" s="1"/>
  <c r="V313" i="2"/>
  <c r="W313" i="2" s="1"/>
  <c r="T313" i="2"/>
  <c r="U313" i="2" s="1"/>
  <c r="R313" i="2"/>
  <c r="S313" i="2" s="1"/>
  <c r="P313" i="2"/>
  <c r="Q313" i="2" s="1"/>
  <c r="N313" i="2"/>
  <c r="X312" i="2"/>
  <c r="Y312" i="2" s="1"/>
  <c r="V312" i="2"/>
  <c r="W312" i="2" s="1"/>
  <c r="T312" i="2"/>
  <c r="U312" i="2" s="1"/>
  <c r="R312" i="2"/>
  <c r="S312" i="2" s="1"/>
  <c r="P312" i="2"/>
  <c r="Q312" i="2" s="1"/>
  <c r="N312" i="2"/>
  <c r="X311" i="2"/>
  <c r="Y311" i="2" s="1"/>
  <c r="V311" i="2"/>
  <c r="W311" i="2" s="1"/>
  <c r="T311" i="2"/>
  <c r="U311" i="2" s="1"/>
  <c r="R311" i="2"/>
  <c r="S311" i="2" s="1"/>
  <c r="P311" i="2"/>
  <c r="Q311" i="2" s="1"/>
  <c r="N311" i="2"/>
  <c r="X310" i="2"/>
  <c r="Y310" i="2" s="1"/>
  <c r="V310" i="2"/>
  <c r="W310" i="2" s="1"/>
  <c r="T310" i="2"/>
  <c r="U310" i="2" s="1"/>
  <c r="R310" i="2"/>
  <c r="S310" i="2" s="1"/>
  <c r="P310" i="2"/>
  <c r="Q310" i="2" s="1"/>
  <c r="N310" i="2"/>
  <c r="X308" i="2"/>
  <c r="Y308" i="2" s="1"/>
  <c r="V308" i="2"/>
  <c r="W308" i="2" s="1"/>
  <c r="T308" i="2"/>
  <c r="U308" i="2" s="1"/>
  <c r="R308" i="2"/>
  <c r="S308" i="2" s="1"/>
  <c r="P308" i="2"/>
  <c r="Q308" i="2" s="1"/>
  <c r="N308" i="2"/>
  <c r="X307" i="2"/>
  <c r="Y307" i="2" s="1"/>
  <c r="V307" i="2"/>
  <c r="W307" i="2" s="1"/>
  <c r="T307" i="2"/>
  <c r="U307" i="2" s="1"/>
  <c r="R307" i="2"/>
  <c r="S307" i="2" s="1"/>
  <c r="P307" i="2"/>
  <c r="Q307" i="2" s="1"/>
  <c r="N307" i="2"/>
  <c r="X306" i="2"/>
  <c r="Y306" i="2" s="1"/>
  <c r="V306" i="2"/>
  <c r="W306" i="2" s="1"/>
  <c r="T306" i="2"/>
  <c r="U306" i="2" s="1"/>
  <c r="R306" i="2"/>
  <c r="S306" i="2" s="1"/>
  <c r="P306" i="2"/>
  <c r="Q306" i="2" s="1"/>
  <c r="N306" i="2"/>
  <c r="X305" i="2"/>
  <c r="Y305" i="2" s="1"/>
  <c r="V305" i="2"/>
  <c r="W305" i="2" s="1"/>
  <c r="T305" i="2"/>
  <c r="U305" i="2" s="1"/>
  <c r="R305" i="2"/>
  <c r="S305" i="2" s="1"/>
  <c r="P305" i="2"/>
  <c r="Q305" i="2" s="1"/>
  <c r="N305" i="2"/>
  <c r="X304" i="2"/>
  <c r="Y304" i="2" s="1"/>
  <c r="V304" i="2"/>
  <c r="W304" i="2" s="1"/>
  <c r="T304" i="2"/>
  <c r="U304" i="2" s="1"/>
  <c r="R304" i="2"/>
  <c r="S304" i="2" s="1"/>
  <c r="P304" i="2"/>
  <c r="Q304" i="2" s="1"/>
  <c r="N304" i="2"/>
  <c r="X303" i="2"/>
  <c r="Y303" i="2" s="1"/>
  <c r="V303" i="2"/>
  <c r="W303" i="2" s="1"/>
  <c r="T303" i="2"/>
  <c r="U303" i="2" s="1"/>
  <c r="R303" i="2"/>
  <c r="S303" i="2" s="1"/>
  <c r="P303" i="2"/>
  <c r="Q303" i="2" s="1"/>
  <c r="N303" i="2"/>
  <c r="X302" i="2"/>
  <c r="Y302" i="2" s="1"/>
  <c r="V302" i="2"/>
  <c r="W302" i="2" s="1"/>
  <c r="T302" i="2"/>
  <c r="U302" i="2" s="1"/>
  <c r="R302" i="2"/>
  <c r="S302" i="2" s="1"/>
  <c r="P302" i="2"/>
  <c r="Q302" i="2" s="1"/>
  <c r="N302" i="2"/>
  <c r="X301" i="2"/>
  <c r="Y301" i="2" s="1"/>
  <c r="V301" i="2"/>
  <c r="W301" i="2" s="1"/>
  <c r="T301" i="2"/>
  <c r="U301" i="2" s="1"/>
  <c r="R301" i="2"/>
  <c r="S301" i="2" s="1"/>
  <c r="P301" i="2"/>
  <c r="Q301" i="2" s="1"/>
  <c r="N301" i="2"/>
  <c r="X300" i="2"/>
  <c r="Y300" i="2" s="1"/>
  <c r="V300" i="2"/>
  <c r="W300" i="2" s="1"/>
  <c r="T300" i="2"/>
  <c r="U300" i="2" s="1"/>
  <c r="R300" i="2"/>
  <c r="S300" i="2" s="1"/>
  <c r="P300" i="2"/>
  <c r="Q300" i="2" s="1"/>
  <c r="N300" i="2"/>
  <c r="X299" i="2"/>
  <c r="Y299" i="2" s="1"/>
  <c r="V299" i="2"/>
  <c r="W299" i="2" s="1"/>
  <c r="T299" i="2"/>
  <c r="U299" i="2" s="1"/>
  <c r="R299" i="2"/>
  <c r="S299" i="2" s="1"/>
  <c r="P299" i="2"/>
  <c r="Q299" i="2" s="1"/>
  <c r="N299" i="2"/>
  <c r="X298" i="2"/>
  <c r="Y298" i="2" s="1"/>
  <c r="V298" i="2"/>
  <c r="W298" i="2" s="1"/>
  <c r="T298" i="2"/>
  <c r="U298" i="2" s="1"/>
  <c r="R298" i="2"/>
  <c r="S298" i="2" s="1"/>
  <c r="P298" i="2"/>
  <c r="Q298" i="2" s="1"/>
  <c r="N298" i="2"/>
  <c r="X297" i="2"/>
  <c r="Y297" i="2" s="1"/>
  <c r="V297" i="2"/>
  <c r="W297" i="2" s="1"/>
  <c r="T297" i="2"/>
  <c r="U297" i="2" s="1"/>
  <c r="R297" i="2"/>
  <c r="S297" i="2" s="1"/>
  <c r="P297" i="2"/>
  <c r="Q297" i="2" s="1"/>
  <c r="N297" i="2"/>
  <c r="X294" i="2"/>
  <c r="Y294" i="2" s="1"/>
  <c r="V294" i="2"/>
  <c r="W294" i="2" s="1"/>
  <c r="T294" i="2"/>
  <c r="U294" i="2" s="1"/>
  <c r="R294" i="2"/>
  <c r="S294" i="2" s="1"/>
  <c r="P294" i="2"/>
  <c r="Q294" i="2" s="1"/>
  <c r="N294" i="2"/>
  <c r="X293" i="2"/>
  <c r="Y293" i="2" s="1"/>
  <c r="V293" i="2"/>
  <c r="W293" i="2" s="1"/>
  <c r="T293" i="2"/>
  <c r="U293" i="2" s="1"/>
  <c r="R293" i="2"/>
  <c r="S293" i="2" s="1"/>
  <c r="P293" i="2"/>
  <c r="Q293" i="2" s="1"/>
  <c r="N293" i="2"/>
  <c r="X292" i="2"/>
  <c r="Y292" i="2" s="1"/>
  <c r="V292" i="2"/>
  <c r="W292" i="2" s="1"/>
  <c r="T292" i="2"/>
  <c r="U292" i="2" s="1"/>
  <c r="R292" i="2"/>
  <c r="S292" i="2" s="1"/>
  <c r="P292" i="2"/>
  <c r="Q292" i="2" s="1"/>
  <c r="N292" i="2"/>
  <c r="X291" i="2"/>
  <c r="Y291" i="2" s="1"/>
  <c r="V291" i="2"/>
  <c r="W291" i="2" s="1"/>
  <c r="T291" i="2"/>
  <c r="U291" i="2" s="1"/>
  <c r="R291" i="2"/>
  <c r="S291" i="2" s="1"/>
  <c r="P291" i="2"/>
  <c r="Q291" i="2" s="1"/>
  <c r="N291" i="2"/>
  <c r="X290" i="2"/>
  <c r="Y290" i="2" s="1"/>
  <c r="V290" i="2"/>
  <c r="W290" i="2" s="1"/>
  <c r="T290" i="2"/>
  <c r="U290" i="2" s="1"/>
  <c r="R290" i="2"/>
  <c r="S290" i="2" s="1"/>
  <c r="P290" i="2"/>
  <c r="Q290" i="2" s="1"/>
  <c r="N290" i="2"/>
  <c r="X289" i="2"/>
  <c r="Y289" i="2" s="1"/>
  <c r="V289" i="2"/>
  <c r="W289" i="2" s="1"/>
  <c r="T289" i="2"/>
  <c r="U289" i="2" s="1"/>
  <c r="R289" i="2"/>
  <c r="S289" i="2" s="1"/>
  <c r="P289" i="2"/>
  <c r="Q289" i="2" s="1"/>
  <c r="N289" i="2"/>
  <c r="X288" i="2"/>
  <c r="Y288" i="2" s="1"/>
  <c r="V288" i="2"/>
  <c r="W288" i="2" s="1"/>
  <c r="T288" i="2"/>
  <c r="U288" i="2" s="1"/>
  <c r="R288" i="2"/>
  <c r="S288" i="2" s="1"/>
  <c r="P288" i="2"/>
  <c r="Q288" i="2" s="1"/>
  <c r="N288" i="2"/>
  <c r="X287" i="2"/>
  <c r="Y287" i="2" s="1"/>
  <c r="V287" i="2"/>
  <c r="W287" i="2" s="1"/>
  <c r="T287" i="2"/>
  <c r="U287" i="2" s="1"/>
  <c r="R287" i="2"/>
  <c r="S287" i="2" s="1"/>
  <c r="P287" i="2"/>
  <c r="Q287" i="2" s="1"/>
  <c r="N287" i="2"/>
  <c r="X286" i="2"/>
  <c r="Y286" i="2" s="1"/>
  <c r="V286" i="2"/>
  <c r="W286" i="2" s="1"/>
  <c r="T286" i="2"/>
  <c r="U286" i="2" s="1"/>
  <c r="R286" i="2"/>
  <c r="S286" i="2" s="1"/>
  <c r="P286" i="2"/>
  <c r="Q286" i="2" s="1"/>
  <c r="N286" i="2"/>
  <c r="X285" i="2"/>
  <c r="Y285" i="2" s="1"/>
  <c r="V285" i="2"/>
  <c r="W285" i="2" s="1"/>
  <c r="T285" i="2"/>
  <c r="U285" i="2" s="1"/>
  <c r="R285" i="2"/>
  <c r="S285" i="2" s="1"/>
  <c r="P285" i="2"/>
  <c r="Q285" i="2" s="1"/>
  <c r="N285" i="2"/>
  <c r="X284" i="2"/>
  <c r="Y284" i="2" s="1"/>
  <c r="V284" i="2"/>
  <c r="W284" i="2" s="1"/>
  <c r="T284" i="2"/>
  <c r="U284" i="2" s="1"/>
  <c r="R284" i="2"/>
  <c r="S284" i="2" s="1"/>
  <c r="P284" i="2"/>
  <c r="Q284" i="2" s="1"/>
  <c r="N284" i="2"/>
  <c r="X283" i="2"/>
  <c r="Y283" i="2" s="1"/>
  <c r="V283" i="2"/>
  <c r="W283" i="2" s="1"/>
  <c r="T283" i="2"/>
  <c r="U283" i="2" s="1"/>
  <c r="R283" i="2"/>
  <c r="S283" i="2" s="1"/>
  <c r="P283" i="2"/>
  <c r="Q283" i="2" s="1"/>
  <c r="N283" i="2"/>
  <c r="X282" i="2"/>
  <c r="Y282" i="2" s="1"/>
  <c r="V282" i="2"/>
  <c r="W282" i="2" s="1"/>
  <c r="T282" i="2"/>
  <c r="U282" i="2" s="1"/>
  <c r="R282" i="2"/>
  <c r="S282" i="2" s="1"/>
  <c r="P282" i="2"/>
  <c r="Q282" i="2" s="1"/>
  <c r="N282" i="2"/>
  <c r="X279" i="2"/>
  <c r="Y279" i="2" s="1"/>
  <c r="V279" i="2"/>
  <c r="W279" i="2" s="1"/>
  <c r="T279" i="2"/>
  <c r="U279" i="2" s="1"/>
  <c r="R279" i="2"/>
  <c r="S279" i="2" s="1"/>
  <c r="P279" i="2"/>
  <c r="Q279" i="2" s="1"/>
  <c r="N279" i="2"/>
  <c r="X278" i="2"/>
  <c r="Y278" i="2" s="1"/>
  <c r="V278" i="2"/>
  <c r="W278" i="2" s="1"/>
  <c r="T278" i="2"/>
  <c r="U278" i="2" s="1"/>
  <c r="R278" i="2"/>
  <c r="S278" i="2" s="1"/>
  <c r="P278" i="2"/>
  <c r="Q278" i="2" s="1"/>
  <c r="N278" i="2"/>
  <c r="X277" i="2"/>
  <c r="Y277" i="2" s="1"/>
  <c r="V277" i="2"/>
  <c r="W277" i="2" s="1"/>
  <c r="T277" i="2"/>
  <c r="U277" i="2" s="1"/>
  <c r="R277" i="2"/>
  <c r="S277" i="2" s="1"/>
  <c r="P277" i="2"/>
  <c r="Q277" i="2" s="1"/>
  <c r="N277" i="2"/>
  <c r="X276" i="2"/>
  <c r="Y276" i="2" s="1"/>
  <c r="V276" i="2"/>
  <c r="W276" i="2" s="1"/>
  <c r="T276" i="2"/>
  <c r="U276" i="2" s="1"/>
  <c r="R276" i="2"/>
  <c r="S276" i="2" s="1"/>
  <c r="P276" i="2"/>
  <c r="Q276" i="2" s="1"/>
  <c r="N276" i="2"/>
  <c r="X275" i="2"/>
  <c r="Y275" i="2" s="1"/>
  <c r="V275" i="2"/>
  <c r="W275" i="2" s="1"/>
  <c r="T275" i="2"/>
  <c r="U275" i="2" s="1"/>
  <c r="R275" i="2"/>
  <c r="S275" i="2" s="1"/>
  <c r="P275" i="2"/>
  <c r="Q275" i="2" s="1"/>
  <c r="N275" i="2"/>
  <c r="X274" i="2"/>
  <c r="Y274" i="2" s="1"/>
  <c r="V274" i="2"/>
  <c r="W274" i="2" s="1"/>
  <c r="T274" i="2"/>
  <c r="U274" i="2" s="1"/>
  <c r="R274" i="2"/>
  <c r="S274" i="2" s="1"/>
  <c r="P274" i="2"/>
  <c r="Q274" i="2" s="1"/>
  <c r="N274" i="2"/>
  <c r="X273" i="2"/>
  <c r="Y273" i="2" s="1"/>
  <c r="V273" i="2"/>
  <c r="W273" i="2" s="1"/>
  <c r="T273" i="2"/>
  <c r="U273" i="2" s="1"/>
  <c r="R273" i="2"/>
  <c r="S273" i="2" s="1"/>
  <c r="P273" i="2"/>
  <c r="Q273" i="2" s="1"/>
  <c r="N273" i="2"/>
  <c r="X272" i="2"/>
  <c r="Y272" i="2" s="1"/>
  <c r="V272" i="2"/>
  <c r="W272" i="2" s="1"/>
  <c r="T272" i="2"/>
  <c r="U272" i="2" s="1"/>
  <c r="R272" i="2"/>
  <c r="S272" i="2" s="1"/>
  <c r="P272" i="2"/>
  <c r="Q272" i="2" s="1"/>
  <c r="N272" i="2"/>
  <c r="X271" i="2"/>
  <c r="Y271" i="2" s="1"/>
  <c r="V271" i="2"/>
  <c r="W271" i="2" s="1"/>
  <c r="T271" i="2"/>
  <c r="U271" i="2" s="1"/>
  <c r="R271" i="2"/>
  <c r="S271" i="2" s="1"/>
  <c r="P271" i="2"/>
  <c r="Q271" i="2" s="1"/>
  <c r="N271" i="2"/>
  <c r="X270" i="2"/>
  <c r="Y270" i="2" s="1"/>
  <c r="V270" i="2"/>
  <c r="W270" i="2" s="1"/>
  <c r="T270" i="2"/>
  <c r="U270" i="2" s="1"/>
  <c r="R270" i="2"/>
  <c r="S270" i="2" s="1"/>
  <c r="P270" i="2"/>
  <c r="Q270" i="2" s="1"/>
  <c r="N270" i="2"/>
  <c r="X269" i="2"/>
  <c r="Y269" i="2" s="1"/>
  <c r="V269" i="2"/>
  <c r="W269" i="2" s="1"/>
  <c r="T269" i="2"/>
  <c r="U269" i="2" s="1"/>
  <c r="R269" i="2"/>
  <c r="S269" i="2" s="1"/>
  <c r="P269" i="2"/>
  <c r="Q269" i="2" s="1"/>
  <c r="N269" i="2"/>
  <c r="X268" i="2"/>
  <c r="Y268" i="2" s="1"/>
  <c r="V268" i="2"/>
  <c r="W268" i="2" s="1"/>
  <c r="T268" i="2"/>
  <c r="U268" i="2" s="1"/>
  <c r="R268" i="2"/>
  <c r="S268" i="2" s="1"/>
  <c r="P268" i="2"/>
  <c r="Q268" i="2" s="1"/>
  <c r="N268" i="2"/>
  <c r="X267" i="2"/>
  <c r="Y267" i="2" s="1"/>
  <c r="V267" i="2"/>
  <c r="W267" i="2" s="1"/>
  <c r="T267" i="2"/>
  <c r="U267" i="2" s="1"/>
  <c r="R267" i="2"/>
  <c r="S267" i="2" s="1"/>
  <c r="P267" i="2"/>
  <c r="Q267" i="2" s="1"/>
  <c r="N267" i="2"/>
  <c r="X266" i="2"/>
  <c r="Y266" i="2" s="1"/>
  <c r="V266" i="2"/>
  <c r="W266" i="2" s="1"/>
  <c r="T266" i="2"/>
  <c r="U266" i="2" s="1"/>
  <c r="R266" i="2"/>
  <c r="S266" i="2" s="1"/>
  <c r="P266" i="2"/>
  <c r="Q266" i="2" s="1"/>
  <c r="N266" i="2"/>
  <c r="M266" i="2"/>
  <c r="X265" i="2"/>
  <c r="Y265" i="2" s="1"/>
  <c r="V265" i="2"/>
  <c r="W265" i="2" s="1"/>
  <c r="T265" i="2"/>
  <c r="U265" i="2" s="1"/>
  <c r="R265" i="2"/>
  <c r="S265" i="2" s="1"/>
  <c r="P265" i="2"/>
  <c r="Q265" i="2" s="1"/>
  <c r="N265" i="2"/>
  <c r="X262" i="2"/>
  <c r="Y262" i="2" s="1"/>
  <c r="V262" i="2"/>
  <c r="W262" i="2" s="1"/>
  <c r="T262" i="2"/>
  <c r="U262" i="2" s="1"/>
  <c r="R262" i="2"/>
  <c r="S262" i="2" s="1"/>
  <c r="P262" i="2"/>
  <c r="Q262" i="2" s="1"/>
  <c r="N262" i="2"/>
  <c r="X261" i="2"/>
  <c r="Y261" i="2" s="1"/>
  <c r="V261" i="2"/>
  <c r="W261" i="2" s="1"/>
  <c r="T261" i="2"/>
  <c r="U261" i="2" s="1"/>
  <c r="R261" i="2"/>
  <c r="S261" i="2" s="1"/>
  <c r="P261" i="2"/>
  <c r="Q261" i="2" s="1"/>
  <c r="N261" i="2"/>
  <c r="X260" i="2"/>
  <c r="Y260" i="2" s="1"/>
  <c r="V260" i="2"/>
  <c r="W260" i="2" s="1"/>
  <c r="T260" i="2"/>
  <c r="U260" i="2" s="1"/>
  <c r="R260" i="2"/>
  <c r="S260" i="2" s="1"/>
  <c r="P260" i="2"/>
  <c r="Q260" i="2" s="1"/>
  <c r="N260" i="2"/>
  <c r="X259" i="2"/>
  <c r="Y259" i="2" s="1"/>
  <c r="V259" i="2"/>
  <c r="W259" i="2" s="1"/>
  <c r="T259" i="2"/>
  <c r="U259" i="2" s="1"/>
  <c r="R259" i="2"/>
  <c r="S259" i="2" s="1"/>
  <c r="P259" i="2"/>
  <c r="Q259" i="2" s="1"/>
  <c r="N259" i="2"/>
  <c r="X258" i="2"/>
  <c r="Y258" i="2" s="1"/>
  <c r="V258" i="2"/>
  <c r="W258" i="2" s="1"/>
  <c r="T258" i="2"/>
  <c r="U258" i="2" s="1"/>
  <c r="R258" i="2"/>
  <c r="S258" i="2" s="1"/>
  <c r="P258" i="2"/>
  <c r="Q258" i="2" s="1"/>
  <c r="N258" i="2"/>
  <c r="X257" i="2"/>
  <c r="Y257" i="2" s="1"/>
  <c r="V257" i="2"/>
  <c r="W257" i="2" s="1"/>
  <c r="T257" i="2"/>
  <c r="U257" i="2" s="1"/>
  <c r="R257" i="2"/>
  <c r="S257" i="2" s="1"/>
  <c r="P257" i="2"/>
  <c r="Q257" i="2" s="1"/>
  <c r="N257" i="2"/>
  <c r="X256" i="2"/>
  <c r="Y256" i="2" s="1"/>
  <c r="V256" i="2"/>
  <c r="W256" i="2" s="1"/>
  <c r="T256" i="2"/>
  <c r="U256" i="2" s="1"/>
  <c r="R256" i="2"/>
  <c r="S256" i="2" s="1"/>
  <c r="P256" i="2"/>
  <c r="Q256" i="2" s="1"/>
  <c r="N256" i="2"/>
  <c r="X255" i="2"/>
  <c r="Y255" i="2" s="1"/>
  <c r="V255" i="2"/>
  <c r="W255" i="2" s="1"/>
  <c r="T255" i="2"/>
  <c r="U255" i="2" s="1"/>
  <c r="R255" i="2"/>
  <c r="S255" i="2" s="1"/>
  <c r="P255" i="2"/>
  <c r="Q255" i="2" s="1"/>
  <c r="N255" i="2"/>
  <c r="X254" i="2"/>
  <c r="Y254" i="2" s="1"/>
  <c r="V254" i="2"/>
  <c r="W254" i="2" s="1"/>
  <c r="T254" i="2"/>
  <c r="U254" i="2" s="1"/>
  <c r="R254" i="2"/>
  <c r="S254" i="2" s="1"/>
  <c r="P254" i="2"/>
  <c r="Q254" i="2" s="1"/>
  <c r="N254" i="2"/>
  <c r="X253" i="2"/>
  <c r="Y253" i="2" s="1"/>
  <c r="V253" i="2"/>
  <c r="W253" i="2" s="1"/>
  <c r="T253" i="2"/>
  <c r="U253" i="2" s="1"/>
  <c r="R253" i="2"/>
  <c r="S253" i="2" s="1"/>
  <c r="P253" i="2"/>
  <c r="Q253" i="2" s="1"/>
  <c r="N253" i="2"/>
  <c r="X252" i="2"/>
  <c r="Y252" i="2" s="1"/>
  <c r="V252" i="2"/>
  <c r="W252" i="2" s="1"/>
  <c r="T252" i="2"/>
  <c r="U252" i="2" s="1"/>
  <c r="R252" i="2"/>
  <c r="S252" i="2" s="1"/>
  <c r="P252" i="2"/>
  <c r="Q252" i="2" s="1"/>
  <c r="N252" i="2"/>
  <c r="X251" i="2"/>
  <c r="Y251" i="2" s="1"/>
  <c r="V251" i="2"/>
  <c r="W251" i="2" s="1"/>
  <c r="T251" i="2"/>
  <c r="U251" i="2" s="1"/>
  <c r="R251" i="2"/>
  <c r="S251" i="2" s="1"/>
  <c r="P251" i="2"/>
  <c r="Q251" i="2" s="1"/>
  <c r="N251" i="2"/>
  <c r="X250" i="2"/>
  <c r="Y250" i="2" s="1"/>
  <c r="V250" i="2"/>
  <c r="W250" i="2" s="1"/>
  <c r="T250" i="2"/>
  <c r="U250" i="2" s="1"/>
  <c r="R250" i="2"/>
  <c r="S250" i="2" s="1"/>
  <c r="P250" i="2"/>
  <c r="Q250" i="2" s="1"/>
  <c r="N250" i="2"/>
  <c r="X249" i="2"/>
  <c r="Y249" i="2" s="1"/>
  <c r="V249" i="2"/>
  <c r="W249" i="2" s="1"/>
  <c r="T249" i="2"/>
  <c r="U249" i="2" s="1"/>
  <c r="R249" i="2"/>
  <c r="S249" i="2" s="1"/>
  <c r="P249" i="2"/>
  <c r="Q249" i="2" s="1"/>
  <c r="N249" i="2"/>
  <c r="X248" i="2"/>
  <c r="Y248" i="2" s="1"/>
  <c r="V248" i="2"/>
  <c r="W248" i="2" s="1"/>
  <c r="T248" i="2"/>
  <c r="U248" i="2" s="1"/>
  <c r="R248" i="2"/>
  <c r="S248" i="2" s="1"/>
  <c r="P248" i="2"/>
  <c r="Q248" i="2" s="1"/>
  <c r="N248" i="2"/>
  <c r="X247" i="2"/>
  <c r="Y247" i="2" s="1"/>
  <c r="V247" i="2"/>
  <c r="W247" i="2" s="1"/>
  <c r="T247" i="2"/>
  <c r="U247" i="2" s="1"/>
  <c r="R247" i="2"/>
  <c r="S247" i="2" s="1"/>
  <c r="P247" i="2"/>
  <c r="Q247" i="2" s="1"/>
  <c r="N247" i="2"/>
  <c r="X246" i="2"/>
  <c r="Y246" i="2" s="1"/>
  <c r="V246" i="2"/>
  <c r="W246" i="2" s="1"/>
  <c r="T246" i="2"/>
  <c r="U246" i="2" s="1"/>
  <c r="R246" i="2"/>
  <c r="S246" i="2" s="1"/>
  <c r="P246" i="2"/>
  <c r="Q246" i="2" s="1"/>
  <c r="N246" i="2"/>
  <c r="X245" i="2"/>
  <c r="Y245" i="2" s="1"/>
  <c r="V245" i="2"/>
  <c r="W245" i="2" s="1"/>
  <c r="T245" i="2"/>
  <c r="U245" i="2" s="1"/>
  <c r="R245" i="2"/>
  <c r="S245" i="2" s="1"/>
  <c r="P245" i="2"/>
  <c r="Q245" i="2" s="1"/>
  <c r="N245" i="2"/>
  <c r="X244" i="2"/>
  <c r="Y244" i="2" s="1"/>
  <c r="V244" i="2"/>
  <c r="W244" i="2" s="1"/>
  <c r="T244" i="2"/>
  <c r="U244" i="2" s="1"/>
  <c r="R244" i="2"/>
  <c r="S244" i="2" s="1"/>
  <c r="P244" i="2"/>
  <c r="Q244" i="2" s="1"/>
  <c r="N244" i="2"/>
  <c r="X243" i="2"/>
  <c r="Y243" i="2" s="1"/>
  <c r="V243" i="2"/>
  <c r="W243" i="2" s="1"/>
  <c r="T243" i="2"/>
  <c r="U243" i="2" s="1"/>
  <c r="R243" i="2"/>
  <c r="S243" i="2" s="1"/>
  <c r="P243" i="2"/>
  <c r="Q243" i="2" s="1"/>
  <c r="N243" i="2"/>
  <c r="X242" i="2"/>
  <c r="Y242" i="2" s="1"/>
  <c r="V242" i="2"/>
  <c r="W242" i="2" s="1"/>
  <c r="T242" i="2"/>
  <c r="U242" i="2" s="1"/>
  <c r="R242" i="2"/>
  <c r="S242" i="2" s="1"/>
  <c r="P242" i="2"/>
  <c r="Q242" i="2" s="1"/>
  <c r="N242" i="2"/>
  <c r="X241" i="2"/>
  <c r="Y241" i="2" s="1"/>
  <c r="V241" i="2"/>
  <c r="W241" i="2" s="1"/>
  <c r="T241" i="2"/>
  <c r="U241" i="2" s="1"/>
  <c r="R241" i="2"/>
  <c r="S241" i="2" s="1"/>
  <c r="P241" i="2"/>
  <c r="Q241" i="2" s="1"/>
  <c r="N241" i="2"/>
  <c r="X240" i="2"/>
  <c r="Y240" i="2" s="1"/>
  <c r="V240" i="2"/>
  <c r="W240" i="2" s="1"/>
  <c r="T240" i="2"/>
  <c r="U240" i="2" s="1"/>
  <c r="R240" i="2"/>
  <c r="S240" i="2" s="1"/>
  <c r="P240" i="2"/>
  <c r="Q240" i="2" s="1"/>
  <c r="N240" i="2"/>
  <c r="X239" i="2"/>
  <c r="Y239" i="2" s="1"/>
  <c r="V239" i="2"/>
  <c r="W239" i="2" s="1"/>
  <c r="T239" i="2"/>
  <c r="U239" i="2" s="1"/>
  <c r="R239" i="2"/>
  <c r="S239" i="2" s="1"/>
  <c r="P239" i="2"/>
  <c r="Q239" i="2" s="1"/>
  <c r="N239" i="2"/>
  <c r="X238" i="2"/>
  <c r="Y238" i="2" s="1"/>
  <c r="V238" i="2"/>
  <c r="W238" i="2" s="1"/>
  <c r="T238" i="2"/>
  <c r="U238" i="2" s="1"/>
  <c r="R238" i="2"/>
  <c r="S238" i="2" s="1"/>
  <c r="P238" i="2"/>
  <c r="Q238" i="2" s="1"/>
  <c r="N238" i="2"/>
  <c r="X237" i="2"/>
  <c r="Y237" i="2" s="1"/>
  <c r="V237" i="2"/>
  <c r="W237" i="2" s="1"/>
  <c r="T237" i="2"/>
  <c r="U237" i="2" s="1"/>
  <c r="R237" i="2"/>
  <c r="S237" i="2" s="1"/>
  <c r="P237" i="2"/>
  <c r="Q237" i="2" s="1"/>
  <c r="N237" i="2"/>
  <c r="X236" i="2"/>
  <c r="Y236" i="2" s="1"/>
  <c r="V236" i="2"/>
  <c r="W236" i="2" s="1"/>
  <c r="T236" i="2"/>
  <c r="U236" i="2" s="1"/>
  <c r="R236" i="2"/>
  <c r="S236" i="2" s="1"/>
  <c r="P236" i="2"/>
  <c r="Q236" i="2" s="1"/>
  <c r="N236" i="2"/>
  <c r="X235" i="2"/>
  <c r="Y235" i="2" s="1"/>
  <c r="V235" i="2"/>
  <c r="W235" i="2" s="1"/>
  <c r="T235" i="2"/>
  <c r="U235" i="2" s="1"/>
  <c r="R235" i="2"/>
  <c r="S235" i="2" s="1"/>
  <c r="P235" i="2"/>
  <c r="Q235" i="2" s="1"/>
  <c r="N235" i="2"/>
  <c r="X234" i="2"/>
  <c r="Y234" i="2" s="1"/>
  <c r="V234" i="2"/>
  <c r="W234" i="2" s="1"/>
  <c r="T234" i="2"/>
  <c r="U234" i="2" s="1"/>
  <c r="R234" i="2"/>
  <c r="S234" i="2" s="1"/>
  <c r="P234" i="2"/>
  <c r="Q234" i="2" s="1"/>
  <c r="N234" i="2"/>
  <c r="X233" i="2"/>
  <c r="Y233" i="2" s="1"/>
  <c r="V233" i="2"/>
  <c r="W233" i="2" s="1"/>
  <c r="T233" i="2"/>
  <c r="U233" i="2" s="1"/>
  <c r="R233" i="2"/>
  <c r="S233" i="2" s="1"/>
  <c r="P233" i="2"/>
  <c r="Q233" i="2" s="1"/>
  <c r="N233" i="2"/>
  <c r="X232" i="2"/>
  <c r="Y232" i="2" s="1"/>
  <c r="V232" i="2"/>
  <c r="W232" i="2" s="1"/>
  <c r="T232" i="2"/>
  <c r="U232" i="2" s="1"/>
  <c r="R232" i="2"/>
  <c r="S232" i="2" s="1"/>
  <c r="P232" i="2"/>
  <c r="Q232" i="2" s="1"/>
  <c r="N232" i="2"/>
  <c r="X231" i="2"/>
  <c r="Y231" i="2" s="1"/>
  <c r="V231" i="2"/>
  <c r="W231" i="2" s="1"/>
  <c r="T231" i="2"/>
  <c r="U231" i="2" s="1"/>
  <c r="R231" i="2"/>
  <c r="S231" i="2" s="1"/>
  <c r="P231" i="2"/>
  <c r="Q231" i="2" s="1"/>
  <c r="N231" i="2"/>
  <c r="X229" i="2"/>
  <c r="Y229" i="2" s="1"/>
  <c r="V229" i="2"/>
  <c r="W229" i="2" s="1"/>
  <c r="T229" i="2"/>
  <c r="U229" i="2" s="1"/>
  <c r="R229" i="2"/>
  <c r="S229" i="2" s="1"/>
  <c r="P229" i="2"/>
  <c r="Q229" i="2" s="1"/>
  <c r="N229" i="2"/>
  <c r="X228" i="2"/>
  <c r="Y228" i="2" s="1"/>
  <c r="V228" i="2"/>
  <c r="W228" i="2" s="1"/>
  <c r="T228" i="2"/>
  <c r="U228" i="2" s="1"/>
  <c r="R228" i="2"/>
  <c r="S228" i="2" s="1"/>
  <c r="P228" i="2"/>
  <c r="Q228" i="2" s="1"/>
  <c r="N228" i="2"/>
  <c r="X227" i="2"/>
  <c r="Y227" i="2" s="1"/>
  <c r="V227" i="2"/>
  <c r="W227" i="2" s="1"/>
  <c r="T227" i="2"/>
  <c r="U227" i="2" s="1"/>
  <c r="R227" i="2"/>
  <c r="S227" i="2" s="1"/>
  <c r="P227" i="2"/>
  <c r="Q227" i="2" s="1"/>
  <c r="N227" i="2"/>
  <c r="X226" i="2"/>
  <c r="Y226" i="2" s="1"/>
  <c r="V226" i="2"/>
  <c r="W226" i="2" s="1"/>
  <c r="T226" i="2"/>
  <c r="U226" i="2" s="1"/>
  <c r="R226" i="2"/>
  <c r="S226" i="2" s="1"/>
  <c r="P226" i="2"/>
  <c r="Q226" i="2" s="1"/>
  <c r="N226" i="2"/>
  <c r="X225" i="2"/>
  <c r="Y225" i="2" s="1"/>
  <c r="V225" i="2"/>
  <c r="W225" i="2" s="1"/>
  <c r="T225" i="2"/>
  <c r="U225" i="2" s="1"/>
  <c r="R225" i="2"/>
  <c r="S225" i="2" s="1"/>
  <c r="P225" i="2"/>
  <c r="Q225" i="2" s="1"/>
  <c r="N225" i="2"/>
  <c r="X224" i="2"/>
  <c r="Y224" i="2" s="1"/>
  <c r="V224" i="2"/>
  <c r="W224" i="2" s="1"/>
  <c r="T224" i="2"/>
  <c r="U224" i="2" s="1"/>
  <c r="R224" i="2"/>
  <c r="S224" i="2" s="1"/>
  <c r="P224" i="2"/>
  <c r="Q224" i="2" s="1"/>
  <c r="N224" i="2"/>
  <c r="X223" i="2"/>
  <c r="Y223" i="2" s="1"/>
  <c r="V223" i="2"/>
  <c r="W223" i="2" s="1"/>
  <c r="T223" i="2"/>
  <c r="U223" i="2" s="1"/>
  <c r="R223" i="2"/>
  <c r="S223" i="2" s="1"/>
  <c r="P223" i="2"/>
  <c r="Q223" i="2" s="1"/>
  <c r="N223" i="2"/>
  <c r="X222" i="2"/>
  <c r="Y222" i="2" s="1"/>
  <c r="V222" i="2"/>
  <c r="W222" i="2" s="1"/>
  <c r="T222" i="2"/>
  <c r="U222" i="2" s="1"/>
  <c r="R222" i="2"/>
  <c r="S222" i="2" s="1"/>
  <c r="P222" i="2"/>
  <c r="Q222" i="2" s="1"/>
  <c r="N222" i="2"/>
  <c r="X221" i="2"/>
  <c r="Y221" i="2" s="1"/>
  <c r="V221" i="2"/>
  <c r="W221" i="2" s="1"/>
  <c r="T221" i="2"/>
  <c r="U221" i="2" s="1"/>
  <c r="R221" i="2"/>
  <c r="S221" i="2" s="1"/>
  <c r="P221" i="2"/>
  <c r="Q221" i="2" s="1"/>
  <c r="N221" i="2"/>
  <c r="X220" i="2"/>
  <c r="Y220" i="2" s="1"/>
  <c r="V220" i="2"/>
  <c r="W220" i="2" s="1"/>
  <c r="T220" i="2"/>
  <c r="U220" i="2" s="1"/>
  <c r="R220" i="2"/>
  <c r="S220" i="2" s="1"/>
  <c r="P220" i="2"/>
  <c r="Q220" i="2" s="1"/>
  <c r="N220" i="2"/>
  <c r="X219" i="2"/>
  <c r="Y219" i="2" s="1"/>
  <c r="V219" i="2"/>
  <c r="W219" i="2" s="1"/>
  <c r="T219" i="2"/>
  <c r="U219" i="2" s="1"/>
  <c r="R219" i="2"/>
  <c r="S219" i="2" s="1"/>
  <c r="P219" i="2"/>
  <c r="Q219" i="2" s="1"/>
  <c r="N219" i="2"/>
  <c r="M219" i="2"/>
  <c r="X218" i="2"/>
  <c r="Y218" i="2" s="1"/>
  <c r="V218" i="2"/>
  <c r="W218" i="2" s="1"/>
  <c r="T218" i="2"/>
  <c r="U218" i="2" s="1"/>
  <c r="R218" i="2"/>
  <c r="S218" i="2" s="1"/>
  <c r="P218" i="2"/>
  <c r="Q218" i="2" s="1"/>
  <c r="N218" i="2"/>
  <c r="X217" i="2"/>
  <c r="Y217" i="2" s="1"/>
  <c r="V217" i="2"/>
  <c r="W217" i="2" s="1"/>
  <c r="T217" i="2"/>
  <c r="U217" i="2" s="1"/>
  <c r="R217" i="2"/>
  <c r="S217" i="2" s="1"/>
  <c r="P217" i="2"/>
  <c r="Q217" i="2" s="1"/>
  <c r="N217" i="2"/>
  <c r="X216" i="2"/>
  <c r="Y216" i="2" s="1"/>
  <c r="V216" i="2"/>
  <c r="W216" i="2" s="1"/>
  <c r="T216" i="2"/>
  <c r="U216" i="2" s="1"/>
  <c r="R216" i="2"/>
  <c r="S216" i="2" s="1"/>
  <c r="P216" i="2"/>
  <c r="Q216" i="2" s="1"/>
  <c r="N216" i="2"/>
  <c r="X215" i="2"/>
  <c r="Y215" i="2" s="1"/>
  <c r="V215" i="2"/>
  <c r="W215" i="2" s="1"/>
  <c r="T215" i="2"/>
  <c r="U215" i="2" s="1"/>
  <c r="R215" i="2"/>
  <c r="S215" i="2" s="1"/>
  <c r="P215" i="2"/>
  <c r="Q215" i="2" s="1"/>
  <c r="N215" i="2"/>
  <c r="X214" i="2"/>
  <c r="Y214" i="2" s="1"/>
  <c r="V214" i="2"/>
  <c r="W214" i="2" s="1"/>
  <c r="T214" i="2"/>
  <c r="U214" i="2" s="1"/>
  <c r="R214" i="2"/>
  <c r="S214" i="2" s="1"/>
  <c r="P214" i="2"/>
  <c r="Q214" i="2" s="1"/>
  <c r="N214" i="2"/>
  <c r="X213" i="2"/>
  <c r="Y213" i="2" s="1"/>
  <c r="V213" i="2"/>
  <c r="W213" i="2" s="1"/>
  <c r="T213" i="2"/>
  <c r="U213" i="2" s="1"/>
  <c r="R213" i="2"/>
  <c r="S213" i="2" s="1"/>
  <c r="P213" i="2"/>
  <c r="Q213" i="2" s="1"/>
  <c r="N213" i="2"/>
  <c r="X212" i="2"/>
  <c r="Y212" i="2" s="1"/>
  <c r="V212" i="2"/>
  <c r="W212" i="2" s="1"/>
  <c r="T212" i="2"/>
  <c r="U212" i="2" s="1"/>
  <c r="R212" i="2"/>
  <c r="S212" i="2" s="1"/>
  <c r="P212" i="2"/>
  <c r="Q212" i="2" s="1"/>
  <c r="N212" i="2"/>
  <c r="X211" i="2"/>
  <c r="Y211" i="2" s="1"/>
  <c r="V211" i="2"/>
  <c r="W211" i="2" s="1"/>
  <c r="T211" i="2"/>
  <c r="U211" i="2" s="1"/>
  <c r="R211" i="2"/>
  <c r="S211" i="2" s="1"/>
  <c r="P211" i="2"/>
  <c r="Q211" i="2" s="1"/>
  <c r="N211" i="2"/>
  <c r="X210" i="2"/>
  <c r="Y210" i="2" s="1"/>
  <c r="V210" i="2"/>
  <c r="W210" i="2" s="1"/>
  <c r="T210" i="2"/>
  <c r="U210" i="2" s="1"/>
  <c r="R210" i="2"/>
  <c r="S210" i="2" s="1"/>
  <c r="P210" i="2"/>
  <c r="Q210" i="2" s="1"/>
  <c r="N210" i="2"/>
  <c r="X209" i="2"/>
  <c r="Y209" i="2" s="1"/>
  <c r="V209" i="2"/>
  <c r="W209" i="2" s="1"/>
  <c r="T209" i="2"/>
  <c r="U209" i="2" s="1"/>
  <c r="R209" i="2"/>
  <c r="S209" i="2" s="1"/>
  <c r="P209" i="2"/>
  <c r="Q209" i="2" s="1"/>
  <c r="N209" i="2"/>
  <c r="X208" i="2"/>
  <c r="Y208" i="2" s="1"/>
  <c r="V208" i="2"/>
  <c r="W208" i="2" s="1"/>
  <c r="T208" i="2"/>
  <c r="U208" i="2" s="1"/>
  <c r="R208" i="2"/>
  <c r="S208" i="2" s="1"/>
  <c r="P208" i="2"/>
  <c r="Q208" i="2" s="1"/>
  <c r="N208" i="2"/>
  <c r="X207" i="2"/>
  <c r="Y207" i="2" s="1"/>
  <c r="V207" i="2"/>
  <c r="W207" i="2" s="1"/>
  <c r="T207" i="2"/>
  <c r="U207" i="2" s="1"/>
  <c r="R207" i="2"/>
  <c r="S207" i="2" s="1"/>
  <c r="P207" i="2"/>
  <c r="Q207" i="2" s="1"/>
  <c r="N207" i="2"/>
  <c r="X206" i="2"/>
  <c r="Y206" i="2" s="1"/>
  <c r="V206" i="2"/>
  <c r="W206" i="2" s="1"/>
  <c r="T206" i="2"/>
  <c r="U206" i="2" s="1"/>
  <c r="R206" i="2"/>
  <c r="S206" i="2" s="1"/>
  <c r="P206" i="2"/>
  <c r="Q206" i="2" s="1"/>
  <c r="N206" i="2"/>
  <c r="X205" i="2"/>
  <c r="Y205" i="2" s="1"/>
  <c r="V205" i="2"/>
  <c r="W205" i="2" s="1"/>
  <c r="T205" i="2"/>
  <c r="U205" i="2" s="1"/>
  <c r="R205" i="2"/>
  <c r="S205" i="2" s="1"/>
  <c r="P205" i="2"/>
  <c r="Q205" i="2" s="1"/>
  <c r="N205" i="2"/>
  <c r="M205" i="2"/>
  <c r="X204" i="2"/>
  <c r="Y204" i="2" s="1"/>
  <c r="V204" i="2"/>
  <c r="W204" i="2" s="1"/>
  <c r="T204" i="2"/>
  <c r="U204" i="2" s="1"/>
  <c r="R204" i="2"/>
  <c r="S204" i="2" s="1"/>
  <c r="P204" i="2"/>
  <c r="Q204" i="2" s="1"/>
  <c r="N204" i="2"/>
  <c r="X203" i="2"/>
  <c r="Y203" i="2" s="1"/>
  <c r="V203" i="2"/>
  <c r="W203" i="2" s="1"/>
  <c r="T203" i="2"/>
  <c r="U203" i="2" s="1"/>
  <c r="R203" i="2"/>
  <c r="S203" i="2" s="1"/>
  <c r="P203" i="2"/>
  <c r="Q203" i="2" s="1"/>
  <c r="N203" i="2"/>
  <c r="X202" i="2"/>
  <c r="Y202" i="2" s="1"/>
  <c r="V202" i="2"/>
  <c r="W202" i="2" s="1"/>
  <c r="T202" i="2"/>
  <c r="U202" i="2" s="1"/>
  <c r="R202" i="2"/>
  <c r="S202" i="2" s="1"/>
  <c r="P202" i="2"/>
  <c r="Q202" i="2" s="1"/>
  <c r="N202" i="2"/>
  <c r="X201" i="2"/>
  <c r="Y201" i="2" s="1"/>
  <c r="V201" i="2"/>
  <c r="W201" i="2" s="1"/>
  <c r="T201" i="2"/>
  <c r="U201" i="2" s="1"/>
  <c r="R201" i="2"/>
  <c r="S201" i="2" s="1"/>
  <c r="P201" i="2"/>
  <c r="Q201" i="2" s="1"/>
  <c r="N201" i="2"/>
  <c r="X200" i="2"/>
  <c r="Y200" i="2" s="1"/>
  <c r="V200" i="2"/>
  <c r="W200" i="2" s="1"/>
  <c r="T200" i="2"/>
  <c r="U200" i="2" s="1"/>
  <c r="R200" i="2"/>
  <c r="S200" i="2" s="1"/>
  <c r="P200" i="2"/>
  <c r="Q200" i="2" s="1"/>
  <c r="N200" i="2"/>
  <c r="X199" i="2"/>
  <c r="Y199" i="2" s="1"/>
  <c r="V199" i="2"/>
  <c r="W199" i="2" s="1"/>
  <c r="T199" i="2"/>
  <c r="U199" i="2" s="1"/>
  <c r="R199" i="2"/>
  <c r="S199" i="2" s="1"/>
  <c r="P199" i="2"/>
  <c r="Q199" i="2" s="1"/>
  <c r="N199" i="2"/>
  <c r="X198" i="2"/>
  <c r="Y198" i="2" s="1"/>
  <c r="V198" i="2"/>
  <c r="W198" i="2" s="1"/>
  <c r="T198" i="2"/>
  <c r="U198" i="2" s="1"/>
  <c r="R198" i="2"/>
  <c r="S198" i="2" s="1"/>
  <c r="P198" i="2"/>
  <c r="Q198" i="2" s="1"/>
  <c r="N198" i="2"/>
  <c r="X197" i="2"/>
  <c r="Y197" i="2" s="1"/>
  <c r="V197" i="2"/>
  <c r="W197" i="2" s="1"/>
  <c r="T197" i="2"/>
  <c r="U197" i="2" s="1"/>
  <c r="R197" i="2"/>
  <c r="S197" i="2" s="1"/>
  <c r="P197" i="2"/>
  <c r="Q197" i="2" s="1"/>
  <c r="N197" i="2"/>
  <c r="X196" i="2"/>
  <c r="Y196" i="2" s="1"/>
  <c r="V196" i="2"/>
  <c r="W196" i="2" s="1"/>
  <c r="T196" i="2"/>
  <c r="U196" i="2" s="1"/>
  <c r="R196" i="2"/>
  <c r="S196" i="2" s="1"/>
  <c r="P196" i="2"/>
  <c r="Q196" i="2" s="1"/>
  <c r="N196" i="2"/>
  <c r="X195" i="2"/>
  <c r="Y195" i="2" s="1"/>
  <c r="V195" i="2"/>
  <c r="W195" i="2" s="1"/>
  <c r="T195" i="2"/>
  <c r="U195" i="2" s="1"/>
  <c r="R195" i="2"/>
  <c r="S195" i="2" s="1"/>
  <c r="P195" i="2"/>
  <c r="Q195" i="2" s="1"/>
  <c r="N195" i="2"/>
  <c r="X194" i="2"/>
  <c r="Y194" i="2" s="1"/>
  <c r="V194" i="2"/>
  <c r="W194" i="2" s="1"/>
  <c r="T194" i="2"/>
  <c r="U194" i="2" s="1"/>
  <c r="R194" i="2"/>
  <c r="S194" i="2" s="1"/>
  <c r="P194" i="2"/>
  <c r="Q194" i="2" s="1"/>
  <c r="N194" i="2"/>
  <c r="X193" i="2"/>
  <c r="Y193" i="2" s="1"/>
  <c r="V193" i="2"/>
  <c r="W193" i="2" s="1"/>
  <c r="T193" i="2"/>
  <c r="U193" i="2" s="1"/>
  <c r="R193" i="2"/>
  <c r="S193" i="2" s="1"/>
  <c r="P193" i="2"/>
  <c r="Q193" i="2" s="1"/>
  <c r="N193" i="2"/>
  <c r="X192" i="2"/>
  <c r="Y192" i="2" s="1"/>
  <c r="V192" i="2"/>
  <c r="W192" i="2" s="1"/>
  <c r="T192" i="2"/>
  <c r="U192" i="2" s="1"/>
  <c r="R192" i="2"/>
  <c r="S192" i="2" s="1"/>
  <c r="P192" i="2"/>
  <c r="Q192" i="2" s="1"/>
  <c r="N192" i="2"/>
  <c r="X191" i="2"/>
  <c r="Y191" i="2" s="1"/>
  <c r="V191" i="2"/>
  <c r="W191" i="2" s="1"/>
  <c r="T191" i="2"/>
  <c r="U191" i="2" s="1"/>
  <c r="R191" i="2"/>
  <c r="S191" i="2" s="1"/>
  <c r="P191" i="2"/>
  <c r="Q191" i="2" s="1"/>
  <c r="N191" i="2"/>
  <c r="X190" i="2"/>
  <c r="Y190" i="2" s="1"/>
  <c r="V190" i="2"/>
  <c r="W190" i="2" s="1"/>
  <c r="T190" i="2"/>
  <c r="U190" i="2" s="1"/>
  <c r="R190" i="2"/>
  <c r="S190" i="2" s="1"/>
  <c r="P190" i="2"/>
  <c r="Q190" i="2" s="1"/>
  <c r="N190" i="2"/>
  <c r="X189" i="2"/>
  <c r="Y189" i="2" s="1"/>
  <c r="V189" i="2"/>
  <c r="W189" i="2" s="1"/>
  <c r="T189" i="2"/>
  <c r="U189" i="2" s="1"/>
  <c r="R189" i="2"/>
  <c r="S189" i="2" s="1"/>
  <c r="P189" i="2"/>
  <c r="Q189" i="2" s="1"/>
  <c r="N189" i="2"/>
  <c r="X188" i="2"/>
  <c r="Y188" i="2" s="1"/>
  <c r="V188" i="2"/>
  <c r="W188" i="2" s="1"/>
  <c r="T188" i="2"/>
  <c r="U188" i="2" s="1"/>
  <c r="R188" i="2"/>
  <c r="S188" i="2" s="1"/>
  <c r="P188" i="2"/>
  <c r="Q188" i="2" s="1"/>
  <c r="N188" i="2"/>
  <c r="X187" i="2"/>
  <c r="Y187" i="2" s="1"/>
  <c r="V187" i="2"/>
  <c r="W187" i="2" s="1"/>
  <c r="T187" i="2"/>
  <c r="U187" i="2" s="1"/>
  <c r="R187" i="2"/>
  <c r="S187" i="2" s="1"/>
  <c r="P187" i="2"/>
  <c r="Q187" i="2" s="1"/>
  <c r="N187" i="2"/>
  <c r="M187" i="2"/>
  <c r="X186" i="2"/>
  <c r="Y186" i="2" s="1"/>
  <c r="V186" i="2"/>
  <c r="W186" i="2" s="1"/>
  <c r="T186" i="2"/>
  <c r="U186" i="2" s="1"/>
  <c r="R186" i="2"/>
  <c r="S186" i="2" s="1"/>
  <c r="P186" i="2"/>
  <c r="Q186" i="2" s="1"/>
  <c r="N186" i="2"/>
  <c r="X185" i="2"/>
  <c r="Y185" i="2" s="1"/>
  <c r="V185" i="2"/>
  <c r="W185" i="2" s="1"/>
  <c r="T185" i="2"/>
  <c r="U185" i="2" s="1"/>
  <c r="R185" i="2"/>
  <c r="S185" i="2" s="1"/>
  <c r="P185" i="2"/>
  <c r="Q185" i="2" s="1"/>
  <c r="N185" i="2"/>
  <c r="X184" i="2"/>
  <c r="Y184" i="2" s="1"/>
  <c r="V184" i="2"/>
  <c r="W184" i="2" s="1"/>
  <c r="T184" i="2"/>
  <c r="U184" i="2" s="1"/>
  <c r="R184" i="2"/>
  <c r="S184" i="2" s="1"/>
  <c r="P184" i="2"/>
  <c r="Q184" i="2" s="1"/>
  <c r="N184" i="2"/>
  <c r="X183" i="2"/>
  <c r="Y183" i="2" s="1"/>
  <c r="V183" i="2"/>
  <c r="W183" i="2" s="1"/>
  <c r="T183" i="2"/>
  <c r="U183" i="2" s="1"/>
  <c r="R183" i="2"/>
  <c r="S183" i="2" s="1"/>
  <c r="P183" i="2"/>
  <c r="Q183" i="2" s="1"/>
  <c r="N183" i="2"/>
  <c r="M183" i="2"/>
  <c r="X182" i="2"/>
  <c r="Y182" i="2" s="1"/>
  <c r="V182" i="2"/>
  <c r="W182" i="2" s="1"/>
  <c r="T182" i="2"/>
  <c r="U182" i="2" s="1"/>
  <c r="R182" i="2"/>
  <c r="S182" i="2" s="1"/>
  <c r="P182" i="2"/>
  <c r="Q182" i="2" s="1"/>
  <c r="N182" i="2"/>
  <c r="X181" i="2"/>
  <c r="Y181" i="2" s="1"/>
  <c r="V181" i="2"/>
  <c r="W181" i="2" s="1"/>
  <c r="T181" i="2"/>
  <c r="U181" i="2" s="1"/>
  <c r="R181" i="2"/>
  <c r="S181" i="2" s="1"/>
  <c r="P181" i="2"/>
  <c r="Q181" i="2" s="1"/>
  <c r="N181" i="2"/>
  <c r="Y180" i="2"/>
  <c r="W180" i="2"/>
  <c r="U180" i="2"/>
  <c r="S180" i="2"/>
  <c r="Y177" i="2"/>
  <c r="W177" i="2"/>
  <c r="U177" i="2"/>
  <c r="Y176" i="2"/>
  <c r="W176" i="2"/>
  <c r="U176" i="2"/>
  <c r="Y175" i="2"/>
  <c r="W175" i="2"/>
  <c r="U175" i="2"/>
  <c r="X174" i="2"/>
  <c r="Y174" i="2" s="1"/>
  <c r="V174" i="2"/>
  <c r="W174" i="2" s="1"/>
  <c r="T174" i="2"/>
  <c r="U174" i="2" s="1"/>
  <c r="R174" i="2"/>
  <c r="S174" i="2" s="1"/>
  <c r="P174" i="2"/>
  <c r="Q174" i="2" s="1"/>
  <c r="N174" i="2"/>
  <c r="X173" i="2"/>
  <c r="Y173" i="2" s="1"/>
  <c r="V173" i="2"/>
  <c r="W173" i="2" s="1"/>
  <c r="T173" i="2"/>
  <c r="U173" i="2" s="1"/>
  <c r="R173" i="2"/>
  <c r="S173" i="2" s="1"/>
  <c r="P173" i="2"/>
  <c r="Q173" i="2" s="1"/>
  <c r="N173" i="2"/>
  <c r="X172" i="2"/>
  <c r="Y172" i="2" s="1"/>
  <c r="V172" i="2"/>
  <c r="W172" i="2" s="1"/>
  <c r="T172" i="2"/>
  <c r="U172" i="2" s="1"/>
  <c r="R172" i="2"/>
  <c r="S172" i="2" s="1"/>
  <c r="P172" i="2"/>
  <c r="Q172" i="2" s="1"/>
  <c r="N172" i="2"/>
  <c r="X171" i="2"/>
  <c r="Y171" i="2" s="1"/>
  <c r="V171" i="2"/>
  <c r="W171" i="2" s="1"/>
  <c r="T171" i="2"/>
  <c r="U171" i="2" s="1"/>
  <c r="R171" i="2"/>
  <c r="S171" i="2" s="1"/>
  <c r="P171" i="2"/>
  <c r="Q171" i="2" s="1"/>
  <c r="N171" i="2"/>
  <c r="M171" i="2"/>
  <c r="X170" i="2"/>
  <c r="Y170" i="2" s="1"/>
  <c r="V170" i="2"/>
  <c r="W170" i="2" s="1"/>
  <c r="T170" i="2"/>
  <c r="U170" i="2" s="1"/>
  <c r="R170" i="2"/>
  <c r="S170" i="2" s="1"/>
  <c r="P170" i="2"/>
  <c r="Q170" i="2" s="1"/>
  <c r="N170" i="2"/>
  <c r="M170" i="2"/>
  <c r="X169" i="2"/>
  <c r="Y169" i="2" s="1"/>
  <c r="V169" i="2"/>
  <c r="W169" i="2" s="1"/>
  <c r="T169" i="2"/>
  <c r="U169" i="2" s="1"/>
  <c r="R169" i="2"/>
  <c r="S169" i="2" s="1"/>
  <c r="P169" i="2"/>
  <c r="Q169" i="2" s="1"/>
  <c r="N169" i="2"/>
  <c r="X168" i="2"/>
  <c r="Y168" i="2" s="1"/>
  <c r="V168" i="2"/>
  <c r="W168" i="2" s="1"/>
  <c r="T168" i="2"/>
  <c r="U168" i="2" s="1"/>
  <c r="R168" i="2"/>
  <c r="S168" i="2" s="1"/>
  <c r="P168" i="2"/>
  <c r="Q168" i="2" s="1"/>
  <c r="N168" i="2"/>
  <c r="X167" i="2"/>
  <c r="Y167" i="2" s="1"/>
  <c r="V167" i="2"/>
  <c r="W167" i="2" s="1"/>
  <c r="T167" i="2"/>
  <c r="U167" i="2" s="1"/>
  <c r="R167" i="2"/>
  <c r="S167" i="2" s="1"/>
  <c r="P167" i="2"/>
  <c r="Q167" i="2" s="1"/>
  <c r="N167" i="2"/>
  <c r="X166" i="2"/>
  <c r="Y166" i="2" s="1"/>
  <c r="V166" i="2"/>
  <c r="W166" i="2" s="1"/>
  <c r="T166" i="2"/>
  <c r="U166" i="2" s="1"/>
  <c r="R166" i="2"/>
  <c r="S166" i="2" s="1"/>
  <c r="P166" i="2"/>
  <c r="Q166" i="2" s="1"/>
  <c r="N166" i="2"/>
  <c r="X165" i="2"/>
  <c r="Y165" i="2" s="1"/>
  <c r="V165" i="2"/>
  <c r="W165" i="2" s="1"/>
  <c r="T165" i="2"/>
  <c r="U165" i="2" s="1"/>
  <c r="R165" i="2"/>
  <c r="S165" i="2" s="1"/>
  <c r="P165" i="2"/>
  <c r="Q165" i="2" s="1"/>
  <c r="N165" i="2"/>
  <c r="X164" i="2"/>
  <c r="Y164" i="2" s="1"/>
  <c r="V164" i="2"/>
  <c r="W164" i="2" s="1"/>
  <c r="T164" i="2"/>
  <c r="U164" i="2" s="1"/>
  <c r="R164" i="2"/>
  <c r="S164" i="2" s="1"/>
  <c r="P164" i="2"/>
  <c r="Q164" i="2" s="1"/>
  <c r="N164" i="2"/>
  <c r="X163" i="2"/>
  <c r="Y163" i="2" s="1"/>
  <c r="V163" i="2"/>
  <c r="W163" i="2" s="1"/>
  <c r="T163" i="2"/>
  <c r="U163" i="2" s="1"/>
  <c r="R163" i="2"/>
  <c r="S163" i="2" s="1"/>
  <c r="P163" i="2"/>
  <c r="Q163" i="2" s="1"/>
  <c r="N163" i="2"/>
  <c r="X162" i="2"/>
  <c r="Y162" i="2" s="1"/>
  <c r="V162" i="2"/>
  <c r="W162" i="2" s="1"/>
  <c r="T162" i="2"/>
  <c r="U162" i="2" s="1"/>
  <c r="R162" i="2"/>
  <c r="S162" i="2" s="1"/>
  <c r="P162" i="2"/>
  <c r="Q162" i="2" s="1"/>
  <c r="N162" i="2"/>
  <c r="X161" i="2"/>
  <c r="Y161" i="2" s="1"/>
  <c r="V161" i="2"/>
  <c r="W161" i="2" s="1"/>
  <c r="T161" i="2"/>
  <c r="U161" i="2" s="1"/>
  <c r="R161" i="2"/>
  <c r="S161" i="2" s="1"/>
  <c r="P161" i="2"/>
  <c r="Q161" i="2" s="1"/>
  <c r="N161" i="2"/>
  <c r="X160" i="2"/>
  <c r="Y160" i="2" s="1"/>
  <c r="V160" i="2"/>
  <c r="W160" i="2" s="1"/>
  <c r="T160" i="2"/>
  <c r="U160" i="2" s="1"/>
  <c r="R160" i="2"/>
  <c r="S160" i="2" s="1"/>
  <c r="P160" i="2"/>
  <c r="Q160" i="2" s="1"/>
  <c r="N160" i="2"/>
  <c r="X159" i="2"/>
  <c r="Y159" i="2" s="1"/>
  <c r="V159" i="2"/>
  <c r="W159" i="2" s="1"/>
  <c r="T159" i="2"/>
  <c r="U159" i="2" s="1"/>
  <c r="R159" i="2"/>
  <c r="S159" i="2" s="1"/>
  <c r="P159" i="2"/>
  <c r="Q159" i="2" s="1"/>
  <c r="N159" i="2"/>
  <c r="X158" i="2"/>
  <c r="Y158" i="2" s="1"/>
  <c r="V158" i="2"/>
  <c r="W158" i="2" s="1"/>
  <c r="T158" i="2"/>
  <c r="U158" i="2" s="1"/>
  <c r="R158" i="2"/>
  <c r="S158" i="2" s="1"/>
  <c r="P158" i="2"/>
  <c r="Q158" i="2" s="1"/>
  <c r="N158" i="2"/>
  <c r="X157" i="2"/>
  <c r="Y157" i="2" s="1"/>
  <c r="V157" i="2"/>
  <c r="W157" i="2" s="1"/>
  <c r="T157" i="2"/>
  <c r="U157" i="2" s="1"/>
  <c r="R157" i="2"/>
  <c r="S157" i="2" s="1"/>
  <c r="P157" i="2"/>
  <c r="Q157" i="2" s="1"/>
  <c r="N157" i="2"/>
  <c r="X156" i="2"/>
  <c r="Y156" i="2" s="1"/>
  <c r="V156" i="2"/>
  <c r="W156" i="2" s="1"/>
  <c r="T156" i="2"/>
  <c r="U156" i="2" s="1"/>
  <c r="R156" i="2"/>
  <c r="S156" i="2" s="1"/>
  <c r="P156" i="2"/>
  <c r="Q156" i="2" s="1"/>
  <c r="N156" i="2"/>
  <c r="X155" i="2"/>
  <c r="Y155" i="2" s="1"/>
  <c r="V155" i="2"/>
  <c r="W155" i="2" s="1"/>
  <c r="T155" i="2"/>
  <c r="U155" i="2" s="1"/>
  <c r="R155" i="2"/>
  <c r="S155" i="2" s="1"/>
  <c r="P155" i="2"/>
  <c r="Q155" i="2" s="1"/>
  <c r="N155" i="2"/>
  <c r="X154" i="2"/>
  <c r="Y154" i="2" s="1"/>
  <c r="V154" i="2"/>
  <c r="W154" i="2" s="1"/>
  <c r="T154" i="2"/>
  <c r="U154" i="2" s="1"/>
  <c r="R154" i="2"/>
  <c r="S154" i="2" s="1"/>
  <c r="P154" i="2"/>
  <c r="Q154" i="2" s="1"/>
  <c r="N154" i="2"/>
  <c r="X153" i="2"/>
  <c r="Y153" i="2" s="1"/>
  <c r="V153" i="2"/>
  <c r="W153" i="2" s="1"/>
  <c r="T153" i="2"/>
  <c r="U153" i="2" s="1"/>
  <c r="R153" i="2"/>
  <c r="S153" i="2" s="1"/>
  <c r="P153" i="2"/>
  <c r="Q153" i="2" s="1"/>
  <c r="N153" i="2"/>
  <c r="X152" i="2"/>
  <c r="Y152" i="2" s="1"/>
  <c r="V152" i="2"/>
  <c r="W152" i="2" s="1"/>
  <c r="T152" i="2"/>
  <c r="U152" i="2" s="1"/>
  <c r="R152" i="2"/>
  <c r="S152" i="2" s="1"/>
  <c r="P152" i="2"/>
  <c r="Q152" i="2" s="1"/>
  <c r="N152" i="2"/>
  <c r="M152" i="2"/>
  <c r="X150" i="2"/>
  <c r="Y150" i="2" s="1"/>
  <c r="V150" i="2"/>
  <c r="W150" i="2" s="1"/>
  <c r="T150" i="2"/>
  <c r="U150" i="2" s="1"/>
  <c r="R150" i="2"/>
  <c r="S150" i="2" s="1"/>
  <c r="P150" i="2"/>
  <c r="Q150" i="2" s="1"/>
  <c r="N150" i="2"/>
  <c r="X149" i="2"/>
  <c r="Y149" i="2" s="1"/>
  <c r="V149" i="2"/>
  <c r="W149" i="2" s="1"/>
  <c r="T149" i="2"/>
  <c r="U149" i="2" s="1"/>
  <c r="R149" i="2"/>
  <c r="S149" i="2" s="1"/>
  <c r="P149" i="2"/>
  <c r="Q149" i="2" s="1"/>
  <c r="N149" i="2"/>
  <c r="X148" i="2"/>
  <c r="Y148" i="2" s="1"/>
  <c r="V148" i="2"/>
  <c r="W148" i="2" s="1"/>
  <c r="T148" i="2"/>
  <c r="U148" i="2" s="1"/>
  <c r="R148" i="2"/>
  <c r="S148" i="2" s="1"/>
  <c r="P148" i="2"/>
  <c r="Q148" i="2" s="1"/>
  <c r="N148" i="2"/>
  <c r="X147" i="2"/>
  <c r="Y147" i="2" s="1"/>
  <c r="V147" i="2"/>
  <c r="W147" i="2" s="1"/>
  <c r="T147" i="2"/>
  <c r="U147" i="2" s="1"/>
  <c r="R147" i="2"/>
  <c r="S147" i="2" s="1"/>
  <c r="P147" i="2"/>
  <c r="Q147" i="2" s="1"/>
  <c r="N147" i="2"/>
  <c r="M147" i="2"/>
  <c r="X146" i="2"/>
  <c r="Y146" i="2" s="1"/>
  <c r="V146" i="2"/>
  <c r="W146" i="2" s="1"/>
  <c r="T146" i="2"/>
  <c r="U146" i="2" s="1"/>
  <c r="R146" i="2"/>
  <c r="S146" i="2" s="1"/>
  <c r="P146" i="2"/>
  <c r="Q146" i="2" s="1"/>
  <c r="N146" i="2"/>
  <c r="X145" i="2"/>
  <c r="Y145" i="2" s="1"/>
  <c r="V145" i="2"/>
  <c r="W145" i="2" s="1"/>
  <c r="T145" i="2"/>
  <c r="U145" i="2" s="1"/>
  <c r="R145" i="2"/>
  <c r="S145" i="2" s="1"/>
  <c r="P145" i="2"/>
  <c r="Q145" i="2" s="1"/>
  <c r="N145" i="2"/>
  <c r="X144" i="2"/>
  <c r="Y144" i="2" s="1"/>
  <c r="V144" i="2"/>
  <c r="W144" i="2" s="1"/>
  <c r="T144" i="2"/>
  <c r="U144" i="2" s="1"/>
  <c r="R144" i="2"/>
  <c r="S144" i="2" s="1"/>
  <c r="P144" i="2"/>
  <c r="Q144" i="2" s="1"/>
  <c r="N144" i="2"/>
  <c r="X143" i="2"/>
  <c r="Y143" i="2" s="1"/>
  <c r="V143" i="2"/>
  <c r="W143" i="2" s="1"/>
  <c r="T143" i="2"/>
  <c r="U143" i="2" s="1"/>
  <c r="R143" i="2"/>
  <c r="S143" i="2" s="1"/>
  <c r="P143" i="2"/>
  <c r="Q143" i="2" s="1"/>
  <c r="N143" i="2"/>
  <c r="M143" i="2"/>
  <c r="X142" i="2"/>
  <c r="Y142" i="2" s="1"/>
  <c r="V142" i="2"/>
  <c r="W142" i="2" s="1"/>
  <c r="T142" i="2"/>
  <c r="U142" i="2" s="1"/>
  <c r="R142" i="2"/>
  <c r="S142" i="2" s="1"/>
  <c r="P142" i="2"/>
  <c r="Q142" i="2" s="1"/>
  <c r="N142" i="2"/>
  <c r="X141" i="2"/>
  <c r="Y141" i="2" s="1"/>
  <c r="V141" i="2"/>
  <c r="W141" i="2" s="1"/>
  <c r="T141" i="2"/>
  <c r="U141" i="2" s="1"/>
  <c r="R141" i="2"/>
  <c r="S141" i="2" s="1"/>
  <c r="P141" i="2"/>
  <c r="Q141" i="2" s="1"/>
  <c r="N141" i="2"/>
  <c r="X140" i="2"/>
  <c r="Y140" i="2" s="1"/>
  <c r="V140" i="2"/>
  <c r="W140" i="2" s="1"/>
  <c r="T140" i="2"/>
  <c r="U140" i="2" s="1"/>
  <c r="R140" i="2"/>
  <c r="S140" i="2" s="1"/>
  <c r="P140" i="2"/>
  <c r="Q140" i="2" s="1"/>
  <c r="N140" i="2"/>
  <c r="X139" i="2"/>
  <c r="Y139" i="2" s="1"/>
  <c r="V139" i="2"/>
  <c r="W139" i="2" s="1"/>
  <c r="T139" i="2"/>
  <c r="U139" i="2" s="1"/>
  <c r="R139" i="2"/>
  <c r="S139" i="2" s="1"/>
  <c r="P139" i="2"/>
  <c r="Q139" i="2" s="1"/>
  <c r="N139" i="2"/>
  <c r="X138" i="2"/>
  <c r="Y138" i="2" s="1"/>
  <c r="V138" i="2"/>
  <c r="W138" i="2" s="1"/>
  <c r="T138" i="2"/>
  <c r="U138" i="2" s="1"/>
  <c r="R138" i="2"/>
  <c r="S138" i="2" s="1"/>
  <c r="P138" i="2"/>
  <c r="Q138" i="2" s="1"/>
  <c r="N138" i="2"/>
  <c r="X137" i="2"/>
  <c r="Y137" i="2" s="1"/>
  <c r="V137" i="2"/>
  <c r="W137" i="2" s="1"/>
  <c r="T137" i="2"/>
  <c r="U137" i="2" s="1"/>
  <c r="R137" i="2"/>
  <c r="S137" i="2" s="1"/>
  <c r="P137" i="2"/>
  <c r="Q137" i="2" s="1"/>
  <c r="N137" i="2"/>
  <c r="X136" i="2"/>
  <c r="Y136" i="2" s="1"/>
  <c r="V136" i="2"/>
  <c r="W136" i="2" s="1"/>
  <c r="T136" i="2"/>
  <c r="U136" i="2" s="1"/>
  <c r="R136" i="2"/>
  <c r="S136" i="2" s="1"/>
  <c r="P136" i="2"/>
  <c r="Q136" i="2" s="1"/>
  <c r="N136" i="2"/>
  <c r="X135" i="2"/>
  <c r="Y135" i="2" s="1"/>
  <c r="V135" i="2"/>
  <c r="W135" i="2" s="1"/>
  <c r="T135" i="2"/>
  <c r="U135" i="2" s="1"/>
  <c r="R135" i="2"/>
  <c r="S135" i="2" s="1"/>
  <c r="P135" i="2"/>
  <c r="Q135" i="2" s="1"/>
  <c r="N135" i="2"/>
  <c r="M135" i="2"/>
  <c r="X134" i="2"/>
  <c r="Y134" i="2" s="1"/>
  <c r="V134" i="2"/>
  <c r="W134" i="2" s="1"/>
  <c r="T134" i="2"/>
  <c r="U134" i="2" s="1"/>
  <c r="R134" i="2"/>
  <c r="S134" i="2" s="1"/>
  <c r="P134" i="2"/>
  <c r="Q134" i="2" s="1"/>
  <c r="N134" i="2"/>
  <c r="X133" i="2"/>
  <c r="Y133" i="2" s="1"/>
  <c r="V133" i="2"/>
  <c r="W133" i="2" s="1"/>
  <c r="T133" i="2"/>
  <c r="U133" i="2" s="1"/>
  <c r="R133" i="2"/>
  <c r="S133" i="2" s="1"/>
  <c r="P133" i="2"/>
  <c r="Q133" i="2" s="1"/>
  <c r="N133" i="2"/>
  <c r="X132" i="2"/>
  <c r="Y132" i="2" s="1"/>
  <c r="V132" i="2"/>
  <c r="W132" i="2" s="1"/>
  <c r="T132" i="2"/>
  <c r="U132" i="2" s="1"/>
  <c r="R132" i="2"/>
  <c r="S132" i="2" s="1"/>
  <c r="P132" i="2"/>
  <c r="Q132" i="2" s="1"/>
  <c r="N132" i="2"/>
  <c r="X131" i="2"/>
  <c r="Y131" i="2" s="1"/>
  <c r="V131" i="2"/>
  <c r="W131" i="2" s="1"/>
  <c r="T131" i="2"/>
  <c r="U131" i="2" s="1"/>
  <c r="R131" i="2"/>
  <c r="S131" i="2" s="1"/>
  <c r="P131" i="2"/>
  <c r="Q131" i="2" s="1"/>
  <c r="N131" i="2"/>
  <c r="X130" i="2"/>
  <c r="Y130" i="2" s="1"/>
  <c r="V130" i="2"/>
  <c r="W130" i="2" s="1"/>
  <c r="T130" i="2"/>
  <c r="U130" i="2" s="1"/>
  <c r="R130" i="2"/>
  <c r="S130" i="2" s="1"/>
  <c r="P130" i="2"/>
  <c r="Q130" i="2" s="1"/>
  <c r="N130" i="2"/>
  <c r="M130" i="2"/>
  <c r="X129" i="2"/>
  <c r="Y129" i="2" s="1"/>
  <c r="V129" i="2"/>
  <c r="W129" i="2" s="1"/>
  <c r="T129" i="2"/>
  <c r="U129" i="2" s="1"/>
  <c r="R129" i="2"/>
  <c r="S129" i="2" s="1"/>
  <c r="P129" i="2"/>
  <c r="Q129" i="2" s="1"/>
  <c r="N129" i="2"/>
  <c r="X128" i="2"/>
  <c r="Y128" i="2" s="1"/>
  <c r="V128" i="2"/>
  <c r="W128" i="2" s="1"/>
  <c r="T128" i="2"/>
  <c r="U128" i="2" s="1"/>
  <c r="R128" i="2"/>
  <c r="S128" i="2" s="1"/>
  <c r="P128" i="2"/>
  <c r="Q128" i="2" s="1"/>
  <c r="N128" i="2"/>
  <c r="X127" i="2"/>
  <c r="Y127" i="2" s="1"/>
  <c r="V127" i="2"/>
  <c r="W127" i="2" s="1"/>
  <c r="T127" i="2"/>
  <c r="U127" i="2" s="1"/>
  <c r="R127" i="2"/>
  <c r="S127" i="2" s="1"/>
  <c r="P127" i="2"/>
  <c r="Q127" i="2" s="1"/>
  <c r="N127" i="2"/>
  <c r="X126" i="2"/>
  <c r="Y126" i="2" s="1"/>
  <c r="V126" i="2"/>
  <c r="W126" i="2" s="1"/>
  <c r="T126" i="2"/>
  <c r="U126" i="2" s="1"/>
  <c r="R126" i="2"/>
  <c r="S126" i="2" s="1"/>
  <c r="P126" i="2"/>
  <c r="Q126" i="2" s="1"/>
  <c r="N126" i="2"/>
  <c r="X125" i="2"/>
  <c r="Y125" i="2" s="1"/>
  <c r="V125" i="2"/>
  <c r="W125" i="2" s="1"/>
  <c r="T125" i="2"/>
  <c r="U125" i="2" s="1"/>
  <c r="R125" i="2"/>
  <c r="S125" i="2" s="1"/>
  <c r="P125" i="2"/>
  <c r="Q125" i="2" s="1"/>
  <c r="N125" i="2"/>
  <c r="X124" i="2"/>
  <c r="Y124" i="2" s="1"/>
  <c r="V124" i="2"/>
  <c r="W124" i="2" s="1"/>
  <c r="T124" i="2"/>
  <c r="U124" i="2" s="1"/>
  <c r="R124" i="2"/>
  <c r="S124" i="2" s="1"/>
  <c r="P124" i="2"/>
  <c r="Q124" i="2" s="1"/>
  <c r="N124" i="2"/>
  <c r="X123" i="2"/>
  <c r="Y123" i="2" s="1"/>
  <c r="V123" i="2"/>
  <c r="W123" i="2" s="1"/>
  <c r="T123" i="2"/>
  <c r="U123" i="2" s="1"/>
  <c r="R123" i="2"/>
  <c r="S123" i="2" s="1"/>
  <c r="P123" i="2"/>
  <c r="Q123" i="2" s="1"/>
  <c r="N123" i="2"/>
  <c r="X122" i="2"/>
  <c r="Y122" i="2" s="1"/>
  <c r="V122" i="2"/>
  <c r="W122" i="2" s="1"/>
  <c r="T122" i="2"/>
  <c r="U122" i="2" s="1"/>
  <c r="R122" i="2"/>
  <c r="S122" i="2" s="1"/>
  <c r="P122" i="2"/>
  <c r="Q122" i="2" s="1"/>
  <c r="N122" i="2"/>
  <c r="X121" i="2"/>
  <c r="Y121" i="2" s="1"/>
  <c r="V121" i="2"/>
  <c r="W121" i="2" s="1"/>
  <c r="T121" i="2"/>
  <c r="U121" i="2" s="1"/>
  <c r="R121" i="2"/>
  <c r="S121" i="2" s="1"/>
  <c r="P121" i="2"/>
  <c r="Q121" i="2" s="1"/>
  <c r="N121" i="2"/>
  <c r="X120" i="2"/>
  <c r="Y120" i="2" s="1"/>
  <c r="V120" i="2"/>
  <c r="W120" i="2" s="1"/>
  <c r="T120" i="2"/>
  <c r="U120" i="2" s="1"/>
  <c r="R120" i="2"/>
  <c r="S120" i="2" s="1"/>
  <c r="P120" i="2"/>
  <c r="Q120" i="2" s="1"/>
  <c r="N120" i="2"/>
  <c r="X119" i="2"/>
  <c r="Y119" i="2" s="1"/>
  <c r="V119" i="2"/>
  <c r="W119" i="2" s="1"/>
  <c r="T119" i="2"/>
  <c r="U119" i="2" s="1"/>
  <c r="R119" i="2"/>
  <c r="S119" i="2" s="1"/>
  <c r="P119" i="2"/>
  <c r="Q119" i="2" s="1"/>
  <c r="N119" i="2"/>
  <c r="X118" i="2"/>
  <c r="Y118" i="2" s="1"/>
  <c r="V118" i="2"/>
  <c r="W118" i="2" s="1"/>
  <c r="T118" i="2"/>
  <c r="U118" i="2" s="1"/>
  <c r="R118" i="2"/>
  <c r="S118" i="2" s="1"/>
  <c r="P118" i="2"/>
  <c r="Q118" i="2" s="1"/>
  <c r="N118" i="2"/>
  <c r="X117" i="2"/>
  <c r="Y117" i="2" s="1"/>
  <c r="V117" i="2"/>
  <c r="W117" i="2" s="1"/>
  <c r="T117" i="2"/>
  <c r="U117" i="2" s="1"/>
  <c r="R117" i="2"/>
  <c r="S117" i="2" s="1"/>
  <c r="P117" i="2"/>
  <c r="Q117" i="2" s="1"/>
  <c r="N117" i="2"/>
  <c r="X116" i="2"/>
  <c r="Y116" i="2" s="1"/>
  <c r="V116" i="2"/>
  <c r="W116" i="2" s="1"/>
  <c r="T116" i="2"/>
  <c r="U116" i="2" s="1"/>
  <c r="R116" i="2"/>
  <c r="S116" i="2" s="1"/>
  <c r="P116" i="2"/>
  <c r="Q116" i="2" s="1"/>
  <c r="N116" i="2"/>
  <c r="X115" i="2"/>
  <c r="Y115" i="2" s="1"/>
  <c r="V115" i="2"/>
  <c r="W115" i="2" s="1"/>
  <c r="T115" i="2"/>
  <c r="U115" i="2" s="1"/>
  <c r="R115" i="2"/>
  <c r="S115" i="2" s="1"/>
  <c r="P115" i="2"/>
  <c r="Q115" i="2" s="1"/>
  <c r="N115" i="2"/>
  <c r="X114" i="2"/>
  <c r="Y114" i="2" s="1"/>
  <c r="V114" i="2"/>
  <c r="W114" i="2" s="1"/>
  <c r="T114" i="2"/>
  <c r="U114" i="2" s="1"/>
  <c r="R114" i="2"/>
  <c r="S114" i="2" s="1"/>
  <c r="P114" i="2"/>
  <c r="Q114" i="2" s="1"/>
  <c r="N114" i="2"/>
  <c r="M114" i="2"/>
  <c r="X113" i="2"/>
  <c r="Y113" i="2" s="1"/>
  <c r="V113" i="2"/>
  <c r="W113" i="2" s="1"/>
  <c r="T113" i="2"/>
  <c r="U113" i="2" s="1"/>
  <c r="R113" i="2"/>
  <c r="S113" i="2" s="1"/>
  <c r="P113" i="2"/>
  <c r="Q113" i="2" s="1"/>
  <c r="N113" i="2"/>
  <c r="X112" i="2"/>
  <c r="Y112" i="2" s="1"/>
  <c r="V112" i="2"/>
  <c r="W112" i="2" s="1"/>
  <c r="T112" i="2"/>
  <c r="U112" i="2" s="1"/>
  <c r="R112" i="2"/>
  <c r="S112" i="2" s="1"/>
  <c r="P112" i="2"/>
  <c r="Q112" i="2" s="1"/>
  <c r="N112" i="2"/>
  <c r="X111" i="2"/>
  <c r="Y111" i="2" s="1"/>
  <c r="V111" i="2"/>
  <c r="W111" i="2" s="1"/>
  <c r="T111" i="2"/>
  <c r="U111" i="2" s="1"/>
  <c r="R111" i="2"/>
  <c r="S111" i="2" s="1"/>
  <c r="P111" i="2"/>
  <c r="Q111" i="2" s="1"/>
  <c r="N111" i="2"/>
  <c r="M111" i="2"/>
  <c r="X110" i="2"/>
  <c r="Y110" i="2" s="1"/>
  <c r="V110" i="2"/>
  <c r="W110" i="2" s="1"/>
  <c r="T110" i="2"/>
  <c r="U110" i="2" s="1"/>
  <c r="R110" i="2"/>
  <c r="S110" i="2" s="1"/>
  <c r="P110" i="2"/>
  <c r="Q110" i="2" s="1"/>
  <c r="N110" i="2"/>
  <c r="X109" i="2"/>
  <c r="Y109" i="2" s="1"/>
  <c r="V109" i="2"/>
  <c r="W109" i="2" s="1"/>
  <c r="T109" i="2"/>
  <c r="U109" i="2" s="1"/>
  <c r="R109" i="2"/>
  <c r="S109" i="2" s="1"/>
  <c r="P109" i="2"/>
  <c r="Q109" i="2" s="1"/>
  <c r="N109" i="2"/>
  <c r="X108" i="2"/>
  <c r="Y108" i="2" s="1"/>
  <c r="V108" i="2"/>
  <c r="W108" i="2" s="1"/>
  <c r="T108" i="2"/>
  <c r="U108" i="2" s="1"/>
  <c r="R108" i="2"/>
  <c r="S108" i="2" s="1"/>
  <c r="P108" i="2"/>
  <c r="Q108" i="2" s="1"/>
  <c r="N108" i="2"/>
  <c r="X107" i="2"/>
  <c r="Y107" i="2" s="1"/>
  <c r="V107" i="2"/>
  <c r="W107" i="2" s="1"/>
  <c r="T107" i="2"/>
  <c r="U107" i="2" s="1"/>
  <c r="R107" i="2"/>
  <c r="S107" i="2" s="1"/>
  <c r="P107" i="2"/>
  <c r="Q107" i="2" s="1"/>
  <c r="N107" i="2"/>
  <c r="X106" i="2"/>
  <c r="Y106" i="2" s="1"/>
  <c r="V106" i="2"/>
  <c r="W106" i="2" s="1"/>
  <c r="T106" i="2"/>
  <c r="U106" i="2" s="1"/>
  <c r="R106" i="2"/>
  <c r="S106" i="2" s="1"/>
  <c r="P106" i="2"/>
  <c r="Q106" i="2" s="1"/>
  <c r="N106" i="2"/>
  <c r="X105" i="2"/>
  <c r="Y105" i="2" s="1"/>
  <c r="V105" i="2"/>
  <c r="W105" i="2" s="1"/>
  <c r="T105" i="2"/>
  <c r="U105" i="2" s="1"/>
  <c r="R105" i="2"/>
  <c r="S105" i="2" s="1"/>
  <c r="P105" i="2"/>
  <c r="Q105" i="2" s="1"/>
  <c r="N105" i="2"/>
  <c r="X104" i="2"/>
  <c r="Y104" i="2" s="1"/>
  <c r="V104" i="2"/>
  <c r="W104" i="2" s="1"/>
  <c r="T104" i="2"/>
  <c r="U104" i="2" s="1"/>
  <c r="R104" i="2"/>
  <c r="S104" i="2" s="1"/>
  <c r="P104" i="2"/>
  <c r="Q104" i="2" s="1"/>
  <c r="N104" i="2"/>
  <c r="M104" i="2"/>
  <c r="X103" i="2"/>
  <c r="Y103" i="2" s="1"/>
  <c r="V103" i="2"/>
  <c r="W103" i="2" s="1"/>
  <c r="T103" i="2"/>
  <c r="U103" i="2" s="1"/>
  <c r="R103" i="2"/>
  <c r="S103" i="2" s="1"/>
  <c r="P103" i="2"/>
  <c r="Q103" i="2" s="1"/>
  <c r="N103" i="2"/>
  <c r="X102" i="2"/>
  <c r="Y102" i="2" s="1"/>
  <c r="V102" i="2"/>
  <c r="W102" i="2" s="1"/>
  <c r="T102" i="2"/>
  <c r="U102" i="2" s="1"/>
  <c r="R102" i="2"/>
  <c r="S102" i="2" s="1"/>
  <c r="P102" i="2"/>
  <c r="Q102" i="2" s="1"/>
  <c r="N102" i="2"/>
  <c r="J101" i="2"/>
  <c r="X100" i="2"/>
  <c r="Y100" i="2" s="1"/>
  <c r="V100" i="2"/>
  <c r="W100" i="2" s="1"/>
  <c r="T100" i="2"/>
  <c r="U100" i="2" s="1"/>
  <c r="R100" i="2"/>
  <c r="S100" i="2" s="1"/>
  <c r="P100" i="2"/>
  <c r="Q100" i="2" s="1"/>
  <c r="N100" i="2"/>
  <c r="X99" i="2"/>
  <c r="Y99" i="2" s="1"/>
  <c r="V99" i="2"/>
  <c r="W99" i="2" s="1"/>
  <c r="T99" i="2"/>
  <c r="U99" i="2" s="1"/>
  <c r="R99" i="2"/>
  <c r="S99" i="2" s="1"/>
  <c r="P99" i="2"/>
  <c r="Q99" i="2" s="1"/>
  <c r="N99" i="2"/>
  <c r="M99" i="2"/>
  <c r="X98" i="2"/>
  <c r="Y98" i="2" s="1"/>
  <c r="V98" i="2"/>
  <c r="W98" i="2" s="1"/>
  <c r="T98" i="2"/>
  <c r="U98" i="2" s="1"/>
  <c r="R98" i="2"/>
  <c r="S98" i="2" s="1"/>
  <c r="P98" i="2"/>
  <c r="Q98" i="2" s="1"/>
  <c r="N98" i="2"/>
  <c r="X97" i="2"/>
  <c r="Y97" i="2" s="1"/>
  <c r="V97" i="2"/>
  <c r="W97" i="2" s="1"/>
  <c r="T97" i="2"/>
  <c r="U97" i="2" s="1"/>
  <c r="R97" i="2"/>
  <c r="S97" i="2" s="1"/>
  <c r="P97" i="2"/>
  <c r="Q97" i="2" s="1"/>
  <c r="N97" i="2"/>
  <c r="X96" i="2"/>
  <c r="Y96" i="2" s="1"/>
  <c r="V96" i="2"/>
  <c r="W96" i="2" s="1"/>
  <c r="T96" i="2"/>
  <c r="U96" i="2" s="1"/>
  <c r="R96" i="2"/>
  <c r="S96" i="2" s="1"/>
  <c r="P96" i="2"/>
  <c r="Q96" i="2" s="1"/>
  <c r="N96" i="2"/>
  <c r="X95" i="2"/>
  <c r="Y95" i="2" s="1"/>
  <c r="V95" i="2"/>
  <c r="W95" i="2" s="1"/>
  <c r="T95" i="2"/>
  <c r="U95" i="2" s="1"/>
  <c r="R95" i="2"/>
  <c r="S95" i="2" s="1"/>
  <c r="P95" i="2"/>
  <c r="Q95" i="2" s="1"/>
  <c r="N95" i="2"/>
  <c r="X94" i="2"/>
  <c r="Y94" i="2" s="1"/>
  <c r="V94" i="2"/>
  <c r="W94" i="2" s="1"/>
  <c r="T94" i="2"/>
  <c r="U94" i="2" s="1"/>
  <c r="R94" i="2"/>
  <c r="S94" i="2" s="1"/>
  <c r="P94" i="2"/>
  <c r="Q94" i="2" s="1"/>
  <c r="N94" i="2"/>
  <c r="X93" i="2"/>
  <c r="Y93" i="2" s="1"/>
  <c r="V93" i="2"/>
  <c r="W93" i="2" s="1"/>
  <c r="T93" i="2"/>
  <c r="U93" i="2" s="1"/>
  <c r="R93" i="2"/>
  <c r="S93" i="2" s="1"/>
  <c r="P93" i="2"/>
  <c r="Q93" i="2" s="1"/>
  <c r="N93" i="2"/>
  <c r="X92" i="2"/>
  <c r="Y92" i="2" s="1"/>
  <c r="V92" i="2"/>
  <c r="W92" i="2" s="1"/>
  <c r="T92" i="2"/>
  <c r="U92" i="2" s="1"/>
  <c r="R92" i="2"/>
  <c r="S92" i="2" s="1"/>
  <c r="P92" i="2"/>
  <c r="Q92" i="2" s="1"/>
  <c r="N92" i="2"/>
  <c r="X91" i="2"/>
  <c r="Y91" i="2" s="1"/>
  <c r="V91" i="2"/>
  <c r="W91" i="2" s="1"/>
  <c r="T91" i="2"/>
  <c r="U91" i="2" s="1"/>
  <c r="R91" i="2"/>
  <c r="S91" i="2" s="1"/>
  <c r="P91" i="2"/>
  <c r="Q91" i="2" s="1"/>
  <c r="N91" i="2"/>
  <c r="M91" i="2"/>
  <c r="X90" i="2"/>
  <c r="Y90" i="2" s="1"/>
  <c r="V90" i="2"/>
  <c r="W90" i="2" s="1"/>
  <c r="T90" i="2"/>
  <c r="U90" i="2" s="1"/>
  <c r="R90" i="2"/>
  <c r="S90" i="2" s="1"/>
  <c r="P90" i="2"/>
  <c r="Q90" i="2" s="1"/>
  <c r="N90" i="2"/>
  <c r="X89" i="2"/>
  <c r="Y89" i="2" s="1"/>
  <c r="V89" i="2"/>
  <c r="W89" i="2" s="1"/>
  <c r="T89" i="2"/>
  <c r="U89" i="2" s="1"/>
  <c r="R89" i="2"/>
  <c r="S89" i="2" s="1"/>
  <c r="P89" i="2"/>
  <c r="Q89" i="2" s="1"/>
  <c r="N89" i="2"/>
  <c r="X88" i="2"/>
  <c r="Y88" i="2" s="1"/>
  <c r="V88" i="2"/>
  <c r="W88" i="2" s="1"/>
  <c r="T88" i="2"/>
  <c r="U88" i="2" s="1"/>
  <c r="R88" i="2"/>
  <c r="S88" i="2" s="1"/>
  <c r="P88" i="2"/>
  <c r="Q88" i="2" s="1"/>
  <c r="N88" i="2"/>
  <c r="X87" i="2"/>
  <c r="Y87" i="2" s="1"/>
  <c r="V87" i="2"/>
  <c r="W87" i="2" s="1"/>
  <c r="T87" i="2"/>
  <c r="U87" i="2" s="1"/>
  <c r="R87" i="2"/>
  <c r="S87" i="2" s="1"/>
  <c r="P87" i="2"/>
  <c r="Q87" i="2" s="1"/>
  <c r="N87" i="2"/>
  <c r="X86" i="2"/>
  <c r="Y86" i="2" s="1"/>
  <c r="V86" i="2"/>
  <c r="W86" i="2" s="1"/>
  <c r="R86" i="2"/>
  <c r="T86" i="2" s="1"/>
  <c r="U86" i="2" s="1"/>
  <c r="Q86" i="2"/>
  <c r="N86" i="2"/>
  <c r="X85" i="2"/>
  <c r="Y85" i="2" s="1"/>
  <c r="V85" i="2"/>
  <c r="W85" i="2" s="1"/>
  <c r="R85" i="2"/>
  <c r="T85" i="2" s="1"/>
  <c r="U85" i="2" s="1"/>
  <c r="Q85" i="2"/>
  <c r="N85" i="2"/>
  <c r="X84" i="2"/>
  <c r="Y84" i="2" s="1"/>
  <c r="V84" i="2"/>
  <c r="W84" i="2" s="1"/>
  <c r="R84" i="2"/>
  <c r="S84" i="2" s="1"/>
  <c r="Q84" i="2"/>
  <c r="N84" i="2"/>
  <c r="X83" i="2"/>
  <c r="Y83" i="2" s="1"/>
  <c r="V83" i="2"/>
  <c r="W83" i="2" s="1"/>
  <c r="R83" i="2"/>
  <c r="T83" i="2" s="1"/>
  <c r="U83" i="2" s="1"/>
  <c r="Q83" i="2"/>
  <c r="N83" i="2"/>
  <c r="X82" i="2"/>
  <c r="Y82" i="2" s="1"/>
  <c r="V82" i="2"/>
  <c r="W82" i="2" s="1"/>
  <c r="R82" i="2"/>
  <c r="S82" i="2" s="1"/>
  <c r="T82" i="2" s="1"/>
  <c r="U82" i="2" s="1"/>
  <c r="Q82" i="2"/>
  <c r="N82" i="2"/>
  <c r="X81" i="2"/>
  <c r="Y81" i="2" s="1"/>
  <c r="V81" i="2"/>
  <c r="W81" i="2" s="1"/>
  <c r="T81" i="2"/>
  <c r="U81" i="2" s="1"/>
  <c r="R81" i="2"/>
  <c r="S81" i="2" s="1"/>
  <c r="P81" i="2"/>
  <c r="Q81" i="2" s="1"/>
  <c r="N81" i="2"/>
  <c r="X80" i="2"/>
  <c r="Y80" i="2" s="1"/>
  <c r="V80" i="2"/>
  <c r="W80" i="2" s="1"/>
  <c r="T80" i="2"/>
  <c r="U80" i="2" s="1"/>
  <c r="R80" i="2"/>
  <c r="S80" i="2" s="1"/>
  <c r="P80" i="2"/>
  <c r="Q80" i="2" s="1"/>
  <c r="N80" i="2"/>
  <c r="X79" i="2"/>
  <c r="Y79" i="2" s="1"/>
  <c r="V79" i="2"/>
  <c r="W79" i="2" s="1"/>
  <c r="T79" i="2"/>
  <c r="U79" i="2" s="1"/>
  <c r="R79" i="2"/>
  <c r="S79" i="2" s="1"/>
  <c r="P79" i="2"/>
  <c r="Q79" i="2" s="1"/>
  <c r="N79" i="2"/>
  <c r="X78" i="2"/>
  <c r="Y78" i="2" s="1"/>
  <c r="V78" i="2"/>
  <c r="W78" i="2" s="1"/>
  <c r="T78" i="2"/>
  <c r="U78" i="2" s="1"/>
  <c r="R78" i="2"/>
  <c r="S78" i="2" s="1"/>
  <c r="P78" i="2"/>
  <c r="Q78" i="2" s="1"/>
  <c r="N78" i="2"/>
  <c r="X77" i="2"/>
  <c r="Y77" i="2" s="1"/>
  <c r="V77" i="2"/>
  <c r="W77" i="2" s="1"/>
  <c r="T77" i="2"/>
  <c r="U77" i="2" s="1"/>
  <c r="R77" i="2"/>
  <c r="S77" i="2" s="1"/>
  <c r="P77" i="2"/>
  <c r="Q77" i="2" s="1"/>
  <c r="N77" i="2"/>
  <c r="X76" i="2"/>
  <c r="Y76" i="2" s="1"/>
  <c r="V76" i="2"/>
  <c r="W76" i="2" s="1"/>
  <c r="T76" i="2"/>
  <c r="U76" i="2" s="1"/>
  <c r="R76" i="2"/>
  <c r="S76" i="2" s="1"/>
  <c r="P76" i="2"/>
  <c r="Q76" i="2" s="1"/>
  <c r="N76" i="2"/>
  <c r="X75" i="2"/>
  <c r="Y75" i="2" s="1"/>
  <c r="V75" i="2"/>
  <c r="W75" i="2" s="1"/>
  <c r="T75" i="2"/>
  <c r="U75" i="2" s="1"/>
  <c r="R75" i="2"/>
  <c r="S75" i="2" s="1"/>
  <c r="P75" i="2"/>
  <c r="Q75" i="2" s="1"/>
  <c r="N75" i="2"/>
  <c r="X74" i="2"/>
  <c r="Y74" i="2" s="1"/>
  <c r="V74" i="2"/>
  <c r="W74" i="2" s="1"/>
  <c r="T74" i="2"/>
  <c r="U74" i="2" s="1"/>
  <c r="R74" i="2"/>
  <c r="S74" i="2" s="1"/>
  <c r="P74" i="2"/>
  <c r="Q74" i="2" s="1"/>
  <c r="N74" i="2"/>
  <c r="X73" i="2"/>
  <c r="Y73" i="2" s="1"/>
  <c r="V73" i="2"/>
  <c r="W73" i="2" s="1"/>
  <c r="T73" i="2"/>
  <c r="U73" i="2" s="1"/>
  <c r="R73" i="2"/>
  <c r="S73" i="2" s="1"/>
  <c r="P73" i="2"/>
  <c r="Q73" i="2" s="1"/>
  <c r="N73" i="2"/>
  <c r="X72" i="2"/>
  <c r="Y72" i="2" s="1"/>
  <c r="V72" i="2"/>
  <c r="W72" i="2" s="1"/>
  <c r="T72" i="2"/>
  <c r="U72" i="2" s="1"/>
  <c r="R72" i="2"/>
  <c r="S72" i="2" s="1"/>
  <c r="P72" i="2"/>
  <c r="Q72" i="2" s="1"/>
  <c r="N72" i="2"/>
  <c r="X71" i="2"/>
  <c r="Y71" i="2" s="1"/>
  <c r="V71" i="2"/>
  <c r="W71" i="2" s="1"/>
  <c r="T71" i="2"/>
  <c r="U71" i="2" s="1"/>
  <c r="R71" i="2"/>
  <c r="S71" i="2" s="1"/>
  <c r="P71" i="2"/>
  <c r="Q71" i="2" s="1"/>
  <c r="N71" i="2"/>
  <c r="X68" i="2"/>
  <c r="Y68" i="2" s="1"/>
  <c r="V68" i="2"/>
  <c r="W68" i="2" s="1"/>
  <c r="T68" i="2"/>
  <c r="U68" i="2" s="1"/>
  <c r="R68" i="2"/>
  <c r="S68" i="2" s="1"/>
  <c r="P68" i="2"/>
  <c r="Q68" i="2" s="1"/>
  <c r="N68" i="2"/>
  <c r="X67" i="2"/>
  <c r="Y67" i="2" s="1"/>
  <c r="V67" i="2"/>
  <c r="W67" i="2" s="1"/>
  <c r="T67" i="2"/>
  <c r="U67" i="2" s="1"/>
  <c r="R67" i="2"/>
  <c r="S67" i="2" s="1"/>
  <c r="P67" i="2"/>
  <c r="Q67" i="2" s="1"/>
  <c r="N67" i="2"/>
  <c r="X66" i="2"/>
  <c r="Y66" i="2" s="1"/>
  <c r="V66" i="2"/>
  <c r="W66" i="2" s="1"/>
  <c r="T66" i="2"/>
  <c r="U66" i="2" s="1"/>
  <c r="R66" i="2"/>
  <c r="S66" i="2" s="1"/>
  <c r="P66" i="2"/>
  <c r="Q66" i="2" s="1"/>
  <c r="N66" i="2"/>
  <c r="X65" i="2"/>
  <c r="Y65" i="2" s="1"/>
  <c r="V65" i="2"/>
  <c r="W65" i="2" s="1"/>
  <c r="T65" i="2"/>
  <c r="U65" i="2" s="1"/>
  <c r="R65" i="2"/>
  <c r="S65" i="2" s="1"/>
  <c r="P65" i="2"/>
  <c r="Q65" i="2" s="1"/>
  <c r="N65" i="2"/>
  <c r="X64" i="2"/>
  <c r="Y64" i="2" s="1"/>
  <c r="V64" i="2"/>
  <c r="W64" i="2" s="1"/>
  <c r="T64" i="2"/>
  <c r="U64" i="2" s="1"/>
  <c r="R64" i="2"/>
  <c r="S64" i="2" s="1"/>
  <c r="P64" i="2"/>
  <c r="Q64" i="2" s="1"/>
  <c r="N64" i="2"/>
  <c r="X63" i="2"/>
  <c r="Y63" i="2" s="1"/>
  <c r="V63" i="2"/>
  <c r="W63" i="2" s="1"/>
  <c r="T63" i="2"/>
  <c r="U63" i="2" s="1"/>
  <c r="R63" i="2"/>
  <c r="S63" i="2" s="1"/>
  <c r="P63" i="2"/>
  <c r="Q63" i="2" s="1"/>
  <c r="N63" i="2"/>
  <c r="J62" i="2"/>
  <c r="X61" i="2"/>
  <c r="Y61" i="2" s="1"/>
  <c r="V61" i="2"/>
  <c r="W61" i="2" s="1"/>
  <c r="T61" i="2"/>
  <c r="U61" i="2" s="1"/>
  <c r="R61" i="2"/>
  <c r="S61" i="2" s="1"/>
  <c r="P61" i="2"/>
  <c r="Q61" i="2" s="1"/>
  <c r="N61" i="2"/>
  <c r="X60" i="2"/>
  <c r="Y60" i="2" s="1"/>
  <c r="V60" i="2"/>
  <c r="W60" i="2" s="1"/>
  <c r="T60" i="2"/>
  <c r="U60" i="2" s="1"/>
  <c r="R60" i="2"/>
  <c r="S60" i="2" s="1"/>
  <c r="P60" i="2"/>
  <c r="Q60" i="2" s="1"/>
  <c r="N60" i="2"/>
  <c r="X59" i="2"/>
  <c r="Y59" i="2" s="1"/>
  <c r="V59" i="2"/>
  <c r="W59" i="2" s="1"/>
  <c r="T59" i="2"/>
  <c r="U59" i="2" s="1"/>
  <c r="R59" i="2"/>
  <c r="S59" i="2" s="1"/>
  <c r="P59" i="2"/>
  <c r="Q59" i="2" s="1"/>
  <c r="N59" i="2"/>
  <c r="X58" i="2"/>
  <c r="Y58" i="2" s="1"/>
  <c r="V58" i="2"/>
  <c r="W58" i="2" s="1"/>
  <c r="T58" i="2"/>
  <c r="U58" i="2" s="1"/>
  <c r="R58" i="2"/>
  <c r="S58" i="2" s="1"/>
  <c r="P58" i="2"/>
  <c r="Q58" i="2" s="1"/>
  <c r="N58" i="2"/>
  <c r="X57" i="2"/>
  <c r="Y57" i="2" s="1"/>
  <c r="V57" i="2"/>
  <c r="W57" i="2" s="1"/>
  <c r="T57" i="2"/>
  <c r="U57" i="2" s="1"/>
  <c r="R57" i="2"/>
  <c r="S57" i="2" s="1"/>
  <c r="P57" i="2"/>
  <c r="Q57" i="2" s="1"/>
  <c r="N57" i="2"/>
  <c r="Y56" i="2"/>
  <c r="W56" i="2"/>
  <c r="U56" i="2"/>
  <c r="S56" i="2"/>
  <c r="N56" i="2"/>
  <c r="X55" i="2"/>
  <c r="Y55" i="2" s="1"/>
  <c r="V55" i="2"/>
  <c r="W55" i="2" s="1"/>
  <c r="T55" i="2"/>
  <c r="U55" i="2" s="1"/>
  <c r="R55" i="2"/>
  <c r="S55" i="2" s="1"/>
  <c r="P55" i="2"/>
  <c r="Q55" i="2" s="1"/>
  <c r="N55" i="2"/>
  <c r="X54" i="2"/>
  <c r="Y54" i="2" s="1"/>
  <c r="V54" i="2"/>
  <c r="W54" i="2" s="1"/>
  <c r="T54" i="2"/>
  <c r="U54" i="2" s="1"/>
  <c r="R54" i="2"/>
  <c r="S54" i="2" s="1"/>
  <c r="P54" i="2"/>
  <c r="Q54" i="2" s="1"/>
  <c r="N54" i="2"/>
  <c r="X53" i="2"/>
  <c r="Y53" i="2" s="1"/>
  <c r="V53" i="2"/>
  <c r="W53" i="2" s="1"/>
  <c r="T53" i="2"/>
  <c r="U53" i="2" s="1"/>
  <c r="R53" i="2"/>
  <c r="S53" i="2" s="1"/>
  <c r="P53" i="2"/>
  <c r="Q53" i="2" s="1"/>
  <c r="N53" i="2"/>
  <c r="M53" i="2"/>
  <c r="X52" i="2"/>
  <c r="Y52" i="2" s="1"/>
  <c r="V52" i="2"/>
  <c r="W52" i="2" s="1"/>
  <c r="T52" i="2"/>
  <c r="U52" i="2" s="1"/>
  <c r="R52" i="2"/>
  <c r="S52" i="2" s="1"/>
  <c r="P52" i="2"/>
  <c r="Q52" i="2" s="1"/>
  <c r="N52" i="2"/>
  <c r="X51" i="2"/>
  <c r="Y51" i="2" s="1"/>
  <c r="V51" i="2"/>
  <c r="W51" i="2" s="1"/>
  <c r="T51" i="2"/>
  <c r="U51" i="2" s="1"/>
  <c r="R51" i="2"/>
  <c r="S51" i="2" s="1"/>
  <c r="P51" i="2"/>
  <c r="Q51" i="2" s="1"/>
  <c r="N51" i="2"/>
  <c r="X50" i="2"/>
  <c r="Y50" i="2" s="1"/>
  <c r="V50" i="2"/>
  <c r="W50" i="2" s="1"/>
  <c r="T50" i="2"/>
  <c r="U50" i="2" s="1"/>
  <c r="R50" i="2"/>
  <c r="S50" i="2" s="1"/>
  <c r="P50" i="2"/>
  <c r="Q50" i="2" s="1"/>
  <c r="N50" i="2"/>
  <c r="X49" i="2"/>
  <c r="Y49" i="2" s="1"/>
  <c r="V49" i="2"/>
  <c r="W49" i="2" s="1"/>
  <c r="T49" i="2"/>
  <c r="U49" i="2" s="1"/>
  <c r="R49" i="2"/>
  <c r="S49" i="2" s="1"/>
  <c r="P49" i="2"/>
  <c r="Q49" i="2" s="1"/>
  <c r="N49" i="2"/>
  <c r="X48" i="2"/>
  <c r="Y48" i="2" s="1"/>
  <c r="V48" i="2"/>
  <c r="W48" i="2" s="1"/>
  <c r="T48" i="2"/>
  <c r="U48" i="2" s="1"/>
  <c r="R48" i="2"/>
  <c r="S48" i="2" s="1"/>
  <c r="P48" i="2"/>
  <c r="Q48" i="2" s="1"/>
  <c r="N48" i="2"/>
  <c r="Y47" i="2"/>
  <c r="W47" i="2"/>
  <c r="U47" i="2"/>
  <c r="S47" i="2"/>
  <c r="N47" i="2"/>
  <c r="X46" i="2"/>
  <c r="Y46" i="2" s="1"/>
  <c r="V46" i="2"/>
  <c r="W46" i="2" s="1"/>
  <c r="T46" i="2"/>
  <c r="U46" i="2" s="1"/>
  <c r="R46" i="2"/>
  <c r="S46" i="2" s="1"/>
  <c r="P46" i="2"/>
  <c r="Q46" i="2" s="1"/>
  <c r="N46" i="2"/>
  <c r="X45" i="2"/>
  <c r="Y45" i="2" s="1"/>
  <c r="V45" i="2"/>
  <c r="W45" i="2" s="1"/>
  <c r="T45" i="2"/>
  <c r="U45" i="2" s="1"/>
  <c r="R45" i="2"/>
  <c r="S45" i="2" s="1"/>
  <c r="P45" i="2"/>
  <c r="Q45" i="2" s="1"/>
  <c r="N45" i="2"/>
  <c r="X44" i="2"/>
  <c r="Y44" i="2" s="1"/>
  <c r="V44" i="2"/>
  <c r="W44" i="2" s="1"/>
  <c r="T44" i="2"/>
  <c r="U44" i="2" s="1"/>
  <c r="R44" i="2"/>
  <c r="S44" i="2" s="1"/>
  <c r="P44" i="2"/>
  <c r="Q44" i="2" s="1"/>
  <c r="N44" i="2"/>
  <c r="X43" i="2"/>
  <c r="Y43" i="2" s="1"/>
  <c r="V43" i="2"/>
  <c r="W43" i="2" s="1"/>
  <c r="T43" i="2"/>
  <c r="U43" i="2" s="1"/>
  <c r="R43" i="2"/>
  <c r="S43" i="2" s="1"/>
  <c r="P43" i="2"/>
  <c r="Q43" i="2" s="1"/>
  <c r="N43" i="2"/>
  <c r="X42" i="2"/>
  <c r="Y42" i="2" s="1"/>
  <c r="V42" i="2"/>
  <c r="W42" i="2" s="1"/>
  <c r="T42" i="2"/>
  <c r="U42" i="2" s="1"/>
  <c r="R42" i="2"/>
  <c r="S42" i="2" s="1"/>
  <c r="P42" i="2"/>
  <c r="Q42" i="2" s="1"/>
  <c r="N42" i="2"/>
  <c r="Y41" i="2"/>
  <c r="W41" i="2"/>
  <c r="U41" i="2"/>
  <c r="S41" i="2"/>
  <c r="X40" i="2"/>
  <c r="Y40" i="2" s="1"/>
  <c r="V40" i="2"/>
  <c r="W40" i="2" s="1"/>
  <c r="T40" i="2"/>
  <c r="U40" i="2" s="1"/>
  <c r="R40" i="2"/>
  <c r="S40" i="2" s="1"/>
  <c r="P40" i="2"/>
  <c r="Q40" i="2" s="1"/>
  <c r="N40" i="2"/>
  <c r="X39" i="2"/>
  <c r="Y39" i="2" s="1"/>
  <c r="V39" i="2"/>
  <c r="W39" i="2" s="1"/>
  <c r="T39" i="2"/>
  <c r="U39" i="2" s="1"/>
  <c r="R39" i="2"/>
  <c r="S39" i="2" s="1"/>
  <c r="P39" i="2"/>
  <c r="Q39" i="2" s="1"/>
  <c r="N39" i="2"/>
  <c r="AB38" i="2"/>
  <c r="AB39" i="2" s="1"/>
  <c r="AB40" i="2" s="1"/>
  <c r="X38" i="2"/>
  <c r="Y38" i="2" s="1"/>
  <c r="V38" i="2"/>
  <c r="W38" i="2" s="1"/>
  <c r="T38" i="2"/>
  <c r="U38" i="2" s="1"/>
  <c r="R38" i="2"/>
  <c r="S38" i="2" s="1"/>
  <c r="P38" i="2"/>
  <c r="Q38" i="2" s="1"/>
  <c r="N38" i="2"/>
  <c r="Y37" i="2"/>
  <c r="W37" i="2"/>
  <c r="U37" i="2"/>
  <c r="S37" i="2"/>
  <c r="P37" i="2"/>
  <c r="N37" i="2"/>
  <c r="X36" i="2"/>
  <c r="Y36" i="2" s="1"/>
  <c r="V36" i="2"/>
  <c r="W36" i="2" s="1"/>
  <c r="T36" i="2"/>
  <c r="U36" i="2" s="1"/>
  <c r="R36" i="2"/>
  <c r="S36" i="2" s="1"/>
  <c r="P36" i="2"/>
  <c r="Q36" i="2" s="1"/>
  <c r="N36" i="2"/>
  <c r="AB35" i="2"/>
  <c r="Y35" i="2"/>
  <c r="W35" i="2"/>
  <c r="U35" i="2"/>
  <c r="S35" i="2"/>
  <c r="N35" i="2"/>
  <c r="R34" i="2"/>
  <c r="S34" i="2" s="1"/>
  <c r="P34" i="2"/>
  <c r="X34" i="2" s="1"/>
  <c r="Y34" i="2" s="1"/>
  <c r="N34" i="2"/>
  <c r="M34" i="2"/>
  <c r="R33" i="2"/>
  <c r="S33" i="2" s="1"/>
  <c r="P33" i="2"/>
  <c r="V33" i="2" s="1"/>
  <c r="W33" i="2" s="1"/>
  <c r="N33" i="2"/>
  <c r="M33" i="2"/>
  <c r="R32" i="2"/>
  <c r="S32" i="2" s="1"/>
  <c r="P32" i="2"/>
  <c r="X32" i="2" s="1"/>
  <c r="Y32" i="2" s="1"/>
  <c r="N32" i="2"/>
  <c r="M32" i="2"/>
  <c r="R31" i="2"/>
  <c r="S31" i="2" s="1"/>
  <c r="P31" i="2"/>
  <c r="V31" i="2" s="1"/>
  <c r="W31" i="2" s="1"/>
  <c r="N31" i="2"/>
  <c r="M31" i="2"/>
  <c r="R30" i="2"/>
  <c r="S30" i="2" s="1"/>
  <c r="P30" i="2"/>
  <c r="X30" i="2" s="1"/>
  <c r="Y30" i="2" s="1"/>
  <c r="N30" i="2"/>
  <c r="M30" i="2"/>
  <c r="R29" i="2"/>
  <c r="S29" i="2" s="1"/>
  <c r="P29" i="2"/>
  <c r="X29" i="2" s="1"/>
  <c r="Y29" i="2" s="1"/>
  <c r="N29" i="2"/>
  <c r="R28" i="2"/>
  <c r="S28" i="2" s="1"/>
  <c r="P28" i="2"/>
  <c r="X28" i="2" s="1"/>
  <c r="Y28" i="2" s="1"/>
  <c r="N28" i="2"/>
  <c r="R27" i="2"/>
  <c r="S27" i="2" s="1"/>
  <c r="P27" i="2"/>
  <c r="X27" i="2" s="1"/>
  <c r="Y27" i="2" s="1"/>
  <c r="N27" i="2"/>
  <c r="R26" i="2"/>
  <c r="S26" i="2" s="1"/>
  <c r="P26" i="2"/>
  <c r="V26" i="2" s="1"/>
  <c r="W26" i="2" s="1"/>
  <c r="N26" i="2"/>
  <c r="R25" i="2"/>
  <c r="S25" i="2" s="1"/>
  <c r="P25" i="2"/>
  <c r="V25" i="2" s="1"/>
  <c r="W25" i="2" s="1"/>
  <c r="N25" i="2"/>
  <c r="R24" i="2"/>
  <c r="S24" i="2" s="1"/>
  <c r="P24" i="2"/>
  <c r="V24" i="2" s="1"/>
  <c r="W24" i="2" s="1"/>
  <c r="N24" i="2"/>
  <c r="R23" i="2"/>
  <c r="S23" i="2" s="1"/>
  <c r="P23" i="2"/>
  <c r="X23" i="2" s="1"/>
  <c r="Y23" i="2" s="1"/>
  <c r="N23" i="2"/>
  <c r="R22" i="2"/>
  <c r="S22" i="2" s="1"/>
  <c r="P22" i="2"/>
  <c r="X22" i="2" s="1"/>
  <c r="Y22" i="2" s="1"/>
  <c r="N22" i="2"/>
  <c r="R21" i="2"/>
  <c r="S21" i="2" s="1"/>
  <c r="P21" i="2"/>
  <c r="X21" i="2" s="1"/>
  <c r="Y21" i="2" s="1"/>
  <c r="N21" i="2"/>
  <c r="R20" i="2"/>
  <c r="S20" i="2" s="1"/>
  <c r="P20" i="2"/>
  <c r="X20" i="2" s="1"/>
  <c r="Y20" i="2" s="1"/>
  <c r="N20" i="2"/>
  <c r="R19" i="2"/>
  <c r="S19" i="2" s="1"/>
  <c r="P19" i="2"/>
  <c r="T19" i="2" s="1"/>
  <c r="U19" i="2" s="1"/>
  <c r="N19" i="2"/>
  <c r="R18" i="2"/>
  <c r="S18" i="2" s="1"/>
  <c r="P18" i="2"/>
  <c r="V18" i="2" s="1"/>
  <c r="W18" i="2" s="1"/>
  <c r="N18" i="2"/>
  <c r="R17" i="2"/>
  <c r="S17" i="2" s="1"/>
  <c r="P17" i="2"/>
  <c r="V17" i="2" s="1"/>
  <c r="W17" i="2" s="1"/>
  <c r="N17" i="2"/>
  <c r="R16" i="2"/>
  <c r="S16" i="2" s="1"/>
  <c r="P16" i="2"/>
  <c r="V16" i="2" s="1"/>
  <c r="W16" i="2" s="1"/>
  <c r="N16" i="2"/>
  <c r="R15" i="2"/>
  <c r="S15" i="2" s="1"/>
  <c r="P15" i="2"/>
  <c r="X15" i="2" s="1"/>
  <c r="Y15" i="2" s="1"/>
  <c r="N15" i="2"/>
  <c r="R14" i="2"/>
  <c r="S14" i="2" s="1"/>
  <c r="P14" i="2"/>
  <c r="X14" i="2" s="1"/>
  <c r="Y14" i="2" s="1"/>
  <c r="N14" i="2"/>
  <c r="R13" i="2"/>
  <c r="S13" i="2" s="1"/>
  <c r="P13" i="2"/>
  <c r="X13" i="2" s="1"/>
  <c r="Y13" i="2" s="1"/>
  <c r="N13" i="2"/>
  <c r="R12" i="2"/>
  <c r="S12" i="2" s="1"/>
  <c r="P12" i="2"/>
  <c r="X12" i="2" s="1"/>
  <c r="Y12" i="2" s="1"/>
  <c r="N12" i="2"/>
  <c r="L12" i="2"/>
  <c r="R11" i="2"/>
  <c r="S11" i="2" s="1"/>
  <c r="P11" i="2"/>
  <c r="X11" i="2" s="1"/>
  <c r="Y11" i="2" s="1"/>
  <c r="N11" i="2"/>
  <c r="R10" i="2"/>
  <c r="S10" i="2" s="1"/>
  <c r="P10" i="2"/>
  <c r="V10" i="2" s="1"/>
  <c r="W10" i="2" s="1"/>
  <c r="N10" i="2"/>
  <c r="R9" i="2"/>
  <c r="S9" i="2" s="1"/>
  <c r="P9" i="2"/>
  <c r="V9" i="2" s="1"/>
  <c r="W9" i="2" s="1"/>
  <c r="N9" i="2"/>
  <c r="R8" i="2"/>
  <c r="S8" i="2" s="1"/>
  <c r="P8" i="2"/>
  <c r="V8" i="2" s="1"/>
  <c r="W8" i="2" s="1"/>
  <c r="N8" i="2"/>
  <c r="R7" i="2"/>
  <c r="S7" i="2" s="1"/>
  <c r="P7" i="2"/>
  <c r="X7" i="2" s="1"/>
  <c r="Y7" i="2" s="1"/>
  <c r="N7" i="2"/>
  <c r="R6" i="2"/>
  <c r="S6" i="2" s="1"/>
  <c r="P6" i="2"/>
  <c r="V6" i="2" s="1"/>
  <c r="W6" i="2" s="1"/>
  <c r="N6" i="2"/>
  <c r="M6" i="2"/>
  <c r="R5" i="2"/>
  <c r="P5" i="2"/>
  <c r="V5" i="2" s="1"/>
  <c r="O5" i="2"/>
  <c r="N5" i="2"/>
  <c r="L5" i="2"/>
  <c r="N1" i="2"/>
  <c r="X470" i="2" l="1"/>
  <c r="Y470" i="2" s="1"/>
  <c r="L470" i="2"/>
  <c r="P479" i="2"/>
  <c r="Q479" i="2" s="1"/>
  <c r="L479" i="2"/>
  <c r="AE1022" i="2"/>
  <c r="AI1022" i="2" s="1"/>
  <c r="AF1022" i="2"/>
  <c r="AJ1022" i="2" s="1"/>
  <c r="AG1022" i="2"/>
  <c r="AK1022" i="2" s="1"/>
  <c r="AH1022" i="2"/>
  <c r="AL1022" i="2" s="1"/>
  <c r="AC1022" i="2"/>
  <c r="AD1022" i="2" s="1"/>
  <c r="V1035" i="2"/>
  <c r="W1035" i="2" s="1"/>
  <c r="L1035" i="2"/>
  <c r="AE1039" i="2"/>
  <c r="AI1039" i="2" s="1"/>
  <c r="AF1039" i="2"/>
  <c r="AJ1039" i="2" s="1"/>
  <c r="AG1039" i="2"/>
  <c r="AK1039" i="2" s="1"/>
  <c r="AH1039" i="2"/>
  <c r="AL1039" i="2" s="1"/>
  <c r="AC1039" i="2"/>
  <c r="AD1039" i="2" s="1"/>
  <c r="T1069" i="2"/>
  <c r="U1069" i="2" s="1"/>
  <c r="L1069" i="2"/>
  <c r="V1042" i="2"/>
  <c r="W1042" i="2" s="1"/>
  <c r="L1042" i="2"/>
  <c r="T1062" i="2"/>
  <c r="U1062" i="2" s="1"/>
  <c r="L1062" i="2"/>
  <c r="X1161" i="2"/>
  <c r="Y1161" i="2" s="1"/>
  <c r="L1161" i="2"/>
  <c r="V1175" i="2"/>
  <c r="W1175" i="2" s="1"/>
  <c r="L1175" i="2"/>
  <c r="R101" i="2"/>
  <c r="S101" i="2" s="1"/>
  <c r="L101" i="2"/>
  <c r="AE480" i="2"/>
  <c r="AI480" i="2" s="1"/>
  <c r="AF480" i="2"/>
  <c r="AJ480" i="2" s="1"/>
  <c r="AG480" i="2"/>
  <c r="AK480" i="2" s="1"/>
  <c r="AH480" i="2"/>
  <c r="AL480" i="2" s="1"/>
  <c r="AC480" i="2"/>
  <c r="AD480" i="2" s="1"/>
  <c r="AE1023" i="2"/>
  <c r="AI1023" i="2" s="1"/>
  <c r="AH1023" i="2"/>
  <c r="AL1023" i="2" s="1"/>
  <c r="AF1023" i="2"/>
  <c r="AJ1023" i="2" s="1"/>
  <c r="AG1023" i="2"/>
  <c r="AK1023" i="2" s="1"/>
  <c r="AC1023" i="2"/>
  <c r="AD1023" i="2" s="1"/>
  <c r="T1029" i="2"/>
  <c r="U1029" i="2" s="1"/>
  <c r="L1029" i="2"/>
  <c r="T1051" i="2"/>
  <c r="U1051" i="2" s="1"/>
  <c r="L1051" i="2"/>
  <c r="AE1060" i="2"/>
  <c r="AI1060" i="2" s="1"/>
  <c r="AF1060" i="2"/>
  <c r="AJ1060" i="2" s="1"/>
  <c r="AG1060" i="2"/>
  <c r="AK1060" i="2" s="1"/>
  <c r="AH1060" i="2"/>
  <c r="AL1060" i="2" s="1"/>
  <c r="AC1060" i="2"/>
  <c r="AD1060" i="2" s="1"/>
  <c r="T1071" i="2"/>
  <c r="U1071" i="2" s="1"/>
  <c r="L1071" i="2"/>
  <c r="V62" i="2"/>
  <c r="W62" i="2" s="1"/>
  <c r="L62" i="2"/>
  <c r="AE667" i="2"/>
  <c r="AI667" i="2" s="1"/>
  <c r="AF667" i="2"/>
  <c r="AJ667" i="2" s="1"/>
  <c r="AG667" i="2"/>
  <c r="AK667" i="2" s="1"/>
  <c r="AH667" i="2"/>
  <c r="AL667" i="2" s="1"/>
  <c r="AC667" i="2"/>
  <c r="AD667" i="2" s="1"/>
  <c r="M1023" i="2"/>
  <c r="X1049" i="2"/>
  <c r="Y1049" i="2" s="1"/>
  <c r="L1049" i="2"/>
  <c r="X1058" i="2"/>
  <c r="Y1058" i="2" s="1"/>
  <c r="L1058" i="2"/>
  <c r="M1060" i="2"/>
  <c r="V1072" i="2"/>
  <c r="W1072" i="2" s="1"/>
  <c r="L1072" i="2"/>
  <c r="AH1079" i="2"/>
  <c r="AL1079" i="2" s="1"/>
  <c r="AE1079" i="2"/>
  <c r="AI1079" i="2" s="1"/>
  <c r="AF1079" i="2"/>
  <c r="AJ1079" i="2" s="1"/>
  <c r="AG1079" i="2"/>
  <c r="AK1079" i="2" s="1"/>
  <c r="AC1079" i="2"/>
  <c r="AD1079" i="2" s="1"/>
  <c r="N1100" i="2"/>
  <c r="L1100" i="2"/>
  <c r="AE1176" i="2"/>
  <c r="AI1176" i="2" s="1"/>
  <c r="AF1176" i="2"/>
  <c r="AJ1176" i="2" s="1"/>
  <c r="AG1176" i="2"/>
  <c r="AK1176" i="2" s="1"/>
  <c r="AH1176" i="2"/>
  <c r="AL1176" i="2" s="1"/>
  <c r="AC1176" i="2"/>
  <c r="AD1176" i="2" s="1"/>
  <c r="AE477" i="2"/>
  <c r="AI477" i="2" s="1"/>
  <c r="AF477" i="2"/>
  <c r="AJ477" i="2" s="1"/>
  <c r="AG477" i="2"/>
  <c r="AK477" i="2" s="1"/>
  <c r="AH477" i="2"/>
  <c r="AL477" i="2" s="1"/>
  <c r="AC477" i="2"/>
  <c r="AD477" i="2" s="1"/>
  <c r="P481" i="2"/>
  <c r="L481" i="2"/>
  <c r="M667" i="2"/>
  <c r="X1024" i="2"/>
  <c r="Y1024" i="2" s="1"/>
  <c r="L1024" i="2"/>
  <c r="V1037" i="2"/>
  <c r="W1037" i="2" s="1"/>
  <c r="L1037" i="2"/>
  <c r="X1073" i="2"/>
  <c r="Y1073" i="2" s="1"/>
  <c r="L1073" i="2"/>
  <c r="AE1078" i="2"/>
  <c r="AI1078" i="2" s="1"/>
  <c r="AF1078" i="2"/>
  <c r="AJ1078" i="2" s="1"/>
  <c r="AG1078" i="2"/>
  <c r="AK1078" i="2" s="1"/>
  <c r="AH1078" i="2"/>
  <c r="AL1078" i="2" s="1"/>
  <c r="AC1078" i="2"/>
  <c r="AD1078" i="2" s="1"/>
  <c r="M1079" i="2"/>
  <c r="M1176" i="2"/>
  <c r="X1187" i="2"/>
  <c r="Y1187" i="2" s="1"/>
  <c r="L1187" i="2"/>
  <c r="T1189" i="2"/>
  <c r="U1189" i="2" s="1"/>
  <c r="L1189" i="2"/>
  <c r="M477" i="2"/>
  <c r="N1066" i="2"/>
  <c r="L1066" i="2"/>
  <c r="T1074" i="2"/>
  <c r="U1074" i="2" s="1"/>
  <c r="L1074" i="2"/>
  <c r="M1078" i="2"/>
  <c r="AE1107" i="2"/>
  <c r="AI1107" i="2" s="1"/>
  <c r="AF1107" i="2"/>
  <c r="AJ1107" i="2" s="1"/>
  <c r="AG1107" i="2"/>
  <c r="AK1107" i="2" s="1"/>
  <c r="AH1107" i="2"/>
  <c r="AL1107" i="2" s="1"/>
  <c r="AC1107" i="2"/>
  <c r="AD1107" i="2" s="1"/>
  <c r="X1159" i="2"/>
  <c r="Y1159" i="2" s="1"/>
  <c r="AH1185" i="2"/>
  <c r="AL1185" i="2" s="1"/>
  <c r="AE1185" i="2"/>
  <c r="AI1185" i="2" s="1"/>
  <c r="AF1185" i="2"/>
  <c r="AJ1185" i="2" s="1"/>
  <c r="AG1185" i="2"/>
  <c r="AK1185" i="2" s="1"/>
  <c r="AC1185" i="2"/>
  <c r="AD1185" i="2" s="1"/>
  <c r="X1192" i="2"/>
  <c r="Y1192" i="2" s="1"/>
  <c r="L1192" i="2"/>
  <c r="V478" i="2"/>
  <c r="W478" i="2" s="1"/>
  <c r="L478" i="2"/>
  <c r="X482" i="2"/>
  <c r="Y482" i="2" s="1"/>
  <c r="L482" i="2"/>
  <c r="AE1038" i="2"/>
  <c r="AI1038" i="2" s="1"/>
  <c r="AF1038" i="2"/>
  <c r="AJ1038" i="2" s="1"/>
  <c r="AG1038" i="2"/>
  <c r="AK1038" i="2" s="1"/>
  <c r="AH1038" i="2"/>
  <c r="AL1038" i="2" s="1"/>
  <c r="AC1038" i="2"/>
  <c r="AD1038" i="2" s="1"/>
  <c r="N1067" i="2"/>
  <c r="L1067" i="2"/>
  <c r="T1111" i="2"/>
  <c r="U1111" i="2" s="1"/>
  <c r="AE1190" i="2"/>
  <c r="AI1190" i="2" s="1"/>
  <c r="AF1190" i="2"/>
  <c r="AJ1190" i="2" s="1"/>
  <c r="AG1190" i="2"/>
  <c r="AK1190" i="2" s="1"/>
  <c r="AH1190" i="2"/>
  <c r="AL1190" i="2" s="1"/>
  <c r="AC1190" i="2"/>
  <c r="AD1190" i="2" s="1"/>
  <c r="V1195" i="2"/>
  <c r="W1195" i="2" s="1"/>
  <c r="L1195" i="2"/>
  <c r="AE1197" i="2"/>
  <c r="AI1197" i="2" s="1"/>
  <c r="AF1197" i="2"/>
  <c r="AJ1197" i="2" s="1"/>
  <c r="AG1197" i="2"/>
  <c r="AK1197" i="2" s="1"/>
  <c r="AH1197" i="2"/>
  <c r="AL1197" i="2" s="1"/>
  <c r="AC1197" i="2"/>
  <c r="AD1197" i="2" s="1"/>
  <c r="AE1041" i="2"/>
  <c r="AI1041" i="2" s="1"/>
  <c r="AF1041" i="2"/>
  <c r="AJ1041" i="2" s="1"/>
  <c r="AG1041" i="2"/>
  <c r="AK1041" i="2" s="1"/>
  <c r="AH1041" i="2"/>
  <c r="AL1041" i="2" s="1"/>
  <c r="AC1041" i="2"/>
  <c r="AD1041" i="2" s="1"/>
  <c r="T1064" i="2"/>
  <c r="U1064" i="2" s="1"/>
  <c r="L1064" i="2"/>
  <c r="T1068" i="2"/>
  <c r="U1068" i="2" s="1"/>
  <c r="L1068" i="2"/>
  <c r="T1097" i="2"/>
  <c r="U1097" i="2" s="1"/>
  <c r="L1097" i="2"/>
  <c r="V1108" i="2"/>
  <c r="W1108" i="2" s="1"/>
  <c r="L1108" i="2"/>
  <c r="AE1160" i="2"/>
  <c r="AI1160" i="2" s="1"/>
  <c r="AF1160" i="2"/>
  <c r="AJ1160" i="2" s="1"/>
  <c r="AG1160" i="2"/>
  <c r="AK1160" i="2" s="1"/>
  <c r="AH1160" i="2"/>
  <c r="AL1160" i="2" s="1"/>
  <c r="AC1160" i="2"/>
  <c r="AD1160" i="2" s="1"/>
  <c r="P1174" i="2"/>
  <c r="M1190" i="2"/>
  <c r="P1193" i="2"/>
  <c r="R1193" i="2" s="1"/>
  <c r="S1193" i="2" s="1"/>
  <c r="L1193" i="2"/>
  <c r="M1197" i="2"/>
  <c r="AC1015" i="2"/>
  <c r="AD1015" i="2" s="1"/>
  <c r="AE1015" i="2"/>
  <c r="AI1015" i="2" s="1"/>
  <c r="AE361" i="2"/>
  <c r="AI361" i="2" s="1"/>
  <c r="AH361" i="2"/>
  <c r="AL361" i="2" s="1"/>
  <c r="AG361" i="2"/>
  <c r="AK361" i="2" s="1"/>
  <c r="AC361" i="2"/>
  <c r="AD361" i="2" s="1"/>
  <c r="AF361" i="2"/>
  <c r="AJ361" i="2" s="1"/>
  <c r="AH807" i="2"/>
  <c r="AL807" i="2" s="1"/>
  <c r="AE807" i="2"/>
  <c r="AI807" i="2" s="1"/>
  <c r="AF807" i="2"/>
  <c r="AJ807" i="2" s="1"/>
  <c r="AG807" i="2"/>
  <c r="AK807" i="2" s="1"/>
  <c r="AC807" i="2"/>
  <c r="AD807" i="2" s="1"/>
  <c r="M807" i="2"/>
  <c r="M680" i="2"/>
  <c r="AE680" i="2"/>
  <c r="AI680" i="2" s="1"/>
  <c r="AF680" i="2"/>
  <c r="AJ680" i="2" s="1"/>
  <c r="AG680" i="2"/>
  <c r="AK680" i="2" s="1"/>
  <c r="AH680" i="2"/>
  <c r="AL680" i="2" s="1"/>
  <c r="AC680" i="2"/>
  <c r="AD680" i="2" s="1"/>
  <c r="P1249" i="2"/>
  <c r="X1249" i="2" s="1"/>
  <c r="Y1249" i="2" s="1"/>
  <c r="AH1249" i="2"/>
  <c r="AE1249" i="2"/>
  <c r="AF1249" i="2"/>
  <c r="AG1249" i="2"/>
  <c r="AC1249" i="2"/>
  <c r="AD1249" i="2" s="1"/>
  <c r="M5" i="2"/>
  <c r="AH5" i="2"/>
  <c r="AL5" i="2" s="1"/>
  <c r="AG5" i="2"/>
  <c r="AK5" i="2" s="1"/>
  <c r="AF5" i="2"/>
  <c r="AJ5" i="2" s="1"/>
  <c r="AE5" i="2"/>
  <c r="AI5" i="2" s="1"/>
  <c r="AC5" i="2"/>
  <c r="M223" i="2"/>
  <c r="AE223" i="2"/>
  <c r="AI223" i="2" s="1"/>
  <c r="AF223" i="2"/>
  <c r="AJ223" i="2" s="1"/>
  <c r="AH223" i="2"/>
  <c r="AL223" i="2" s="1"/>
  <c r="AG223" i="2"/>
  <c r="AK223" i="2" s="1"/>
  <c r="AC223" i="2"/>
  <c r="AD223" i="2" s="1"/>
  <c r="M227" i="2"/>
  <c r="AE227" i="2"/>
  <c r="AI227" i="2" s="1"/>
  <c r="AF227" i="2"/>
  <c r="AJ227" i="2" s="1"/>
  <c r="AH227" i="2"/>
  <c r="AL227" i="2" s="1"/>
  <c r="AG227" i="2"/>
  <c r="AK227" i="2" s="1"/>
  <c r="AC227" i="2"/>
  <c r="AD227" i="2" s="1"/>
  <c r="M272" i="2"/>
  <c r="AE272" i="2"/>
  <c r="AI272" i="2" s="1"/>
  <c r="AF272" i="2"/>
  <c r="AJ272" i="2" s="1"/>
  <c r="AG272" i="2"/>
  <c r="AK272" i="2" s="1"/>
  <c r="AH272" i="2"/>
  <c r="AL272" i="2" s="1"/>
  <c r="AC272" i="2"/>
  <c r="AD272" i="2" s="1"/>
  <c r="M285" i="2"/>
  <c r="AF285" i="2"/>
  <c r="AJ285" i="2" s="1"/>
  <c r="AG285" i="2"/>
  <c r="AK285" i="2" s="1"/>
  <c r="AE285" i="2"/>
  <c r="AI285" i="2" s="1"/>
  <c r="AH285" i="2"/>
  <c r="AL285" i="2" s="1"/>
  <c r="AC285" i="2"/>
  <c r="AD285" i="2" s="1"/>
  <c r="M300" i="2"/>
  <c r="AE300" i="2"/>
  <c r="AI300" i="2" s="1"/>
  <c r="AF300" i="2"/>
  <c r="AJ300" i="2" s="1"/>
  <c r="AG300" i="2"/>
  <c r="AK300" i="2" s="1"/>
  <c r="AH300" i="2"/>
  <c r="AL300" i="2" s="1"/>
  <c r="AC300" i="2"/>
  <c r="AD300" i="2" s="1"/>
  <c r="M354" i="2"/>
  <c r="AE354" i="2"/>
  <c r="AI354" i="2" s="1"/>
  <c r="AF354" i="2"/>
  <c r="AJ354" i="2" s="1"/>
  <c r="AG354" i="2"/>
  <c r="AK354" i="2" s="1"/>
  <c r="AH354" i="2"/>
  <c r="AL354" i="2" s="1"/>
  <c r="AC354" i="2"/>
  <c r="AD354" i="2" s="1"/>
  <c r="M398" i="2"/>
  <c r="AE398" i="2"/>
  <c r="AI398" i="2" s="1"/>
  <c r="AF398" i="2"/>
  <c r="AJ398" i="2" s="1"/>
  <c r="AG398" i="2"/>
  <c r="AK398" i="2" s="1"/>
  <c r="AH398" i="2"/>
  <c r="AL398" i="2" s="1"/>
  <c r="AC398" i="2"/>
  <c r="AD398" i="2" s="1"/>
  <c r="M409" i="2"/>
  <c r="AG409" i="2"/>
  <c r="AK409" i="2" s="1"/>
  <c r="AE409" i="2"/>
  <c r="AI409" i="2" s="1"/>
  <c r="AH409" i="2"/>
  <c r="AL409" i="2" s="1"/>
  <c r="AF409" i="2"/>
  <c r="AJ409" i="2" s="1"/>
  <c r="AC409" i="2"/>
  <c r="AD409" i="2" s="1"/>
  <c r="M415" i="2"/>
  <c r="AG415" i="2"/>
  <c r="AK415" i="2" s="1"/>
  <c r="AE415" i="2"/>
  <c r="AI415" i="2" s="1"/>
  <c r="AF415" i="2"/>
  <c r="AJ415" i="2" s="1"/>
  <c r="AH415" i="2"/>
  <c r="AL415" i="2" s="1"/>
  <c r="AC415" i="2"/>
  <c r="AD415" i="2" s="1"/>
  <c r="M455" i="2"/>
  <c r="AE455" i="2"/>
  <c r="AI455" i="2" s="1"/>
  <c r="AF455" i="2"/>
  <c r="AJ455" i="2" s="1"/>
  <c r="AG455" i="2"/>
  <c r="AK455" i="2" s="1"/>
  <c r="AH455" i="2"/>
  <c r="AL455" i="2" s="1"/>
  <c r="AC455" i="2"/>
  <c r="AD455" i="2" s="1"/>
  <c r="M486" i="2"/>
  <c r="AG486" i="2"/>
  <c r="AK486" i="2" s="1"/>
  <c r="AE486" i="2"/>
  <c r="AI486" i="2" s="1"/>
  <c r="AF486" i="2"/>
  <c r="AJ486" i="2" s="1"/>
  <c r="AH486" i="2"/>
  <c r="AL486" i="2" s="1"/>
  <c r="AC486" i="2"/>
  <c r="AD486" i="2" s="1"/>
  <c r="M514" i="2"/>
  <c r="AE514" i="2"/>
  <c r="AI514" i="2" s="1"/>
  <c r="AF514" i="2"/>
  <c r="AJ514" i="2" s="1"/>
  <c r="AG514" i="2"/>
  <c r="AK514" i="2" s="1"/>
  <c r="AH514" i="2"/>
  <c r="AL514" i="2" s="1"/>
  <c r="AC514" i="2"/>
  <c r="AD514" i="2" s="1"/>
  <c r="M518" i="2"/>
  <c r="AE518" i="2"/>
  <c r="AI518" i="2" s="1"/>
  <c r="AF518" i="2"/>
  <c r="AJ518" i="2" s="1"/>
  <c r="AG518" i="2"/>
  <c r="AK518" i="2" s="1"/>
  <c r="AH518" i="2"/>
  <c r="AL518" i="2" s="1"/>
  <c r="AC518" i="2"/>
  <c r="AD518" i="2" s="1"/>
  <c r="M524" i="2"/>
  <c r="AE524" i="2"/>
  <c r="AI524" i="2" s="1"/>
  <c r="AF524" i="2"/>
  <c r="AJ524" i="2" s="1"/>
  <c r="AG524" i="2"/>
  <c r="AK524" i="2" s="1"/>
  <c r="AH524" i="2"/>
  <c r="AL524" i="2" s="1"/>
  <c r="AC524" i="2"/>
  <c r="AD524" i="2" s="1"/>
  <c r="M633" i="2"/>
  <c r="AE633" i="2"/>
  <c r="AI633" i="2" s="1"/>
  <c r="AF633" i="2"/>
  <c r="AJ633" i="2" s="1"/>
  <c r="AG633" i="2"/>
  <c r="AK633" i="2" s="1"/>
  <c r="AH633" i="2"/>
  <c r="AL633" i="2" s="1"/>
  <c r="AC633" i="2"/>
  <c r="AD633" i="2" s="1"/>
  <c r="M719" i="2"/>
  <c r="AG719" i="2"/>
  <c r="AK719" i="2" s="1"/>
  <c r="AH719" i="2"/>
  <c r="AL719" i="2" s="1"/>
  <c r="AE719" i="2"/>
  <c r="AI719" i="2" s="1"/>
  <c r="AF719" i="2"/>
  <c r="AJ719" i="2" s="1"/>
  <c r="AC719" i="2"/>
  <c r="AD719" i="2" s="1"/>
  <c r="M847" i="2"/>
  <c r="AE847" i="2"/>
  <c r="AI847" i="2" s="1"/>
  <c r="AF847" i="2"/>
  <c r="AJ847" i="2" s="1"/>
  <c r="AG847" i="2"/>
  <c r="AK847" i="2" s="1"/>
  <c r="AH847" i="2"/>
  <c r="AL847" i="2" s="1"/>
  <c r="AC847" i="2"/>
  <c r="AD847" i="2" s="1"/>
  <c r="M859" i="2"/>
  <c r="AE859" i="2"/>
  <c r="AI859" i="2" s="1"/>
  <c r="AF859" i="2"/>
  <c r="AJ859" i="2" s="1"/>
  <c r="AG859" i="2"/>
  <c r="AK859" i="2" s="1"/>
  <c r="AH859" i="2"/>
  <c r="AL859" i="2" s="1"/>
  <c r="AC859" i="2"/>
  <c r="AD859" i="2" s="1"/>
  <c r="M1103" i="2"/>
  <c r="AE1103" i="2"/>
  <c r="AI1103" i="2" s="1"/>
  <c r="AF1103" i="2"/>
  <c r="AJ1103" i="2" s="1"/>
  <c r="AG1103" i="2"/>
  <c r="AK1103" i="2" s="1"/>
  <c r="AH1103" i="2"/>
  <c r="AL1103" i="2" s="1"/>
  <c r="AC1103" i="2"/>
  <c r="AD1103" i="2" s="1"/>
  <c r="M1125" i="2"/>
  <c r="AE1125" i="2"/>
  <c r="AI1125" i="2" s="1"/>
  <c r="AF1125" i="2"/>
  <c r="AJ1125" i="2" s="1"/>
  <c r="AG1125" i="2"/>
  <c r="AK1125" i="2" s="1"/>
  <c r="AH1125" i="2"/>
  <c r="AL1125" i="2" s="1"/>
  <c r="AC1125" i="2"/>
  <c r="AD1125" i="2" s="1"/>
  <c r="M1151" i="2"/>
  <c r="AE1151" i="2"/>
  <c r="AI1151" i="2" s="1"/>
  <c r="AF1151" i="2"/>
  <c r="AJ1151" i="2" s="1"/>
  <c r="AG1151" i="2"/>
  <c r="AK1151" i="2" s="1"/>
  <c r="AH1151" i="2"/>
  <c r="AL1151" i="2" s="1"/>
  <c r="AC1151" i="2"/>
  <c r="AD1151" i="2" s="1"/>
  <c r="M1155" i="2"/>
  <c r="AE1155" i="2"/>
  <c r="AI1155" i="2" s="1"/>
  <c r="AF1155" i="2"/>
  <c r="AJ1155" i="2" s="1"/>
  <c r="AG1155" i="2"/>
  <c r="AK1155" i="2" s="1"/>
  <c r="AH1155" i="2"/>
  <c r="AL1155" i="2" s="1"/>
  <c r="AC1155" i="2"/>
  <c r="AD1155" i="2" s="1"/>
  <c r="M1164" i="2"/>
  <c r="AE1164" i="2"/>
  <c r="AI1164" i="2" s="1"/>
  <c r="AF1164" i="2"/>
  <c r="AJ1164" i="2" s="1"/>
  <c r="AG1164" i="2"/>
  <c r="AK1164" i="2" s="1"/>
  <c r="AH1164" i="2"/>
  <c r="AL1164" i="2" s="1"/>
  <c r="AC1164" i="2"/>
  <c r="AD1164" i="2" s="1"/>
  <c r="M1171" i="2"/>
  <c r="AE1171" i="2"/>
  <c r="AI1171" i="2" s="1"/>
  <c r="AF1171" i="2"/>
  <c r="AJ1171" i="2" s="1"/>
  <c r="AG1171" i="2"/>
  <c r="AK1171" i="2" s="1"/>
  <c r="AH1171" i="2"/>
  <c r="AL1171" i="2" s="1"/>
  <c r="AC1171" i="2"/>
  <c r="AD1171" i="2" s="1"/>
  <c r="M1179" i="2"/>
  <c r="AE1179" i="2"/>
  <c r="AI1179" i="2" s="1"/>
  <c r="AF1179" i="2"/>
  <c r="AJ1179" i="2" s="1"/>
  <c r="AG1179" i="2"/>
  <c r="AK1179" i="2" s="1"/>
  <c r="AH1179" i="2"/>
  <c r="AL1179" i="2" s="1"/>
  <c r="AC1179" i="2"/>
  <c r="AD1179" i="2" s="1"/>
  <c r="M1183" i="2"/>
  <c r="AE1183" i="2"/>
  <c r="AI1183" i="2" s="1"/>
  <c r="AF1183" i="2"/>
  <c r="AJ1183" i="2" s="1"/>
  <c r="AG1183" i="2"/>
  <c r="AK1183" i="2" s="1"/>
  <c r="AH1183" i="2"/>
  <c r="AL1183" i="2" s="1"/>
  <c r="AC1183" i="2"/>
  <c r="AD1183" i="2" s="1"/>
  <c r="M1191" i="2"/>
  <c r="AE1191" i="2"/>
  <c r="AI1191" i="2" s="1"/>
  <c r="AF1191" i="2"/>
  <c r="AJ1191" i="2" s="1"/>
  <c r="AG1191" i="2"/>
  <c r="AK1191" i="2" s="1"/>
  <c r="AH1191" i="2"/>
  <c r="AL1191" i="2" s="1"/>
  <c r="AC1191" i="2"/>
  <c r="AD1191" i="2" s="1"/>
  <c r="M1241" i="2"/>
  <c r="AE1241" i="2"/>
  <c r="AI1241" i="2" s="1"/>
  <c r="AF1241" i="2"/>
  <c r="AJ1241" i="2" s="1"/>
  <c r="AG1241" i="2"/>
  <c r="AK1241" i="2" s="1"/>
  <c r="AH1241" i="2"/>
  <c r="AL1241" i="2" s="1"/>
  <c r="AC1241" i="2"/>
  <c r="AD1241" i="2" s="1"/>
  <c r="M1245" i="2"/>
  <c r="AE1245" i="2"/>
  <c r="AI1245" i="2" s="1"/>
  <c r="AF1245" i="2"/>
  <c r="AJ1245" i="2" s="1"/>
  <c r="AG1245" i="2"/>
  <c r="AK1245" i="2" s="1"/>
  <c r="AH1245" i="2"/>
  <c r="AL1245" i="2" s="1"/>
  <c r="AC1245" i="2"/>
  <c r="AD1245" i="2" s="1"/>
  <c r="M36" i="2"/>
  <c r="AE36" i="2"/>
  <c r="AI36" i="2" s="1"/>
  <c r="AF36" i="2"/>
  <c r="AJ36" i="2" s="1"/>
  <c r="AH36" i="2"/>
  <c r="AL36" i="2" s="1"/>
  <c r="AG36" i="2"/>
  <c r="AK36" i="2" s="1"/>
  <c r="AC36" i="2"/>
  <c r="AD36" i="2" s="1"/>
  <c r="M55" i="2"/>
  <c r="AF55" i="2"/>
  <c r="AJ55" i="2" s="1"/>
  <c r="AG55" i="2"/>
  <c r="AK55" i="2" s="1"/>
  <c r="AE55" i="2"/>
  <c r="AI55" i="2" s="1"/>
  <c r="AH55" i="2"/>
  <c r="AL55" i="2" s="1"/>
  <c r="AC55" i="2"/>
  <c r="AD55" i="2" s="1"/>
  <c r="M61" i="2"/>
  <c r="AF61" i="2"/>
  <c r="AJ61" i="2" s="1"/>
  <c r="AG61" i="2"/>
  <c r="AK61" i="2" s="1"/>
  <c r="AE61" i="2"/>
  <c r="AI61" i="2" s="1"/>
  <c r="AH61" i="2"/>
  <c r="AL61" i="2" s="1"/>
  <c r="AC61" i="2"/>
  <c r="AD61" i="2" s="1"/>
  <c r="M64" i="2"/>
  <c r="AE64" i="2"/>
  <c r="AI64" i="2" s="1"/>
  <c r="AF64" i="2"/>
  <c r="AJ64" i="2" s="1"/>
  <c r="AG64" i="2"/>
  <c r="AK64" i="2" s="1"/>
  <c r="AH64" i="2"/>
  <c r="AL64" i="2" s="1"/>
  <c r="AC64" i="2"/>
  <c r="AD64" i="2" s="1"/>
  <c r="M74" i="2"/>
  <c r="AF74" i="2"/>
  <c r="AJ74" i="2" s="1"/>
  <c r="AG74" i="2"/>
  <c r="AK74" i="2" s="1"/>
  <c r="AH74" i="2"/>
  <c r="AL74" i="2" s="1"/>
  <c r="AE74" i="2"/>
  <c r="AI74" i="2" s="1"/>
  <c r="AC74" i="2"/>
  <c r="AD74" i="2" s="1"/>
  <c r="M82" i="2"/>
  <c r="AF82" i="2"/>
  <c r="AJ82" i="2" s="1"/>
  <c r="AG82" i="2"/>
  <c r="AK82" i="2" s="1"/>
  <c r="AH82" i="2"/>
  <c r="AL82" i="2" s="1"/>
  <c r="AE82" i="2"/>
  <c r="AI82" i="2" s="1"/>
  <c r="AC82" i="2"/>
  <c r="AD82" i="2" s="1"/>
  <c r="M86" i="2"/>
  <c r="AF86" i="2"/>
  <c r="AJ86" i="2" s="1"/>
  <c r="AG86" i="2"/>
  <c r="AK86" i="2" s="1"/>
  <c r="AH86" i="2"/>
  <c r="AL86" i="2" s="1"/>
  <c r="AE86" i="2"/>
  <c r="AI86" i="2" s="1"/>
  <c r="AC86" i="2"/>
  <c r="AD86" i="2" s="1"/>
  <c r="M93" i="2"/>
  <c r="AE93" i="2"/>
  <c r="AI93" i="2" s="1"/>
  <c r="AF93" i="2"/>
  <c r="AJ93" i="2" s="1"/>
  <c r="AH93" i="2"/>
  <c r="AL93" i="2" s="1"/>
  <c r="AG93" i="2"/>
  <c r="AK93" i="2" s="1"/>
  <c r="AC93" i="2"/>
  <c r="AD93" i="2" s="1"/>
  <c r="M112" i="2"/>
  <c r="AF112" i="2"/>
  <c r="AJ112" i="2" s="1"/>
  <c r="AG112" i="2"/>
  <c r="AK112" i="2" s="1"/>
  <c r="AE112" i="2"/>
  <c r="AI112" i="2" s="1"/>
  <c r="AH112" i="2"/>
  <c r="AL112" i="2" s="1"/>
  <c r="AC112" i="2"/>
  <c r="AD112" i="2" s="1"/>
  <c r="M120" i="2"/>
  <c r="AF120" i="2"/>
  <c r="AJ120" i="2" s="1"/>
  <c r="AG120" i="2"/>
  <c r="AK120" i="2" s="1"/>
  <c r="AH120" i="2"/>
  <c r="AL120" i="2" s="1"/>
  <c r="AE120" i="2"/>
  <c r="AI120" i="2" s="1"/>
  <c r="AC120" i="2"/>
  <c r="AD120" i="2" s="1"/>
  <c r="M128" i="2"/>
  <c r="AF128" i="2"/>
  <c r="AJ128" i="2" s="1"/>
  <c r="AG128" i="2"/>
  <c r="AK128" i="2" s="1"/>
  <c r="AH128" i="2"/>
  <c r="AL128" i="2" s="1"/>
  <c r="AE128" i="2"/>
  <c r="AI128" i="2" s="1"/>
  <c r="AC128" i="2"/>
  <c r="AD128" i="2" s="1"/>
  <c r="M136" i="2"/>
  <c r="AF136" i="2"/>
  <c r="AJ136" i="2" s="1"/>
  <c r="AG136" i="2"/>
  <c r="AK136" i="2" s="1"/>
  <c r="AE136" i="2"/>
  <c r="AI136" i="2" s="1"/>
  <c r="AH136" i="2"/>
  <c r="AL136" i="2" s="1"/>
  <c r="AC136" i="2"/>
  <c r="AD136" i="2" s="1"/>
  <c r="M144" i="2"/>
  <c r="AF144" i="2"/>
  <c r="AJ144" i="2" s="1"/>
  <c r="AG144" i="2"/>
  <c r="AK144" i="2" s="1"/>
  <c r="AH144" i="2"/>
  <c r="AL144" i="2" s="1"/>
  <c r="AE144" i="2"/>
  <c r="AI144" i="2" s="1"/>
  <c r="AC144" i="2"/>
  <c r="AD144" i="2" s="1"/>
  <c r="M155" i="2"/>
  <c r="AE155" i="2"/>
  <c r="AI155" i="2" s="1"/>
  <c r="AF155" i="2"/>
  <c r="AJ155" i="2" s="1"/>
  <c r="AG155" i="2"/>
  <c r="AK155" i="2" s="1"/>
  <c r="AH155" i="2"/>
  <c r="AL155" i="2" s="1"/>
  <c r="AC155" i="2"/>
  <c r="AD155" i="2" s="1"/>
  <c r="M162" i="2"/>
  <c r="AE162" i="2"/>
  <c r="AI162" i="2" s="1"/>
  <c r="AF162" i="2"/>
  <c r="AJ162" i="2" s="1"/>
  <c r="AG162" i="2"/>
  <c r="AK162" i="2" s="1"/>
  <c r="AH162" i="2"/>
  <c r="AL162" i="2" s="1"/>
  <c r="AC162" i="2"/>
  <c r="AD162" i="2" s="1"/>
  <c r="M189" i="2"/>
  <c r="AF189" i="2"/>
  <c r="AJ189" i="2" s="1"/>
  <c r="AG189" i="2"/>
  <c r="AK189" i="2" s="1"/>
  <c r="AH189" i="2"/>
  <c r="AL189" i="2" s="1"/>
  <c r="AE189" i="2"/>
  <c r="AI189" i="2" s="1"/>
  <c r="AC189" i="2"/>
  <c r="AD189" i="2" s="1"/>
  <c r="M194" i="2"/>
  <c r="AF194" i="2"/>
  <c r="AJ194" i="2" s="1"/>
  <c r="AG194" i="2"/>
  <c r="AK194" i="2" s="1"/>
  <c r="AE194" i="2"/>
  <c r="AI194" i="2" s="1"/>
  <c r="AH194" i="2"/>
  <c r="AL194" i="2" s="1"/>
  <c r="AC194" i="2"/>
  <c r="AD194" i="2" s="1"/>
  <c r="M200" i="2"/>
  <c r="AF200" i="2"/>
  <c r="AJ200" i="2" s="1"/>
  <c r="AG200" i="2"/>
  <c r="AK200" i="2" s="1"/>
  <c r="AE200" i="2"/>
  <c r="AI200" i="2" s="1"/>
  <c r="AH200" i="2"/>
  <c r="AL200" i="2" s="1"/>
  <c r="AC200" i="2"/>
  <c r="AD200" i="2" s="1"/>
  <c r="M208" i="2"/>
  <c r="AF208" i="2"/>
  <c r="AJ208" i="2" s="1"/>
  <c r="AG208" i="2"/>
  <c r="AK208" i="2" s="1"/>
  <c r="AE208" i="2"/>
  <c r="AI208" i="2" s="1"/>
  <c r="AH208" i="2"/>
  <c r="AL208" i="2" s="1"/>
  <c r="AC208" i="2"/>
  <c r="AD208" i="2" s="1"/>
  <c r="M216" i="2"/>
  <c r="AF216" i="2"/>
  <c r="AJ216" i="2" s="1"/>
  <c r="AG216" i="2"/>
  <c r="AK216" i="2" s="1"/>
  <c r="AE216" i="2"/>
  <c r="AI216" i="2" s="1"/>
  <c r="AH216" i="2"/>
  <c r="AL216" i="2" s="1"/>
  <c r="AC216" i="2"/>
  <c r="AD216" i="2" s="1"/>
  <c r="M226" i="2"/>
  <c r="AF226" i="2"/>
  <c r="AJ226" i="2" s="1"/>
  <c r="AG226" i="2"/>
  <c r="AK226" i="2" s="1"/>
  <c r="AE226" i="2"/>
  <c r="AI226" i="2" s="1"/>
  <c r="AH226" i="2"/>
  <c r="AL226" i="2" s="1"/>
  <c r="AC226" i="2"/>
  <c r="AD226" i="2" s="1"/>
  <c r="M232" i="2"/>
  <c r="AF232" i="2"/>
  <c r="AJ232" i="2" s="1"/>
  <c r="AG232" i="2"/>
  <c r="AK232" i="2" s="1"/>
  <c r="AH232" i="2"/>
  <c r="AL232" i="2" s="1"/>
  <c r="AE232" i="2"/>
  <c r="AI232" i="2" s="1"/>
  <c r="AC232" i="2"/>
  <c r="AD232" i="2" s="1"/>
  <c r="M237" i="2"/>
  <c r="AF237" i="2"/>
  <c r="AJ237" i="2" s="1"/>
  <c r="AG237" i="2"/>
  <c r="AK237" i="2" s="1"/>
  <c r="AH237" i="2"/>
  <c r="AL237" i="2" s="1"/>
  <c r="AE237" i="2"/>
  <c r="AI237" i="2" s="1"/>
  <c r="AC237" i="2"/>
  <c r="AD237" i="2" s="1"/>
  <c r="M245" i="2"/>
  <c r="AF245" i="2"/>
  <c r="AJ245" i="2" s="1"/>
  <c r="AG245" i="2"/>
  <c r="AK245" i="2" s="1"/>
  <c r="AH245" i="2"/>
  <c r="AL245" i="2" s="1"/>
  <c r="AE245" i="2"/>
  <c r="AI245" i="2" s="1"/>
  <c r="AC245" i="2"/>
  <c r="AD245" i="2" s="1"/>
  <c r="M253" i="2"/>
  <c r="AF253" i="2"/>
  <c r="AJ253" i="2" s="1"/>
  <c r="AG253" i="2"/>
  <c r="AK253" i="2" s="1"/>
  <c r="AH253" i="2"/>
  <c r="AL253" i="2" s="1"/>
  <c r="AE253" i="2"/>
  <c r="AI253" i="2" s="1"/>
  <c r="AC253" i="2"/>
  <c r="AD253" i="2" s="1"/>
  <c r="M261" i="2"/>
  <c r="AF261" i="2"/>
  <c r="AJ261" i="2" s="1"/>
  <c r="AG261" i="2"/>
  <c r="AK261" i="2" s="1"/>
  <c r="AH261" i="2"/>
  <c r="AL261" i="2" s="1"/>
  <c r="AE261" i="2"/>
  <c r="AI261" i="2" s="1"/>
  <c r="AC261" i="2"/>
  <c r="AD261" i="2" s="1"/>
  <c r="M271" i="2"/>
  <c r="AF271" i="2"/>
  <c r="AJ271" i="2" s="1"/>
  <c r="AG271" i="2"/>
  <c r="AK271" i="2" s="1"/>
  <c r="AH271" i="2"/>
  <c r="AL271" i="2" s="1"/>
  <c r="AE271" i="2"/>
  <c r="AI271" i="2" s="1"/>
  <c r="AC271" i="2"/>
  <c r="AD271" i="2" s="1"/>
  <c r="M279" i="2"/>
  <c r="AF279" i="2"/>
  <c r="AJ279" i="2" s="1"/>
  <c r="AG279" i="2"/>
  <c r="AK279" i="2" s="1"/>
  <c r="AH279" i="2"/>
  <c r="AL279" i="2" s="1"/>
  <c r="AE279" i="2"/>
  <c r="AI279" i="2" s="1"/>
  <c r="AC279" i="2"/>
  <c r="AD279" i="2" s="1"/>
  <c r="M284" i="2"/>
  <c r="AE284" i="2"/>
  <c r="AI284" i="2" s="1"/>
  <c r="AF284" i="2"/>
  <c r="AJ284" i="2" s="1"/>
  <c r="AG284" i="2"/>
  <c r="AK284" i="2" s="1"/>
  <c r="AH284" i="2"/>
  <c r="AL284" i="2" s="1"/>
  <c r="AC284" i="2"/>
  <c r="AD284" i="2" s="1"/>
  <c r="M292" i="2"/>
  <c r="AE292" i="2"/>
  <c r="AI292" i="2" s="1"/>
  <c r="AF292" i="2"/>
  <c r="AJ292" i="2" s="1"/>
  <c r="AG292" i="2"/>
  <c r="AK292" i="2" s="1"/>
  <c r="AH292" i="2"/>
  <c r="AL292" i="2" s="1"/>
  <c r="AC292" i="2"/>
  <c r="AD292" i="2" s="1"/>
  <c r="M299" i="2"/>
  <c r="AF299" i="2"/>
  <c r="AJ299" i="2" s="1"/>
  <c r="AE299" i="2"/>
  <c r="AI299" i="2" s="1"/>
  <c r="AG299" i="2"/>
  <c r="AK299" i="2" s="1"/>
  <c r="AH299" i="2"/>
  <c r="AL299" i="2" s="1"/>
  <c r="AC299" i="2"/>
  <c r="AD299" i="2" s="1"/>
  <c r="M307" i="2"/>
  <c r="AF307" i="2"/>
  <c r="AJ307" i="2" s="1"/>
  <c r="AE307" i="2"/>
  <c r="AI307" i="2" s="1"/>
  <c r="AG307" i="2"/>
  <c r="AK307" i="2" s="1"/>
  <c r="AH307" i="2"/>
  <c r="AL307" i="2" s="1"/>
  <c r="AC307" i="2"/>
  <c r="AD307" i="2" s="1"/>
  <c r="M314" i="2"/>
  <c r="AE314" i="2"/>
  <c r="AI314" i="2" s="1"/>
  <c r="AF314" i="2"/>
  <c r="AJ314" i="2" s="1"/>
  <c r="AG314" i="2"/>
  <c r="AK314" i="2" s="1"/>
  <c r="AH314" i="2"/>
  <c r="AL314" i="2" s="1"/>
  <c r="AC314" i="2"/>
  <c r="AD314" i="2" s="1"/>
  <c r="M339" i="2"/>
  <c r="AF339" i="2"/>
  <c r="AJ339" i="2" s="1"/>
  <c r="AE339" i="2"/>
  <c r="AI339" i="2" s="1"/>
  <c r="AG339" i="2"/>
  <c r="AK339" i="2" s="1"/>
  <c r="AH339" i="2"/>
  <c r="AL339" i="2" s="1"/>
  <c r="AC339" i="2"/>
  <c r="AD339" i="2" s="1"/>
  <c r="M333" i="2"/>
  <c r="AF333" i="2"/>
  <c r="AJ333" i="2" s="1"/>
  <c r="AG333" i="2"/>
  <c r="AK333" i="2" s="1"/>
  <c r="AE333" i="2"/>
  <c r="AI333" i="2" s="1"/>
  <c r="AH333" i="2"/>
  <c r="AL333" i="2" s="1"/>
  <c r="AC333" i="2"/>
  <c r="AD333" i="2" s="1"/>
  <c r="M335" i="2"/>
  <c r="AF335" i="2"/>
  <c r="AJ335" i="2" s="1"/>
  <c r="AG335" i="2"/>
  <c r="AK335" i="2" s="1"/>
  <c r="AE335" i="2"/>
  <c r="AI335" i="2" s="1"/>
  <c r="AH335" i="2"/>
  <c r="AL335" i="2" s="1"/>
  <c r="AC335" i="2"/>
  <c r="AD335" i="2" s="1"/>
  <c r="M350" i="2"/>
  <c r="AE350" i="2"/>
  <c r="AI350" i="2" s="1"/>
  <c r="AF350" i="2"/>
  <c r="AJ350" i="2" s="1"/>
  <c r="AG350" i="2"/>
  <c r="AK350" i="2" s="1"/>
  <c r="AH350" i="2"/>
  <c r="AL350" i="2" s="1"/>
  <c r="AC350" i="2"/>
  <c r="AD350" i="2" s="1"/>
  <c r="M423" i="2"/>
  <c r="AE423" i="2"/>
  <c r="AI423" i="2" s="1"/>
  <c r="AF423" i="2"/>
  <c r="AJ423" i="2" s="1"/>
  <c r="AG423" i="2"/>
  <c r="AK423" i="2" s="1"/>
  <c r="AH423" i="2"/>
  <c r="AL423" i="2" s="1"/>
  <c r="AC423" i="2"/>
  <c r="AD423" i="2" s="1"/>
  <c r="M427" i="2"/>
  <c r="AE427" i="2"/>
  <c r="AI427" i="2" s="1"/>
  <c r="AF427" i="2"/>
  <c r="AJ427" i="2" s="1"/>
  <c r="AG427" i="2"/>
  <c r="AK427" i="2" s="1"/>
  <c r="AH427" i="2"/>
  <c r="AL427" i="2" s="1"/>
  <c r="AC427" i="2"/>
  <c r="AD427" i="2" s="1"/>
  <c r="M435" i="2"/>
  <c r="AE435" i="2"/>
  <c r="AI435" i="2" s="1"/>
  <c r="AF435" i="2"/>
  <c r="AJ435" i="2" s="1"/>
  <c r="AH435" i="2"/>
  <c r="AL435" i="2" s="1"/>
  <c r="AG435" i="2"/>
  <c r="AK435" i="2" s="1"/>
  <c r="AC435" i="2"/>
  <c r="AD435" i="2" s="1"/>
  <c r="M439" i="2"/>
  <c r="AE439" i="2"/>
  <c r="AI439" i="2" s="1"/>
  <c r="AF439" i="2"/>
  <c r="AJ439" i="2" s="1"/>
  <c r="AG439" i="2"/>
  <c r="AK439" i="2" s="1"/>
  <c r="AH439" i="2"/>
  <c r="AL439" i="2" s="1"/>
  <c r="AC439" i="2"/>
  <c r="AD439" i="2" s="1"/>
  <c r="M443" i="2"/>
  <c r="AE443" i="2"/>
  <c r="AI443" i="2" s="1"/>
  <c r="AF443" i="2"/>
  <c r="AJ443" i="2" s="1"/>
  <c r="AG443" i="2"/>
  <c r="AK443" i="2" s="1"/>
  <c r="AH443" i="2"/>
  <c r="AL443" i="2" s="1"/>
  <c r="AC443" i="2"/>
  <c r="AD443" i="2" s="1"/>
  <c r="M447" i="2"/>
  <c r="AE447" i="2"/>
  <c r="AI447" i="2" s="1"/>
  <c r="AF447" i="2"/>
  <c r="AJ447" i="2" s="1"/>
  <c r="AG447" i="2"/>
  <c r="AK447" i="2" s="1"/>
  <c r="AH447" i="2"/>
  <c r="AL447" i="2" s="1"/>
  <c r="AC447" i="2"/>
  <c r="AD447" i="2" s="1"/>
  <c r="M451" i="2"/>
  <c r="AE451" i="2"/>
  <c r="AI451" i="2" s="1"/>
  <c r="AF451" i="2"/>
  <c r="AJ451" i="2" s="1"/>
  <c r="AG451" i="2"/>
  <c r="AK451" i="2" s="1"/>
  <c r="AH451" i="2"/>
  <c r="AL451" i="2" s="1"/>
  <c r="AC451" i="2"/>
  <c r="AD451" i="2" s="1"/>
  <c r="M458" i="2"/>
  <c r="AG458" i="2"/>
  <c r="AK458" i="2" s="1"/>
  <c r="AE458" i="2"/>
  <c r="AI458" i="2" s="1"/>
  <c r="AF458" i="2"/>
  <c r="AJ458" i="2" s="1"/>
  <c r="AH458" i="2"/>
  <c r="AL458" i="2" s="1"/>
  <c r="AC458" i="2"/>
  <c r="AD458" i="2" s="1"/>
  <c r="M462" i="2"/>
  <c r="AG462" i="2"/>
  <c r="AK462" i="2" s="1"/>
  <c r="AE462" i="2"/>
  <c r="AI462" i="2" s="1"/>
  <c r="AF462" i="2"/>
  <c r="AJ462" i="2" s="1"/>
  <c r="AH462" i="2"/>
  <c r="AL462" i="2" s="1"/>
  <c r="AC462" i="2"/>
  <c r="AD462" i="2" s="1"/>
  <c r="M466" i="2"/>
  <c r="AG466" i="2"/>
  <c r="AK466" i="2" s="1"/>
  <c r="AE466" i="2"/>
  <c r="AI466" i="2" s="1"/>
  <c r="AH466" i="2"/>
  <c r="AL466" i="2" s="1"/>
  <c r="AF466" i="2"/>
  <c r="AJ466" i="2" s="1"/>
  <c r="AC466" i="2"/>
  <c r="AD466" i="2" s="1"/>
  <c r="M472" i="2"/>
  <c r="AG472" i="2"/>
  <c r="AK472" i="2" s="1"/>
  <c r="AE472" i="2"/>
  <c r="AI472" i="2" s="1"/>
  <c r="AF472" i="2"/>
  <c r="AJ472" i="2" s="1"/>
  <c r="AH472" i="2"/>
  <c r="AL472" i="2" s="1"/>
  <c r="AC472" i="2"/>
  <c r="AD472" i="2" s="1"/>
  <c r="M491" i="2"/>
  <c r="AE491" i="2"/>
  <c r="AI491" i="2" s="1"/>
  <c r="AF491" i="2"/>
  <c r="AJ491" i="2" s="1"/>
  <c r="AG491" i="2"/>
  <c r="AK491" i="2" s="1"/>
  <c r="AH491" i="2"/>
  <c r="AL491" i="2" s="1"/>
  <c r="AC491" i="2"/>
  <c r="AD491" i="2" s="1"/>
  <c r="M495" i="2"/>
  <c r="AE495" i="2"/>
  <c r="AI495" i="2" s="1"/>
  <c r="AF495" i="2"/>
  <c r="AJ495" i="2" s="1"/>
  <c r="AG495" i="2"/>
  <c r="AK495" i="2" s="1"/>
  <c r="AH495" i="2"/>
  <c r="AL495" i="2" s="1"/>
  <c r="AC495" i="2"/>
  <c r="AD495" i="2" s="1"/>
  <c r="M528" i="2"/>
  <c r="AE528" i="2"/>
  <c r="AI528" i="2" s="1"/>
  <c r="AF528" i="2"/>
  <c r="AJ528" i="2" s="1"/>
  <c r="AG528" i="2"/>
  <c r="AK528" i="2" s="1"/>
  <c r="AH528" i="2"/>
  <c r="AL528" i="2" s="1"/>
  <c r="AC528" i="2"/>
  <c r="AD528" i="2" s="1"/>
  <c r="M536" i="2"/>
  <c r="AE536" i="2"/>
  <c r="AI536" i="2" s="1"/>
  <c r="AF536" i="2"/>
  <c r="AJ536" i="2" s="1"/>
  <c r="AG536" i="2"/>
  <c r="AK536" i="2" s="1"/>
  <c r="AH536" i="2"/>
  <c r="AL536" i="2" s="1"/>
  <c r="AC536" i="2"/>
  <c r="AD536" i="2" s="1"/>
  <c r="M540" i="2"/>
  <c r="AE540" i="2"/>
  <c r="AI540" i="2" s="1"/>
  <c r="AF540" i="2"/>
  <c r="AJ540" i="2" s="1"/>
  <c r="AG540" i="2"/>
  <c r="AK540" i="2" s="1"/>
  <c r="AH540" i="2"/>
  <c r="AL540" i="2" s="1"/>
  <c r="AC540" i="2"/>
  <c r="AD540" i="2" s="1"/>
  <c r="M548" i="2"/>
  <c r="AG548" i="2"/>
  <c r="AK548" i="2" s="1"/>
  <c r="AH548" i="2"/>
  <c r="AL548" i="2" s="1"/>
  <c r="AE548" i="2"/>
  <c r="AI548" i="2" s="1"/>
  <c r="AF548" i="2"/>
  <c r="AJ548" i="2" s="1"/>
  <c r="AC548" i="2"/>
  <c r="AD548" i="2" s="1"/>
  <c r="M552" i="2"/>
  <c r="AG552" i="2"/>
  <c r="AK552" i="2" s="1"/>
  <c r="AH552" i="2"/>
  <c r="AL552" i="2" s="1"/>
  <c r="AE552" i="2"/>
  <c r="AI552" i="2" s="1"/>
  <c r="AF552" i="2"/>
  <c r="AJ552" i="2" s="1"/>
  <c r="AC552" i="2"/>
  <c r="AD552" i="2" s="1"/>
  <c r="M570" i="2"/>
  <c r="AG570" i="2"/>
  <c r="AK570" i="2" s="1"/>
  <c r="AH570" i="2"/>
  <c r="AL570" i="2" s="1"/>
  <c r="AE570" i="2"/>
  <c r="AI570" i="2" s="1"/>
  <c r="AF570" i="2"/>
  <c r="AJ570" i="2" s="1"/>
  <c r="AC570" i="2"/>
  <c r="AD570" i="2" s="1"/>
  <c r="M575" i="2"/>
  <c r="AG575" i="2"/>
  <c r="AK575" i="2" s="1"/>
  <c r="AH575" i="2"/>
  <c r="AL575" i="2" s="1"/>
  <c r="AE575" i="2"/>
  <c r="AI575" i="2" s="1"/>
  <c r="AF575" i="2"/>
  <c r="AJ575" i="2" s="1"/>
  <c r="AC575" i="2"/>
  <c r="AD575" i="2" s="1"/>
  <c r="M579" i="2"/>
  <c r="AG579" i="2"/>
  <c r="AK579" i="2" s="1"/>
  <c r="AH579" i="2"/>
  <c r="AL579" i="2" s="1"/>
  <c r="AE579" i="2"/>
  <c r="AI579" i="2" s="1"/>
  <c r="AF579" i="2"/>
  <c r="AJ579" i="2" s="1"/>
  <c r="AC579" i="2"/>
  <c r="AD579" i="2" s="1"/>
  <c r="M583" i="2"/>
  <c r="AG583" i="2"/>
  <c r="AK583" i="2" s="1"/>
  <c r="AH583" i="2"/>
  <c r="AL583" i="2" s="1"/>
  <c r="AE583" i="2"/>
  <c r="AI583" i="2" s="1"/>
  <c r="AF583" i="2"/>
  <c r="AJ583" i="2" s="1"/>
  <c r="AC583" i="2"/>
  <c r="AD583" i="2" s="1"/>
  <c r="M591" i="2"/>
  <c r="AG591" i="2"/>
  <c r="AK591" i="2" s="1"/>
  <c r="AH591" i="2"/>
  <c r="AL591" i="2" s="1"/>
  <c r="AE591" i="2"/>
  <c r="AI591" i="2" s="1"/>
  <c r="AF591" i="2"/>
  <c r="AJ591" i="2" s="1"/>
  <c r="AC591" i="2"/>
  <c r="AD591" i="2" s="1"/>
  <c r="M599" i="2"/>
  <c r="AG599" i="2"/>
  <c r="AK599" i="2" s="1"/>
  <c r="AH599" i="2"/>
  <c r="AL599" i="2" s="1"/>
  <c r="AE599" i="2"/>
  <c r="AI599" i="2" s="1"/>
  <c r="AF599" i="2"/>
  <c r="AJ599" i="2" s="1"/>
  <c r="AC599" i="2"/>
  <c r="AD599" i="2" s="1"/>
  <c r="M604" i="2"/>
  <c r="AE604" i="2"/>
  <c r="AI604" i="2" s="1"/>
  <c r="AF604" i="2"/>
  <c r="AJ604" i="2" s="1"/>
  <c r="AG604" i="2"/>
  <c r="AK604" i="2" s="1"/>
  <c r="AH604" i="2"/>
  <c r="AL604" i="2" s="1"/>
  <c r="AC604" i="2"/>
  <c r="AD604" i="2" s="1"/>
  <c r="M611" i="2"/>
  <c r="AE611" i="2"/>
  <c r="AI611" i="2" s="1"/>
  <c r="AF611" i="2"/>
  <c r="AJ611" i="2" s="1"/>
  <c r="AG611" i="2"/>
  <c r="AK611" i="2" s="1"/>
  <c r="AH611" i="2"/>
  <c r="AL611" i="2" s="1"/>
  <c r="AC611" i="2"/>
  <c r="AD611" i="2" s="1"/>
  <c r="M615" i="2"/>
  <c r="AE615" i="2"/>
  <c r="AI615" i="2" s="1"/>
  <c r="AF615" i="2"/>
  <c r="AJ615" i="2" s="1"/>
  <c r="AG615" i="2"/>
  <c r="AK615" i="2" s="1"/>
  <c r="AH615" i="2"/>
  <c r="AL615" i="2" s="1"/>
  <c r="AC615" i="2"/>
  <c r="AD615" i="2" s="1"/>
  <c r="M619" i="2"/>
  <c r="AE619" i="2"/>
  <c r="AI619" i="2" s="1"/>
  <c r="AF619" i="2"/>
  <c r="AJ619" i="2" s="1"/>
  <c r="AG619" i="2"/>
  <c r="AK619" i="2" s="1"/>
  <c r="AH619" i="2"/>
  <c r="AL619" i="2" s="1"/>
  <c r="AC619" i="2"/>
  <c r="AD619" i="2" s="1"/>
  <c r="M623" i="2"/>
  <c r="AE623" i="2"/>
  <c r="AI623" i="2" s="1"/>
  <c r="AF623" i="2"/>
  <c r="AJ623" i="2" s="1"/>
  <c r="AG623" i="2"/>
  <c r="AK623" i="2" s="1"/>
  <c r="AH623" i="2"/>
  <c r="AL623" i="2" s="1"/>
  <c r="AC623" i="2"/>
  <c r="AD623" i="2" s="1"/>
  <c r="M640" i="2"/>
  <c r="AG640" i="2"/>
  <c r="AK640" i="2" s="1"/>
  <c r="AH640" i="2"/>
  <c r="AL640" i="2" s="1"/>
  <c r="AE640" i="2"/>
  <c r="AI640" i="2" s="1"/>
  <c r="AF640" i="2"/>
  <c r="AJ640" i="2" s="1"/>
  <c r="AC640" i="2"/>
  <c r="AD640" i="2" s="1"/>
  <c r="M644" i="2"/>
  <c r="AG644" i="2"/>
  <c r="AK644" i="2" s="1"/>
  <c r="AH644" i="2"/>
  <c r="AL644" i="2" s="1"/>
  <c r="AE644" i="2"/>
  <c r="AI644" i="2" s="1"/>
  <c r="AF644" i="2"/>
  <c r="AJ644" i="2" s="1"/>
  <c r="AC644" i="2"/>
  <c r="AD644" i="2" s="1"/>
  <c r="M652" i="2"/>
  <c r="AG652" i="2"/>
  <c r="AK652" i="2" s="1"/>
  <c r="AH652" i="2"/>
  <c r="AL652" i="2" s="1"/>
  <c r="AF652" i="2"/>
  <c r="AJ652" i="2" s="1"/>
  <c r="AE652" i="2"/>
  <c r="AI652" i="2" s="1"/>
  <c r="AC652" i="2"/>
  <c r="AD652" i="2" s="1"/>
  <c r="M656" i="2"/>
  <c r="AG656" i="2"/>
  <c r="AK656" i="2" s="1"/>
  <c r="AH656" i="2"/>
  <c r="AL656" i="2" s="1"/>
  <c r="AE656" i="2"/>
  <c r="AI656" i="2" s="1"/>
  <c r="AF656" i="2"/>
  <c r="AJ656" i="2" s="1"/>
  <c r="AC656" i="2"/>
  <c r="AD656" i="2" s="1"/>
  <c r="M660" i="2"/>
  <c r="AG660" i="2"/>
  <c r="AK660" i="2" s="1"/>
  <c r="AH660" i="2"/>
  <c r="AL660" i="2" s="1"/>
  <c r="AE660" i="2"/>
  <c r="AI660" i="2" s="1"/>
  <c r="AF660" i="2"/>
  <c r="AJ660" i="2" s="1"/>
  <c r="AC660" i="2"/>
  <c r="AD660" i="2" s="1"/>
  <c r="M666" i="2"/>
  <c r="AG666" i="2"/>
  <c r="AK666" i="2" s="1"/>
  <c r="AH666" i="2"/>
  <c r="AL666" i="2" s="1"/>
  <c r="AE666" i="2"/>
  <c r="AI666" i="2" s="1"/>
  <c r="AF666" i="2"/>
  <c r="AJ666" i="2" s="1"/>
  <c r="AC666" i="2"/>
  <c r="AD666" i="2" s="1"/>
  <c r="M801" i="2"/>
  <c r="AG801" i="2"/>
  <c r="AK801" i="2" s="1"/>
  <c r="AH801" i="2"/>
  <c r="AL801" i="2" s="1"/>
  <c r="AE801" i="2"/>
  <c r="AI801" i="2" s="1"/>
  <c r="AF801" i="2"/>
  <c r="AJ801" i="2" s="1"/>
  <c r="AC801" i="2"/>
  <c r="AD801" i="2" s="1"/>
  <c r="M819" i="2"/>
  <c r="AG819" i="2"/>
  <c r="AK819" i="2" s="1"/>
  <c r="AH819" i="2"/>
  <c r="AL819" i="2" s="1"/>
  <c r="AE819" i="2"/>
  <c r="AI819" i="2" s="1"/>
  <c r="AF819" i="2"/>
  <c r="AJ819" i="2" s="1"/>
  <c r="AC819" i="2"/>
  <c r="AD819" i="2" s="1"/>
  <c r="M827" i="2"/>
  <c r="AE827" i="2"/>
  <c r="AI827" i="2" s="1"/>
  <c r="AG827" i="2"/>
  <c r="AK827" i="2" s="1"/>
  <c r="AH827" i="2"/>
  <c r="AL827" i="2" s="1"/>
  <c r="AF827" i="2"/>
  <c r="AJ827" i="2" s="1"/>
  <c r="AC827" i="2"/>
  <c r="AD827" i="2" s="1"/>
  <c r="M831" i="2"/>
  <c r="AE831" i="2"/>
  <c r="AI831" i="2" s="1"/>
  <c r="AF831" i="2"/>
  <c r="AJ831" i="2" s="1"/>
  <c r="AG831" i="2"/>
  <c r="AK831" i="2" s="1"/>
  <c r="AH831" i="2"/>
  <c r="AL831" i="2" s="1"/>
  <c r="AC831" i="2"/>
  <c r="AD831" i="2" s="1"/>
  <c r="M921" i="2"/>
  <c r="AE921" i="2"/>
  <c r="AI921" i="2" s="1"/>
  <c r="AG921" i="2"/>
  <c r="AK921" i="2" s="1"/>
  <c r="AH921" i="2"/>
  <c r="AL921" i="2" s="1"/>
  <c r="AF921" i="2"/>
  <c r="AJ921" i="2" s="1"/>
  <c r="AC921" i="2"/>
  <c r="AD921" i="2" s="1"/>
  <c r="M925" i="2"/>
  <c r="AE925" i="2"/>
  <c r="AI925" i="2" s="1"/>
  <c r="AF925" i="2"/>
  <c r="AJ925" i="2" s="1"/>
  <c r="AG925" i="2"/>
  <c r="AK925" i="2" s="1"/>
  <c r="AH925" i="2"/>
  <c r="AL925" i="2" s="1"/>
  <c r="AC925" i="2"/>
  <c r="AD925" i="2" s="1"/>
  <c r="M929" i="2"/>
  <c r="AE929" i="2"/>
  <c r="AI929" i="2" s="1"/>
  <c r="AG929" i="2"/>
  <c r="AK929" i="2" s="1"/>
  <c r="AH929" i="2"/>
  <c r="AL929" i="2" s="1"/>
  <c r="AF929" i="2"/>
  <c r="AJ929" i="2" s="1"/>
  <c r="AC929" i="2"/>
  <c r="AD929" i="2" s="1"/>
  <c r="M940" i="2"/>
  <c r="AE940" i="2"/>
  <c r="AI940" i="2" s="1"/>
  <c r="AF940" i="2"/>
  <c r="AJ940" i="2" s="1"/>
  <c r="AG940" i="2"/>
  <c r="AK940" i="2" s="1"/>
  <c r="AH940" i="2"/>
  <c r="AL940" i="2" s="1"/>
  <c r="AC940" i="2"/>
  <c r="AD940" i="2" s="1"/>
  <c r="M950" i="2"/>
  <c r="AE950" i="2"/>
  <c r="AI950" i="2" s="1"/>
  <c r="AF950" i="2"/>
  <c r="AJ950" i="2" s="1"/>
  <c r="AG950" i="2"/>
  <c r="AK950" i="2" s="1"/>
  <c r="AH950" i="2"/>
  <c r="AL950" i="2" s="1"/>
  <c r="AC950" i="2"/>
  <c r="AD950" i="2" s="1"/>
  <c r="M944" i="2"/>
  <c r="AE944" i="2"/>
  <c r="AI944" i="2" s="1"/>
  <c r="AG944" i="2"/>
  <c r="AK944" i="2" s="1"/>
  <c r="AH944" i="2"/>
  <c r="AL944" i="2" s="1"/>
  <c r="AF944" i="2"/>
  <c r="AJ944" i="2" s="1"/>
  <c r="AC944" i="2"/>
  <c r="AD944" i="2" s="1"/>
  <c r="M956" i="2"/>
  <c r="AE956" i="2"/>
  <c r="AI956" i="2" s="1"/>
  <c r="AF956" i="2"/>
  <c r="AJ956" i="2" s="1"/>
  <c r="AG956" i="2"/>
  <c r="AK956" i="2" s="1"/>
  <c r="AH956" i="2"/>
  <c r="AL956" i="2" s="1"/>
  <c r="AC956" i="2"/>
  <c r="AD956" i="2" s="1"/>
  <c r="M975" i="2"/>
  <c r="AE975" i="2"/>
  <c r="AI975" i="2" s="1"/>
  <c r="AF975" i="2"/>
  <c r="AJ975" i="2" s="1"/>
  <c r="AG975" i="2"/>
  <c r="AK975" i="2" s="1"/>
  <c r="AH975" i="2"/>
  <c r="AL975" i="2" s="1"/>
  <c r="AC975" i="2"/>
  <c r="AD975" i="2" s="1"/>
  <c r="M978" i="2"/>
  <c r="AF978" i="2"/>
  <c r="AJ978" i="2" s="1"/>
  <c r="AG978" i="2"/>
  <c r="AK978" i="2" s="1"/>
  <c r="AH978" i="2"/>
  <c r="AL978" i="2" s="1"/>
  <c r="AE978" i="2"/>
  <c r="AI978" i="2" s="1"/>
  <c r="AC978" i="2"/>
  <c r="AD978" i="2" s="1"/>
  <c r="M989" i="2"/>
  <c r="AE989" i="2"/>
  <c r="AI989" i="2" s="1"/>
  <c r="AF989" i="2"/>
  <c r="AJ989" i="2" s="1"/>
  <c r="AG989" i="2"/>
  <c r="AK989" i="2" s="1"/>
  <c r="AH989" i="2"/>
  <c r="AL989" i="2" s="1"/>
  <c r="AC989" i="2"/>
  <c r="AD989" i="2" s="1"/>
  <c r="M999" i="2"/>
  <c r="AF999" i="2"/>
  <c r="AJ999" i="2" s="1"/>
  <c r="AG999" i="2"/>
  <c r="AK999" i="2" s="1"/>
  <c r="AH999" i="2"/>
  <c r="AL999" i="2" s="1"/>
  <c r="AE999" i="2"/>
  <c r="AI999" i="2" s="1"/>
  <c r="AC999" i="2"/>
  <c r="AD999" i="2" s="1"/>
  <c r="M1006" i="2"/>
  <c r="AE1006" i="2"/>
  <c r="AI1006" i="2" s="1"/>
  <c r="AF1006" i="2"/>
  <c r="AJ1006" i="2" s="1"/>
  <c r="AG1006" i="2"/>
  <c r="AK1006" i="2" s="1"/>
  <c r="AH1006" i="2"/>
  <c r="AL1006" i="2" s="1"/>
  <c r="AC1006" i="2"/>
  <c r="AD1006" i="2" s="1"/>
  <c r="M1063" i="2"/>
  <c r="AE1063" i="2"/>
  <c r="AI1063" i="2" s="1"/>
  <c r="AF1063" i="2"/>
  <c r="AJ1063" i="2" s="1"/>
  <c r="AG1063" i="2"/>
  <c r="AK1063" i="2" s="1"/>
  <c r="AH1063" i="2"/>
  <c r="AL1063" i="2" s="1"/>
  <c r="AC1063" i="2"/>
  <c r="AD1063" i="2" s="1"/>
  <c r="M1075" i="2"/>
  <c r="AF1075" i="2"/>
  <c r="AJ1075" i="2" s="1"/>
  <c r="AH1075" i="2"/>
  <c r="AL1075" i="2" s="1"/>
  <c r="AE1075" i="2"/>
  <c r="AI1075" i="2" s="1"/>
  <c r="AG1075" i="2"/>
  <c r="AK1075" i="2" s="1"/>
  <c r="AC1075" i="2"/>
  <c r="AD1075" i="2" s="1"/>
  <c r="M1076" i="2"/>
  <c r="AF1076" i="2"/>
  <c r="AJ1076" i="2" s="1"/>
  <c r="AG1076" i="2"/>
  <c r="AK1076" i="2" s="1"/>
  <c r="AH1076" i="2"/>
  <c r="AL1076" i="2" s="1"/>
  <c r="AE1076" i="2"/>
  <c r="AI1076" i="2" s="1"/>
  <c r="AC1076" i="2"/>
  <c r="AD1076" i="2" s="1"/>
  <c r="M1077" i="2"/>
  <c r="AF1077" i="2"/>
  <c r="AJ1077" i="2" s="1"/>
  <c r="AE1077" i="2"/>
  <c r="AI1077" i="2" s="1"/>
  <c r="AH1077" i="2"/>
  <c r="AL1077" i="2" s="1"/>
  <c r="AG1077" i="2"/>
  <c r="AK1077" i="2" s="1"/>
  <c r="AC1077" i="2"/>
  <c r="AD1077" i="2" s="1"/>
  <c r="M1083" i="2"/>
  <c r="AF1083" i="2"/>
  <c r="AJ1083" i="2" s="1"/>
  <c r="AE1083" i="2"/>
  <c r="AI1083" i="2" s="1"/>
  <c r="AH1083" i="2"/>
  <c r="AL1083" i="2" s="1"/>
  <c r="AG1083" i="2"/>
  <c r="AK1083" i="2" s="1"/>
  <c r="AC1083" i="2"/>
  <c r="AD1083" i="2" s="1"/>
  <c r="M1090" i="2"/>
  <c r="AF1090" i="2"/>
  <c r="AJ1090" i="2" s="1"/>
  <c r="AE1090" i="2"/>
  <c r="AI1090" i="2" s="1"/>
  <c r="AH1090" i="2"/>
  <c r="AL1090" i="2" s="1"/>
  <c r="AG1090" i="2"/>
  <c r="AK1090" i="2" s="1"/>
  <c r="AC1090" i="2"/>
  <c r="AD1090" i="2" s="1"/>
  <c r="M1095" i="2"/>
  <c r="AF1095" i="2"/>
  <c r="AJ1095" i="2" s="1"/>
  <c r="AE1095" i="2"/>
  <c r="AI1095" i="2" s="1"/>
  <c r="AH1095" i="2"/>
  <c r="AL1095" i="2" s="1"/>
  <c r="AG1095" i="2"/>
  <c r="AK1095" i="2" s="1"/>
  <c r="AC1095" i="2"/>
  <c r="AD1095" i="2" s="1"/>
  <c r="M1130" i="2"/>
  <c r="AE1130" i="2"/>
  <c r="AI1130" i="2" s="1"/>
  <c r="AF1130" i="2"/>
  <c r="AJ1130" i="2" s="1"/>
  <c r="AG1130" i="2"/>
  <c r="AK1130" i="2" s="1"/>
  <c r="AH1130" i="2"/>
  <c r="AL1130" i="2" s="1"/>
  <c r="AC1130" i="2"/>
  <c r="AD1130" i="2" s="1"/>
  <c r="M1132" i="2"/>
  <c r="AE1132" i="2"/>
  <c r="AI1132" i="2" s="1"/>
  <c r="AF1132" i="2"/>
  <c r="AJ1132" i="2" s="1"/>
  <c r="AG1132" i="2"/>
  <c r="AK1132" i="2" s="1"/>
  <c r="AH1132" i="2"/>
  <c r="AL1132" i="2" s="1"/>
  <c r="AC1132" i="2"/>
  <c r="AD1132" i="2" s="1"/>
  <c r="M1136" i="2"/>
  <c r="AE1136" i="2"/>
  <c r="AI1136" i="2" s="1"/>
  <c r="AF1136" i="2"/>
  <c r="AJ1136" i="2" s="1"/>
  <c r="AG1136" i="2"/>
  <c r="AK1136" i="2" s="1"/>
  <c r="AH1136" i="2"/>
  <c r="AL1136" i="2" s="1"/>
  <c r="AC1136" i="2"/>
  <c r="AD1136" i="2" s="1"/>
  <c r="M1141" i="2"/>
  <c r="AE1141" i="2"/>
  <c r="AI1141" i="2" s="1"/>
  <c r="AF1141" i="2"/>
  <c r="AJ1141" i="2" s="1"/>
  <c r="AG1141" i="2"/>
  <c r="AK1141" i="2" s="1"/>
  <c r="AH1141" i="2"/>
  <c r="AL1141" i="2" s="1"/>
  <c r="AC1141" i="2"/>
  <c r="AD1141" i="2" s="1"/>
  <c r="M1204" i="2"/>
  <c r="AF1204" i="2"/>
  <c r="AJ1204" i="2" s="1"/>
  <c r="AE1204" i="2"/>
  <c r="AI1204" i="2" s="1"/>
  <c r="AH1204" i="2"/>
  <c r="AL1204" i="2" s="1"/>
  <c r="AG1204" i="2"/>
  <c r="AK1204" i="2" s="1"/>
  <c r="AC1204" i="2"/>
  <c r="AD1204" i="2" s="1"/>
  <c r="M1212" i="2"/>
  <c r="AE1212" i="2"/>
  <c r="AI1212" i="2" s="1"/>
  <c r="AF1212" i="2"/>
  <c r="AJ1212" i="2" s="1"/>
  <c r="AH1212" i="2"/>
  <c r="AL1212" i="2" s="1"/>
  <c r="AG1212" i="2"/>
  <c r="AK1212" i="2" s="1"/>
  <c r="AC1212" i="2"/>
  <c r="AD1212" i="2" s="1"/>
  <c r="M1219" i="2"/>
  <c r="AF1219" i="2"/>
  <c r="AJ1219" i="2" s="1"/>
  <c r="AG1219" i="2"/>
  <c r="AK1219" i="2" s="1"/>
  <c r="AE1219" i="2"/>
  <c r="AI1219" i="2" s="1"/>
  <c r="AH1219" i="2"/>
  <c r="AL1219" i="2" s="1"/>
  <c r="AC1219" i="2"/>
  <c r="AD1219" i="2" s="1"/>
  <c r="M1225" i="2"/>
  <c r="AE1225" i="2"/>
  <c r="AI1225" i="2" s="1"/>
  <c r="AF1225" i="2"/>
  <c r="AJ1225" i="2" s="1"/>
  <c r="AG1225" i="2"/>
  <c r="AK1225" i="2" s="1"/>
  <c r="AH1225" i="2"/>
  <c r="AL1225" i="2" s="1"/>
  <c r="AC1225" i="2"/>
  <c r="AD1225" i="2" s="1"/>
  <c r="M1229" i="2"/>
  <c r="AE1229" i="2"/>
  <c r="AI1229" i="2" s="1"/>
  <c r="AF1229" i="2"/>
  <c r="AJ1229" i="2" s="1"/>
  <c r="AG1229" i="2"/>
  <c r="AK1229" i="2" s="1"/>
  <c r="AH1229" i="2"/>
  <c r="AL1229" i="2" s="1"/>
  <c r="AC1229" i="2"/>
  <c r="AD1229" i="2" s="1"/>
  <c r="M1233" i="2"/>
  <c r="AE1233" i="2"/>
  <c r="AI1233" i="2" s="1"/>
  <c r="AF1233" i="2"/>
  <c r="AJ1233" i="2" s="1"/>
  <c r="AG1233" i="2"/>
  <c r="AK1233" i="2" s="1"/>
  <c r="AH1233" i="2"/>
  <c r="AL1233" i="2" s="1"/>
  <c r="AC1233" i="2"/>
  <c r="AD1233" i="2" s="1"/>
  <c r="M1237" i="2"/>
  <c r="AE1237" i="2"/>
  <c r="AI1237" i="2" s="1"/>
  <c r="AF1237" i="2"/>
  <c r="AJ1237" i="2" s="1"/>
  <c r="AG1237" i="2"/>
  <c r="AK1237" i="2" s="1"/>
  <c r="AH1237" i="2"/>
  <c r="AL1237" i="2" s="1"/>
  <c r="AC1237" i="2"/>
  <c r="AD1237" i="2" s="1"/>
  <c r="M94" i="2"/>
  <c r="AF94" i="2"/>
  <c r="AJ94" i="2" s="1"/>
  <c r="AG94" i="2"/>
  <c r="AK94" i="2" s="1"/>
  <c r="AE94" i="2"/>
  <c r="AI94" i="2" s="1"/>
  <c r="AH94" i="2"/>
  <c r="AL94" i="2" s="1"/>
  <c r="AC94" i="2"/>
  <c r="AD94" i="2" s="1"/>
  <c r="M113" i="2"/>
  <c r="AE113" i="2"/>
  <c r="AI113" i="2" s="1"/>
  <c r="AF113" i="2"/>
  <c r="AJ113" i="2" s="1"/>
  <c r="AH113" i="2"/>
  <c r="AL113" i="2" s="1"/>
  <c r="AG113" i="2"/>
  <c r="AK113" i="2" s="1"/>
  <c r="AC113" i="2"/>
  <c r="AD113" i="2" s="1"/>
  <c r="M723" i="2"/>
  <c r="AG723" i="2"/>
  <c r="AK723" i="2" s="1"/>
  <c r="AH723" i="2"/>
  <c r="AL723" i="2" s="1"/>
  <c r="AF723" i="2"/>
  <c r="AJ723" i="2" s="1"/>
  <c r="AE723" i="2"/>
  <c r="AI723" i="2" s="1"/>
  <c r="AC723" i="2"/>
  <c r="AD723" i="2" s="1"/>
  <c r="M750" i="2"/>
  <c r="AE750" i="2"/>
  <c r="AI750" i="2" s="1"/>
  <c r="AF750" i="2"/>
  <c r="AJ750" i="2" s="1"/>
  <c r="AG750" i="2"/>
  <c r="AK750" i="2" s="1"/>
  <c r="AH750" i="2"/>
  <c r="AL750" i="2" s="1"/>
  <c r="AC750" i="2"/>
  <c r="AD750" i="2" s="1"/>
  <c r="M786" i="2"/>
  <c r="AE786" i="2"/>
  <c r="AI786" i="2" s="1"/>
  <c r="AF786" i="2"/>
  <c r="AJ786" i="2" s="1"/>
  <c r="AG786" i="2"/>
  <c r="AK786" i="2" s="1"/>
  <c r="AH786" i="2"/>
  <c r="AL786" i="2" s="1"/>
  <c r="AC786" i="2"/>
  <c r="AD786" i="2" s="1"/>
  <c r="M1043" i="2"/>
  <c r="AF1043" i="2"/>
  <c r="AJ1043" i="2" s="1"/>
  <c r="AH1043" i="2"/>
  <c r="AL1043" i="2" s="1"/>
  <c r="AE1043" i="2"/>
  <c r="AI1043" i="2" s="1"/>
  <c r="AG1043" i="2"/>
  <c r="AK1043" i="2" s="1"/>
  <c r="AC1043" i="2"/>
  <c r="AD1043" i="2" s="1"/>
  <c r="M1047" i="2"/>
  <c r="AF1047" i="2"/>
  <c r="AJ1047" i="2" s="1"/>
  <c r="AE1047" i="2"/>
  <c r="AI1047" i="2" s="1"/>
  <c r="AG1047" i="2"/>
  <c r="AK1047" i="2" s="1"/>
  <c r="AH1047" i="2"/>
  <c r="AL1047" i="2" s="1"/>
  <c r="AC1047" i="2"/>
  <c r="AD1047" i="2" s="1"/>
  <c r="M1114" i="2"/>
  <c r="AE1114" i="2"/>
  <c r="AI1114" i="2" s="1"/>
  <c r="AF1114" i="2"/>
  <c r="AJ1114" i="2" s="1"/>
  <c r="AG1114" i="2"/>
  <c r="AK1114" i="2" s="1"/>
  <c r="AH1114" i="2"/>
  <c r="AL1114" i="2" s="1"/>
  <c r="AC1114" i="2"/>
  <c r="AD1114" i="2" s="1"/>
  <c r="M1143" i="2"/>
  <c r="AE1143" i="2"/>
  <c r="AI1143" i="2" s="1"/>
  <c r="AF1143" i="2"/>
  <c r="AJ1143" i="2" s="1"/>
  <c r="AG1143" i="2"/>
  <c r="AK1143" i="2" s="1"/>
  <c r="AH1143" i="2"/>
  <c r="AL1143" i="2" s="1"/>
  <c r="AC1143" i="2"/>
  <c r="AD1143" i="2" s="1"/>
  <c r="M1167" i="2"/>
  <c r="AE1167" i="2"/>
  <c r="AI1167" i="2" s="1"/>
  <c r="AF1167" i="2"/>
  <c r="AJ1167" i="2" s="1"/>
  <c r="AG1167" i="2"/>
  <c r="AK1167" i="2" s="1"/>
  <c r="AH1167" i="2"/>
  <c r="AL1167" i="2" s="1"/>
  <c r="AC1167" i="2"/>
  <c r="AD1167" i="2" s="1"/>
  <c r="M17" i="2"/>
  <c r="AF17" i="2"/>
  <c r="AJ17" i="2" s="1"/>
  <c r="AG17" i="2"/>
  <c r="AK17" i="2" s="1"/>
  <c r="AH17" i="2"/>
  <c r="AL17" i="2" s="1"/>
  <c r="AE17" i="2"/>
  <c r="AI17" i="2" s="1"/>
  <c r="AC17" i="2"/>
  <c r="AD17" i="2" s="1"/>
  <c r="M25" i="2"/>
  <c r="AF25" i="2"/>
  <c r="AJ25" i="2" s="1"/>
  <c r="AG25" i="2"/>
  <c r="AK25" i="2" s="1"/>
  <c r="AH25" i="2"/>
  <c r="AL25" i="2" s="1"/>
  <c r="AE25" i="2"/>
  <c r="AI25" i="2" s="1"/>
  <c r="AC25" i="2"/>
  <c r="AD25" i="2" s="1"/>
  <c r="M54" i="2"/>
  <c r="AE54" i="2"/>
  <c r="AI54" i="2" s="1"/>
  <c r="AF54" i="2"/>
  <c r="AJ54" i="2" s="1"/>
  <c r="AG54" i="2"/>
  <c r="AK54" i="2" s="1"/>
  <c r="AH54" i="2"/>
  <c r="AL54" i="2" s="1"/>
  <c r="AC54" i="2"/>
  <c r="AD54" i="2" s="1"/>
  <c r="M60" i="2"/>
  <c r="AE60" i="2"/>
  <c r="AI60" i="2" s="1"/>
  <c r="AF60" i="2"/>
  <c r="AJ60" i="2" s="1"/>
  <c r="AG60" i="2"/>
  <c r="AK60" i="2" s="1"/>
  <c r="AH60" i="2"/>
  <c r="AL60" i="2" s="1"/>
  <c r="AC60" i="2"/>
  <c r="AD60" i="2" s="1"/>
  <c r="M63" i="2"/>
  <c r="AF63" i="2"/>
  <c r="AJ63" i="2" s="1"/>
  <c r="AG63" i="2"/>
  <c r="AK63" i="2" s="1"/>
  <c r="AE63" i="2"/>
  <c r="AI63" i="2" s="1"/>
  <c r="AH63" i="2"/>
  <c r="AL63" i="2" s="1"/>
  <c r="AC63" i="2"/>
  <c r="AD63" i="2" s="1"/>
  <c r="M81" i="2"/>
  <c r="AE81" i="2"/>
  <c r="AI81" i="2" s="1"/>
  <c r="AF81" i="2"/>
  <c r="AJ81" i="2" s="1"/>
  <c r="AH81" i="2"/>
  <c r="AL81" i="2" s="1"/>
  <c r="AG81" i="2"/>
  <c r="AK81" i="2" s="1"/>
  <c r="AC81" i="2"/>
  <c r="AD81" i="2" s="1"/>
  <c r="M92" i="2"/>
  <c r="AF92" i="2"/>
  <c r="AJ92" i="2" s="1"/>
  <c r="AG92" i="2"/>
  <c r="AK92" i="2" s="1"/>
  <c r="AE92" i="2"/>
  <c r="AI92" i="2" s="1"/>
  <c r="AH92" i="2"/>
  <c r="AL92" i="2" s="1"/>
  <c r="AC92" i="2"/>
  <c r="AD92" i="2" s="1"/>
  <c r="M100" i="2"/>
  <c r="AF100" i="2"/>
  <c r="AJ100" i="2" s="1"/>
  <c r="AG100" i="2"/>
  <c r="AK100" i="2" s="1"/>
  <c r="AH100" i="2"/>
  <c r="AL100" i="2" s="1"/>
  <c r="AE100" i="2"/>
  <c r="AI100" i="2" s="1"/>
  <c r="AC100" i="2"/>
  <c r="AD100" i="2" s="1"/>
  <c r="M103" i="2"/>
  <c r="AE103" i="2"/>
  <c r="AI103" i="2" s="1"/>
  <c r="AF103" i="2"/>
  <c r="AJ103" i="2" s="1"/>
  <c r="AH103" i="2"/>
  <c r="AL103" i="2" s="1"/>
  <c r="AG103" i="2"/>
  <c r="AK103" i="2" s="1"/>
  <c r="AC103" i="2"/>
  <c r="AD103" i="2" s="1"/>
  <c r="M119" i="2"/>
  <c r="AE119" i="2"/>
  <c r="AI119" i="2" s="1"/>
  <c r="AF119" i="2"/>
  <c r="AJ119" i="2" s="1"/>
  <c r="AG119" i="2"/>
  <c r="AK119" i="2" s="1"/>
  <c r="AH119" i="2"/>
  <c r="AL119" i="2" s="1"/>
  <c r="AC119" i="2"/>
  <c r="AD119" i="2" s="1"/>
  <c r="M127" i="2"/>
  <c r="AE127" i="2"/>
  <c r="AI127" i="2" s="1"/>
  <c r="AF127" i="2"/>
  <c r="AJ127" i="2" s="1"/>
  <c r="AG127" i="2"/>
  <c r="AK127" i="2" s="1"/>
  <c r="AH127" i="2"/>
  <c r="AL127" i="2" s="1"/>
  <c r="AC127" i="2"/>
  <c r="AD127" i="2" s="1"/>
  <c r="M154" i="2"/>
  <c r="AF154" i="2"/>
  <c r="AJ154" i="2" s="1"/>
  <c r="AG154" i="2"/>
  <c r="AK154" i="2" s="1"/>
  <c r="AH154" i="2"/>
  <c r="AL154" i="2" s="1"/>
  <c r="AE154" i="2"/>
  <c r="AI154" i="2" s="1"/>
  <c r="AC154" i="2"/>
  <c r="AD154" i="2" s="1"/>
  <c r="M161" i="2"/>
  <c r="AF161" i="2"/>
  <c r="AJ161" i="2" s="1"/>
  <c r="AG161" i="2"/>
  <c r="AK161" i="2" s="1"/>
  <c r="AH161" i="2"/>
  <c r="AL161" i="2" s="1"/>
  <c r="AE161" i="2"/>
  <c r="AI161" i="2" s="1"/>
  <c r="AC161" i="2"/>
  <c r="AD161" i="2" s="1"/>
  <c r="M169" i="2"/>
  <c r="AF169" i="2"/>
  <c r="AJ169" i="2" s="1"/>
  <c r="AG169" i="2"/>
  <c r="AK169" i="2" s="1"/>
  <c r="AH169" i="2"/>
  <c r="AL169" i="2" s="1"/>
  <c r="AE169" i="2"/>
  <c r="AI169" i="2" s="1"/>
  <c r="AC169" i="2"/>
  <c r="AD169" i="2" s="1"/>
  <c r="M188" i="2"/>
  <c r="AE188" i="2"/>
  <c r="AI188" i="2" s="1"/>
  <c r="AF188" i="2"/>
  <c r="AJ188" i="2" s="1"/>
  <c r="AG188" i="2"/>
  <c r="AK188" i="2" s="1"/>
  <c r="AH188" i="2"/>
  <c r="AL188" i="2" s="1"/>
  <c r="AC188" i="2"/>
  <c r="AD188" i="2" s="1"/>
  <c r="M207" i="2"/>
  <c r="AE207" i="2"/>
  <c r="AI207" i="2" s="1"/>
  <c r="AF207" i="2"/>
  <c r="AJ207" i="2" s="1"/>
  <c r="AG207" i="2"/>
  <c r="AK207" i="2" s="1"/>
  <c r="AH207" i="2"/>
  <c r="AL207" i="2" s="1"/>
  <c r="AC207" i="2"/>
  <c r="AD207" i="2" s="1"/>
  <c r="M215" i="2"/>
  <c r="AE215" i="2"/>
  <c r="AI215" i="2" s="1"/>
  <c r="AF215" i="2"/>
  <c r="AJ215" i="2" s="1"/>
  <c r="AG215" i="2"/>
  <c r="AK215" i="2" s="1"/>
  <c r="AH215" i="2"/>
  <c r="AL215" i="2" s="1"/>
  <c r="AC215" i="2"/>
  <c r="AD215" i="2" s="1"/>
  <c r="M231" i="2"/>
  <c r="AE231" i="2"/>
  <c r="AI231" i="2" s="1"/>
  <c r="AF231" i="2"/>
  <c r="AJ231" i="2" s="1"/>
  <c r="AG231" i="2"/>
  <c r="AK231" i="2" s="1"/>
  <c r="AH231" i="2"/>
  <c r="AL231" i="2" s="1"/>
  <c r="AC231" i="2"/>
  <c r="AD231" i="2" s="1"/>
  <c r="M236" i="2"/>
  <c r="AE236" i="2"/>
  <c r="AI236" i="2" s="1"/>
  <c r="AF236" i="2"/>
  <c r="AJ236" i="2" s="1"/>
  <c r="AG236" i="2"/>
  <c r="AK236" i="2" s="1"/>
  <c r="AH236" i="2"/>
  <c r="AL236" i="2" s="1"/>
  <c r="AC236" i="2"/>
  <c r="AD236" i="2" s="1"/>
  <c r="M244" i="2"/>
  <c r="AE244" i="2"/>
  <c r="AI244" i="2" s="1"/>
  <c r="AF244" i="2"/>
  <c r="AJ244" i="2" s="1"/>
  <c r="AG244" i="2"/>
  <c r="AK244" i="2" s="1"/>
  <c r="AH244" i="2"/>
  <c r="AL244" i="2" s="1"/>
  <c r="AC244" i="2"/>
  <c r="AD244" i="2" s="1"/>
  <c r="M252" i="2"/>
  <c r="AE252" i="2"/>
  <c r="AI252" i="2" s="1"/>
  <c r="AF252" i="2"/>
  <c r="AJ252" i="2" s="1"/>
  <c r="AG252" i="2"/>
  <c r="AK252" i="2" s="1"/>
  <c r="AH252" i="2"/>
  <c r="AL252" i="2" s="1"/>
  <c r="AC252" i="2"/>
  <c r="AD252" i="2" s="1"/>
  <c r="M260" i="2"/>
  <c r="AE260" i="2"/>
  <c r="AI260" i="2" s="1"/>
  <c r="AF260" i="2"/>
  <c r="AJ260" i="2" s="1"/>
  <c r="AG260" i="2"/>
  <c r="AK260" i="2" s="1"/>
  <c r="AH260" i="2"/>
  <c r="AL260" i="2" s="1"/>
  <c r="AC260" i="2"/>
  <c r="AD260" i="2" s="1"/>
  <c r="M270" i="2"/>
  <c r="AE270" i="2"/>
  <c r="AI270" i="2" s="1"/>
  <c r="AF270" i="2"/>
  <c r="AJ270" i="2" s="1"/>
  <c r="AH270" i="2"/>
  <c r="AL270" i="2" s="1"/>
  <c r="AG270" i="2"/>
  <c r="AK270" i="2" s="1"/>
  <c r="AC270" i="2"/>
  <c r="AD270" i="2" s="1"/>
  <c r="M278" i="2"/>
  <c r="AE278" i="2"/>
  <c r="AI278" i="2" s="1"/>
  <c r="AF278" i="2"/>
  <c r="AJ278" i="2" s="1"/>
  <c r="AH278" i="2"/>
  <c r="AL278" i="2" s="1"/>
  <c r="AG278" i="2"/>
  <c r="AK278" i="2" s="1"/>
  <c r="AC278" i="2"/>
  <c r="AD278" i="2" s="1"/>
  <c r="M291" i="2"/>
  <c r="AF291" i="2"/>
  <c r="AJ291" i="2" s="1"/>
  <c r="AG291" i="2"/>
  <c r="AK291" i="2" s="1"/>
  <c r="AH291" i="2"/>
  <c r="AL291" i="2" s="1"/>
  <c r="AE291" i="2"/>
  <c r="AI291" i="2" s="1"/>
  <c r="AC291" i="2"/>
  <c r="AD291" i="2" s="1"/>
  <c r="M298" i="2"/>
  <c r="AE298" i="2"/>
  <c r="AI298" i="2" s="1"/>
  <c r="AF298" i="2"/>
  <c r="AJ298" i="2" s="1"/>
  <c r="AG298" i="2"/>
  <c r="AK298" i="2" s="1"/>
  <c r="AH298" i="2"/>
  <c r="AL298" i="2" s="1"/>
  <c r="AC298" i="2"/>
  <c r="AD298" i="2" s="1"/>
  <c r="M306" i="2"/>
  <c r="AE306" i="2"/>
  <c r="AI306" i="2" s="1"/>
  <c r="AF306" i="2"/>
  <c r="AJ306" i="2" s="1"/>
  <c r="AG306" i="2"/>
  <c r="AK306" i="2" s="1"/>
  <c r="AH306" i="2"/>
  <c r="AL306" i="2" s="1"/>
  <c r="AC306" i="2"/>
  <c r="AD306" i="2" s="1"/>
  <c r="M313" i="2"/>
  <c r="AF313" i="2"/>
  <c r="AJ313" i="2" s="1"/>
  <c r="AG313" i="2"/>
  <c r="AK313" i="2" s="1"/>
  <c r="AE313" i="2"/>
  <c r="AI313" i="2" s="1"/>
  <c r="AH313" i="2"/>
  <c r="AL313" i="2" s="1"/>
  <c r="AC313" i="2"/>
  <c r="AD313" i="2" s="1"/>
  <c r="M321" i="2"/>
  <c r="AF321" i="2"/>
  <c r="AJ321" i="2" s="1"/>
  <c r="AG321" i="2"/>
  <c r="AK321" i="2" s="1"/>
  <c r="AE321" i="2"/>
  <c r="AI321" i="2" s="1"/>
  <c r="AH321" i="2"/>
  <c r="AL321" i="2" s="1"/>
  <c r="AC321" i="2"/>
  <c r="AD321" i="2" s="1"/>
  <c r="M330" i="2"/>
  <c r="AE330" i="2"/>
  <c r="AI330" i="2" s="1"/>
  <c r="AF330" i="2"/>
  <c r="AJ330" i="2" s="1"/>
  <c r="AG330" i="2"/>
  <c r="AK330" i="2" s="1"/>
  <c r="AH330" i="2"/>
  <c r="AL330" i="2" s="1"/>
  <c r="AC330" i="2"/>
  <c r="AD330" i="2" s="1"/>
  <c r="M353" i="2"/>
  <c r="AF353" i="2"/>
  <c r="AJ353" i="2" s="1"/>
  <c r="AG353" i="2"/>
  <c r="AK353" i="2" s="1"/>
  <c r="AH353" i="2"/>
  <c r="AL353" i="2" s="1"/>
  <c r="AE353" i="2"/>
  <c r="AI353" i="2" s="1"/>
  <c r="AC353" i="2"/>
  <c r="AD353" i="2" s="1"/>
  <c r="M357" i="2"/>
  <c r="AF357" i="2"/>
  <c r="AJ357" i="2" s="1"/>
  <c r="AG357" i="2"/>
  <c r="AK357" i="2" s="1"/>
  <c r="AH357" i="2"/>
  <c r="AL357" i="2" s="1"/>
  <c r="AE357" i="2"/>
  <c r="AI357" i="2" s="1"/>
  <c r="AC357" i="2"/>
  <c r="AD357" i="2" s="1"/>
  <c r="M363" i="2"/>
  <c r="AF363" i="2"/>
  <c r="AJ363" i="2" s="1"/>
  <c r="AG363" i="2"/>
  <c r="AK363" i="2" s="1"/>
  <c r="AH363" i="2"/>
  <c r="AL363" i="2" s="1"/>
  <c r="AE363" i="2"/>
  <c r="AI363" i="2" s="1"/>
  <c r="AC363" i="2"/>
  <c r="AD363" i="2" s="1"/>
  <c r="M365" i="2"/>
  <c r="AF365" i="2"/>
  <c r="AJ365" i="2" s="1"/>
  <c r="AG365" i="2"/>
  <c r="AK365" i="2" s="1"/>
  <c r="AH365" i="2"/>
  <c r="AL365" i="2" s="1"/>
  <c r="AE365" i="2"/>
  <c r="AI365" i="2" s="1"/>
  <c r="AC365" i="2"/>
  <c r="AD365" i="2" s="1"/>
  <c r="M369" i="2"/>
  <c r="AF369" i="2"/>
  <c r="AJ369" i="2" s="1"/>
  <c r="AG369" i="2"/>
  <c r="AK369" i="2" s="1"/>
  <c r="AH369" i="2"/>
  <c r="AL369" i="2" s="1"/>
  <c r="AE369" i="2"/>
  <c r="AI369" i="2" s="1"/>
  <c r="AC369" i="2"/>
  <c r="AD369" i="2" s="1"/>
  <c r="M373" i="2"/>
  <c r="AE373" i="2"/>
  <c r="AI373" i="2" s="1"/>
  <c r="AF373" i="2"/>
  <c r="AJ373" i="2" s="1"/>
  <c r="AG373" i="2"/>
  <c r="AK373" i="2" s="1"/>
  <c r="AH373" i="2"/>
  <c r="AL373" i="2" s="1"/>
  <c r="AC373" i="2"/>
  <c r="AD373" i="2" s="1"/>
  <c r="M377" i="2"/>
  <c r="AE377" i="2"/>
  <c r="AI377" i="2" s="1"/>
  <c r="AF377" i="2"/>
  <c r="AJ377" i="2" s="1"/>
  <c r="AG377" i="2"/>
  <c r="AK377" i="2" s="1"/>
  <c r="AH377" i="2"/>
  <c r="AL377" i="2" s="1"/>
  <c r="AC377" i="2"/>
  <c r="AD377" i="2" s="1"/>
  <c r="M381" i="2"/>
  <c r="AE381" i="2"/>
  <c r="AI381" i="2" s="1"/>
  <c r="AF381" i="2"/>
  <c r="AJ381" i="2" s="1"/>
  <c r="AG381" i="2"/>
  <c r="AK381" i="2" s="1"/>
  <c r="AH381" i="2"/>
  <c r="AL381" i="2" s="1"/>
  <c r="AC381" i="2"/>
  <c r="AD381" i="2" s="1"/>
  <c r="M385" i="2"/>
  <c r="AE385" i="2"/>
  <c r="AI385" i="2" s="1"/>
  <c r="AF385" i="2"/>
  <c r="AJ385" i="2" s="1"/>
  <c r="AG385" i="2"/>
  <c r="AK385" i="2" s="1"/>
  <c r="AH385" i="2"/>
  <c r="AL385" i="2" s="1"/>
  <c r="AC385" i="2"/>
  <c r="AD385" i="2" s="1"/>
  <c r="M389" i="2"/>
  <c r="AE389" i="2"/>
  <c r="AI389" i="2" s="1"/>
  <c r="AF389" i="2"/>
  <c r="AJ389" i="2" s="1"/>
  <c r="AG389" i="2"/>
  <c r="AK389" i="2" s="1"/>
  <c r="AH389" i="2"/>
  <c r="AL389" i="2" s="1"/>
  <c r="AC389" i="2"/>
  <c r="AD389" i="2" s="1"/>
  <c r="M393" i="2"/>
  <c r="AG393" i="2"/>
  <c r="AK393" i="2" s="1"/>
  <c r="AE393" i="2"/>
  <c r="AI393" i="2" s="1"/>
  <c r="AF393" i="2"/>
  <c r="AJ393" i="2" s="1"/>
  <c r="AH393" i="2"/>
  <c r="AL393" i="2" s="1"/>
  <c r="AC393" i="2"/>
  <c r="AD393" i="2" s="1"/>
  <c r="M397" i="2"/>
  <c r="AG397" i="2"/>
  <c r="AK397" i="2" s="1"/>
  <c r="AE397" i="2"/>
  <c r="AI397" i="2" s="1"/>
  <c r="AF397" i="2"/>
  <c r="AJ397" i="2" s="1"/>
  <c r="AH397" i="2"/>
  <c r="AL397" i="2" s="1"/>
  <c r="AC397" i="2"/>
  <c r="AD397" i="2" s="1"/>
  <c r="M401" i="2"/>
  <c r="AG401" i="2"/>
  <c r="AK401" i="2" s="1"/>
  <c r="AE401" i="2"/>
  <c r="AI401" i="2" s="1"/>
  <c r="AF401" i="2"/>
  <c r="AJ401" i="2" s="1"/>
  <c r="AH401" i="2"/>
  <c r="AL401" i="2" s="1"/>
  <c r="AC401" i="2"/>
  <c r="AD401" i="2" s="1"/>
  <c r="M412" i="2"/>
  <c r="AE412" i="2"/>
  <c r="AI412" i="2" s="1"/>
  <c r="AF412" i="2"/>
  <c r="AJ412" i="2" s="1"/>
  <c r="AG412" i="2"/>
  <c r="AK412" i="2" s="1"/>
  <c r="AH412" i="2"/>
  <c r="AL412" i="2" s="1"/>
  <c r="AC412" i="2"/>
  <c r="AD412" i="2" s="1"/>
  <c r="M414" i="2"/>
  <c r="AE414" i="2"/>
  <c r="AI414" i="2" s="1"/>
  <c r="AF414" i="2"/>
  <c r="AJ414" i="2" s="1"/>
  <c r="AH414" i="2"/>
  <c r="AL414" i="2" s="1"/>
  <c r="AG414" i="2"/>
  <c r="AK414" i="2" s="1"/>
  <c r="AC414" i="2"/>
  <c r="AD414" i="2" s="1"/>
  <c r="M419" i="2"/>
  <c r="AE419" i="2"/>
  <c r="AI419" i="2" s="1"/>
  <c r="AF419" i="2"/>
  <c r="AJ419" i="2" s="1"/>
  <c r="AH419" i="2"/>
  <c r="AL419" i="2" s="1"/>
  <c r="AG419" i="2"/>
  <c r="AK419" i="2" s="1"/>
  <c r="AC419" i="2"/>
  <c r="AD419" i="2" s="1"/>
  <c r="M454" i="2"/>
  <c r="AG454" i="2"/>
  <c r="AK454" i="2" s="1"/>
  <c r="AE454" i="2"/>
  <c r="AI454" i="2" s="1"/>
  <c r="AF454" i="2"/>
  <c r="AJ454" i="2" s="1"/>
  <c r="AH454" i="2"/>
  <c r="AL454" i="2" s="1"/>
  <c r="AC454" i="2"/>
  <c r="AD454" i="2" s="1"/>
  <c r="M485" i="2"/>
  <c r="AE485" i="2"/>
  <c r="AI485" i="2" s="1"/>
  <c r="AF485" i="2"/>
  <c r="AJ485" i="2" s="1"/>
  <c r="AG485" i="2"/>
  <c r="AK485" i="2" s="1"/>
  <c r="AH485" i="2"/>
  <c r="AL485" i="2" s="1"/>
  <c r="AC485" i="2"/>
  <c r="AD485" i="2" s="1"/>
  <c r="M490" i="2"/>
  <c r="AG490" i="2"/>
  <c r="AK490" i="2" s="1"/>
  <c r="AE490" i="2"/>
  <c r="AI490" i="2" s="1"/>
  <c r="AF490" i="2"/>
  <c r="AJ490" i="2" s="1"/>
  <c r="AH490" i="2"/>
  <c r="AL490" i="2" s="1"/>
  <c r="AC490" i="2"/>
  <c r="AD490" i="2" s="1"/>
  <c r="M510" i="2"/>
  <c r="AE510" i="2"/>
  <c r="AI510" i="2" s="1"/>
  <c r="AF510" i="2"/>
  <c r="AJ510" i="2" s="1"/>
  <c r="AG510" i="2"/>
  <c r="AK510" i="2" s="1"/>
  <c r="AH510" i="2"/>
  <c r="AL510" i="2" s="1"/>
  <c r="AC510" i="2"/>
  <c r="AD510" i="2" s="1"/>
  <c r="M513" i="2"/>
  <c r="AE513" i="2"/>
  <c r="AI513" i="2" s="1"/>
  <c r="AF513" i="2"/>
  <c r="AJ513" i="2" s="1"/>
  <c r="AG513" i="2"/>
  <c r="AK513" i="2" s="1"/>
  <c r="AH513" i="2"/>
  <c r="AL513" i="2" s="1"/>
  <c r="AC513" i="2"/>
  <c r="AD513" i="2" s="1"/>
  <c r="M517" i="2"/>
  <c r="AE517" i="2"/>
  <c r="AI517" i="2" s="1"/>
  <c r="AH517" i="2"/>
  <c r="AL517" i="2" s="1"/>
  <c r="AF517" i="2"/>
  <c r="AJ517" i="2" s="1"/>
  <c r="AG517" i="2"/>
  <c r="AK517" i="2" s="1"/>
  <c r="AC517" i="2"/>
  <c r="AD517" i="2" s="1"/>
  <c r="M523" i="2"/>
  <c r="AE523" i="2"/>
  <c r="AI523" i="2" s="1"/>
  <c r="AF523" i="2"/>
  <c r="AJ523" i="2" s="1"/>
  <c r="AG523" i="2"/>
  <c r="AK523" i="2" s="1"/>
  <c r="AH523" i="2"/>
  <c r="AL523" i="2" s="1"/>
  <c r="AC523" i="2"/>
  <c r="AD523" i="2" s="1"/>
  <c r="M532" i="2"/>
  <c r="AE532" i="2"/>
  <c r="AI532" i="2" s="1"/>
  <c r="AF532" i="2"/>
  <c r="AJ532" i="2" s="1"/>
  <c r="AG532" i="2"/>
  <c r="AK532" i="2" s="1"/>
  <c r="AH532" i="2"/>
  <c r="AL532" i="2" s="1"/>
  <c r="AC532" i="2"/>
  <c r="AD532" i="2" s="1"/>
  <c r="M598" i="2"/>
  <c r="AE598" i="2"/>
  <c r="AI598" i="2" s="1"/>
  <c r="AF598" i="2"/>
  <c r="AJ598" i="2" s="1"/>
  <c r="AG598" i="2"/>
  <c r="AK598" i="2" s="1"/>
  <c r="AH598" i="2"/>
  <c r="AL598" i="2" s="1"/>
  <c r="AC598" i="2"/>
  <c r="AD598" i="2" s="1"/>
  <c r="M632" i="2"/>
  <c r="AG632" i="2"/>
  <c r="AK632" i="2" s="1"/>
  <c r="AH632" i="2"/>
  <c r="AL632" i="2" s="1"/>
  <c r="AE632" i="2"/>
  <c r="AI632" i="2" s="1"/>
  <c r="AF632" i="2"/>
  <c r="AJ632" i="2" s="1"/>
  <c r="AC632" i="2"/>
  <c r="AD632" i="2" s="1"/>
  <c r="M636" i="2"/>
  <c r="AG636" i="2"/>
  <c r="AK636" i="2" s="1"/>
  <c r="AH636" i="2"/>
  <c r="AL636" i="2" s="1"/>
  <c r="AE636" i="2"/>
  <c r="AI636" i="2" s="1"/>
  <c r="AF636" i="2"/>
  <c r="AJ636" i="2" s="1"/>
  <c r="AC636" i="2"/>
  <c r="AD636" i="2" s="1"/>
  <c r="M672" i="2"/>
  <c r="AG672" i="2"/>
  <c r="AK672" i="2" s="1"/>
  <c r="AH672" i="2"/>
  <c r="AL672" i="2" s="1"/>
  <c r="AE672" i="2"/>
  <c r="AI672" i="2" s="1"/>
  <c r="AF672" i="2"/>
  <c r="AJ672" i="2" s="1"/>
  <c r="AC672" i="2"/>
  <c r="AD672" i="2" s="1"/>
  <c r="M676" i="2"/>
  <c r="AG676" i="2"/>
  <c r="AK676" i="2" s="1"/>
  <c r="AH676" i="2"/>
  <c r="AL676" i="2" s="1"/>
  <c r="AE676" i="2"/>
  <c r="AI676" i="2" s="1"/>
  <c r="AF676" i="2"/>
  <c r="AJ676" i="2" s="1"/>
  <c r="AC676" i="2"/>
  <c r="AD676" i="2" s="1"/>
  <c r="M696" i="2"/>
  <c r="AE696" i="2"/>
  <c r="AI696" i="2" s="1"/>
  <c r="AF696" i="2"/>
  <c r="AJ696" i="2" s="1"/>
  <c r="AG696" i="2"/>
  <c r="AK696" i="2" s="1"/>
  <c r="AH696" i="2"/>
  <c r="AL696" i="2" s="1"/>
  <c r="AC696" i="2"/>
  <c r="AD696" i="2" s="1"/>
  <c r="M699" i="2"/>
  <c r="AG699" i="2"/>
  <c r="AK699" i="2" s="1"/>
  <c r="AH699" i="2"/>
  <c r="AL699" i="2" s="1"/>
  <c r="AE699" i="2"/>
  <c r="AI699" i="2" s="1"/>
  <c r="AF699" i="2"/>
  <c r="AJ699" i="2" s="1"/>
  <c r="AC699" i="2"/>
  <c r="AD699" i="2" s="1"/>
  <c r="M703" i="2"/>
  <c r="AG703" i="2"/>
  <c r="AK703" i="2" s="1"/>
  <c r="AH703" i="2"/>
  <c r="AL703" i="2" s="1"/>
  <c r="AE703" i="2"/>
  <c r="AI703" i="2" s="1"/>
  <c r="AF703" i="2"/>
  <c r="AJ703" i="2" s="1"/>
  <c r="AC703" i="2"/>
  <c r="AD703" i="2" s="1"/>
  <c r="M707" i="2"/>
  <c r="AG707" i="2"/>
  <c r="AK707" i="2" s="1"/>
  <c r="AH707" i="2"/>
  <c r="AL707" i="2" s="1"/>
  <c r="AF707" i="2"/>
  <c r="AJ707" i="2" s="1"/>
  <c r="AE707" i="2"/>
  <c r="AI707" i="2" s="1"/>
  <c r="AC707" i="2"/>
  <c r="AD707" i="2" s="1"/>
  <c r="M710" i="2"/>
  <c r="AE710" i="2"/>
  <c r="AI710" i="2" s="1"/>
  <c r="AF710" i="2"/>
  <c r="AJ710" i="2" s="1"/>
  <c r="AG710" i="2"/>
  <c r="AK710" i="2" s="1"/>
  <c r="AH710" i="2"/>
  <c r="AL710" i="2" s="1"/>
  <c r="AC710" i="2"/>
  <c r="AD710" i="2" s="1"/>
  <c r="M714" i="2"/>
  <c r="AE714" i="2"/>
  <c r="AI714" i="2" s="1"/>
  <c r="AF714" i="2"/>
  <c r="AJ714" i="2" s="1"/>
  <c r="AG714" i="2"/>
  <c r="AK714" i="2" s="1"/>
  <c r="AH714" i="2"/>
  <c r="AL714" i="2" s="1"/>
  <c r="AC714" i="2"/>
  <c r="AD714" i="2" s="1"/>
  <c r="M722" i="2"/>
  <c r="AE722" i="2"/>
  <c r="AI722" i="2" s="1"/>
  <c r="AF722" i="2"/>
  <c r="AJ722" i="2" s="1"/>
  <c r="AG722" i="2"/>
  <c r="AK722" i="2" s="1"/>
  <c r="AH722" i="2"/>
  <c r="AL722" i="2" s="1"/>
  <c r="AC722" i="2"/>
  <c r="AD722" i="2" s="1"/>
  <c r="M726" i="2"/>
  <c r="AE726" i="2"/>
  <c r="AI726" i="2" s="1"/>
  <c r="AF726" i="2"/>
  <c r="AJ726" i="2" s="1"/>
  <c r="AG726" i="2"/>
  <c r="AK726" i="2" s="1"/>
  <c r="AH726" i="2"/>
  <c r="AL726" i="2" s="1"/>
  <c r="AC726" i="2"/>
  <c r="AD726" i="2" s="1"/>
  <c r="M733" i="2"/>
  <c r="AG733" i="2"/>
  <c r="AK733" i="2" s="1"/>
  <c r="AH733" i="2"/>
  <c r="AL733" i="2" s="1"/>
  <c r="AE733" i="2"/>
  <c r="AI733" i="2" s="1"/>
  <c r="AF733" i="2"/>
  <c r="AJ733" i="2" s="1"/>
  <c r="AC733" i="2"/>
  <c r="AD733" i="2" s="1"/>
  <c r="M737" i="2"/>
  <c r="AG737" i="2"/>
  <c r="AK737" i="2" s="1"/>
  <c r="AH737" i="2"/>
  <c r="AL737" i="2" s="1"/>
  <c r="AE737" i="2"/>
  <c r="AI737" i="2" s="1"/>
  <c r="AF737" i="2"/>
  <c r="AJ737" i="2" s="1"/>
  <c r="AC737" i="2"/>
  <c r="AD737" i="2" s="1"/>
  <c r="M741" i="2"/>
  <c r="AG741" i="2"/>
  <c r="AK741" i="2" s="1"/>
  <c r="AH741" i="2"/>
  <c r="AL741" i="2" s="1"/>
  <c r="AF741" i="2"/>
  <c r="AJ741" i="2" s="1"/>
  <c r="AE741" i="2"/>
  <c r="AI741" i="2" s="1"/>
  <c r="AC741" i="2"/>
  <c r="AD741" i="2" s="1"/>
  <c r="M745" i="2"/>
  <c r="AG745" i="2"/>
  <c r="AK745" i="2" s="1"/>
  <c r="AH745" i="2"/>
  <c r="AL745" i="2" s="1"/>
  <c r="AE745" i="2"/>
  <c r="AI745" i="2" s="1"/>
  <c r="AF745" i="2"/>
  <c r="AJ745" i="2" s="1"/>
  <c r="AC745" i="2"/>
  <c r="AD745" i="2" s="1"/>
  <c r="M753" i="2"/>
  <c r="AG753" i="2"/>
  <c r="AK753" i="2" s="1"/>
  <c r="AH753" i="2"/>
  <c r="AL753" i="2" s="1"/>
  <c r="AE753" i="2"/>
  <c r="AI753" i="2" s="1"/>
  <c r="AF753" i="2"/>
  <c r="AJ753" i="2" s="1"/>
  <c r="AC753" i="2"/>
  <c r="AD753" i="2" s="1"/>
  <c r="M757" i="2"/>
  <c r="AG757" i="2"/>
  <c r="AK757" i="2" s="1"/>
  <c r="AH757" i="2"/>
  <c r="AL757" i="2" s="1"/>
  <c r="AE757" i="2"/>
  <c r="AI757" i="2" s="1"/>
  <c r="AF757" i="2"/>
  <c r="AJ757" i="2" s="1"/>
  <c r="AC757" i="2"/>
  <c r="AD757" i="2" s="1"/>
  <c r="M761" i="2"/>
  <c r="AG761" i="2"/>
  <c r="AK761" i="2" s="1"/>
  <c r="AH761" i="2"/>
  <c r="AL761" i="2" s="1"/>
  <c r="AE761" i="2"/>
  <c r="AI761" i="2" s="1"/>
  <c r="AF761" i="2"/>
  <c r="AJ761" i="2" s="1"/>
  <c r="AC761" i="2"/>
  <c r="AD761" i="2" s="1"/>
  <c r="M765" i="2"/>
  <c r="AG765" i="2"/>
  <c r="AK765" i="2" s="1"/>
  <c r="AH765" i="2"/>
  <c r="AL765" i="2" s="1"/>
  <c r="AE765" i="2"/>
  <c r="AI765" i="2" s="1"/>
  <c r="AF765" i="2"/>
  <c r="AJ765" i="2" s="1"/>
  <c r="AC765" i="2"/>
  <c r="AD765" i="2" s="1"/>
  <c r="M769" i="2"/>
  <c r="AG769" i="2"/>
  <c r="AK769" i="2" s="1"/>
  <c r="AH769" i="2"/>
  <c r="AL769" i="2" s="1"/>
  <c r="AE769" i="2"/>
  <c r="AI769" i="2" s="1"/>
  <c r="AF769" i="2"/>
  <c r="AJ769" i="2" s="1"/>
  <c r="AC769" i="2"/>
  <c r="AD769" i="2" s="1"/>
  <c r="M773" i="2"/>
  <c r="AG773" i="2"/>
  <c r="AK773" i="2" s="1"/>
  <c r="AH773" i="2"/>
  <c r="AL773" i="2" s="1"/>
  <c r="AE773" i="2"/>
  <c r="AI773" i="2" s="1"/>
  <c r="AF773" i="2"/>
  <c r="AJ773" i="2" s="1"/>
  <c r="AC773" i="2"/>
  <c r="AD773" i="2" s="1"/>
  <c r="M777" i="2"/>
  <c r="AG777" i="2"/>
  <c r="AK777" i="2" s="1"/>
  <c r="AH777" i="2"/>
  <c r="AL777" i="2" s="1"/>
  <c r="AF777" i="2"/>
  <c r="AJ777" i="2" s="1"/>
  <c r="AE777" i="2"/>
  <c r="AI777" i="2" s="1"/>
  <c r="AC777" i="2"/>
  <c r="AD777" i="2" s="1"/>
  <c r="M781" i="2"/>
  <c r="AG781" i="2"/>
  <c r="AK781" i="2" s="1"/>
  <c r="AH781" i="2"/>
  <c r="AL781" i="2" s="1"/>
  <c r="AE781" i="2"/>
  <c r="AI781" i="2" s="1"/>
  <c r="AF781" i="2"/>
  <c r="AJ781" i="2" s="1"/>
  <c r="AC781" i="2"/>
  <c r="AD781" i="2" s="1"/>
  <c r="M785" i="2"/>
  <c r="AG785" i="2"/>
  <c r="AK785" i="2" s="1"/>
  <c r="AH785" i="2"/>
  <c r="AL785" i="2" s="1"/>
  <c r="AE785" i="2"/>
  <c r="AI785" i="2" s="1"/>
  <c r="AF785" i="2"/>
  <c r="AJ785" i="2" s="1"/>
  <c r="AC785" i="2"/>
  <c r="AD785" i="2" s="1"/>
  <c r="M793" i="2"/>
  <c r="AG793" i="2"/>
  <c r="AK793" i="2" s="1"/>
  <c r="AH793" i="2"/>
  <c r="AL793" i="2" s="1"/>
  <c r="AE793" i="2"/>
  <c r="AI793" i="2" s="1"/>
  <c r="AF793" i="2"/>
  <c r="AJ793" i="2" s="1"/>
  <c r="AC793" i="2"/>
  <c r="AD793" i="2" s="1"/>
  <c r="M811" i="2"/>
  <c r="AG811" i="2"/>
  <c r="AK811" i="2" s="1"/>
  <c r="AH811" i="2"/>
  <c r="AL811" i="2" s="1"/>
  <c r="AE811" i="2"/>
  <c r="AI811" i="2" s="1"/>
  <c r="AF811" i="2"/>
  <c r="AJ811" i="2" s="1"/>
  <c r="AC811" i="2"/>
  <c r="AD811" i="2" s="1"/>
  <c r="M815" i="2"/>
  <c r="AG815" i="2"/>
  <c r="AK815" i="2" s="1"/>
  <c r="AH815" i="2"/>
  <c r="AL815" i="2" s="1"/>
  <c r="AE815" i="2"/>
  <c r="AI815" i="2" s="1"/>
  <c r="AF815" i="2"/>
  <c r="AJ815" i="2" s="1"/>
  <c r="AC815" i="2"/>
  <c r="AD815" i="2" s="1"/>
  <c r="M823" i="2"/>
  <c r="AG823" i="2"/>
  <c r="AK823" i="2" s="1"/>
  <c r="AH823" i="2"/>
  <c r="AL823" i="2" s="1"/>
  <c r="AE823" i="2"/>
  <c r="AI823" i="2" s="1"/>
  <c r="AF823" i="2"/>
  <c r="AJ823" i="2" s="1"/>
  <c r="AC823" i="2"/>
  <c r="AD823" i="2" s="1"/>
  <c r="M834" i="2"/>
  <c r="AE834" i="2"/>
  <c r="AI834" i="2" s="1"/>
  <c r="AF834" i="2"/>
  <c r="AJ834" i="2" s="1"/>
  <c r="AG834" i="2"/>
  <c r="AK834" i="2" s="1"/>
  <c r="AH834" i="2"/>
  <c r="AL834" i="2" s="1"/>
  <c r="AC834" i="2"/>
  <c r="AD834" i="2" s="1"/>
  <c r="M838" i="2"/>
  <c r="AE838" i="2"/>
  <c r="AI838" i="2" s="1"/>
  <c r="AF838" i="2"/>
  <c r="AJ838" i="2" s="1"/>
  <c r="AG838" i="2"/>
  <c r="AK838" i="2" s="1"/>
  <c r="AH838" i="2"/>
  <c r="AL838" i="2" s="1"/>
  <c r="AC838" i="2"/>
  <c r="AD838" i="2" s="1"/>
  <c r="M842" i="2"/>
  <c r="AE842" i="2"/>
  <c r="AI842" i="2" s="1"/>
  <c r="AF842" i="2"/>
  <c r="AJ842" i="2" s="1"/>
  <c r="AG842" i="2"/>
  <c r="AK842" i="2" s="1"/>
  <c r="AH842" i="2"/>
  <c r="AL842" i="2" s="1"/>
  <c r="AC842" i="2"/>
  <c r="AD842" i="2" s="1"/>
  <c r="M846" i="2"/>
  <c r="AE846" i="2"/>
  <c r="AI846" i="2" s="1"/>
  <c r="AF846" i="2"/>
  <c r="AJ846" i="2" s="1"/>
  <c r="AG846" i="2"/>
  <c r="AK846" i="2" s="1"/>
  <c r="AH846" i="2"/>
  <c r="AL846" i="2" s="1"/>
  <c r="AC846" i="2"/>
  <c r="AD846" i="2" s="1"/>
  <c r="M850" i="2"/>
  <c r="AE850" i="2"/>
  <c r="AI850" i="2" s="1"/>
  <c r="AF850" i="2"/>
  <c r="AJ850" i="2" s="1"/>
  <c r="AH850" i="2"/>
  <c r="AL850" i="2" s="1"/>
  <c r="AG850" i="2"/>
  <c r="AK850" i="2" s="1"/>
  <c r="AC850" i="2"/>
  <c r="AD850" i="2" s="1"/>
  <c r="M854" i="2"/>
  <c r="AE854" i="2"/>
  <c r="AI854" i="2" s="1"/>
  <c r="AF854" i="2"/>
  <c r="AJ854" i="2" s="1"/>
  <c r="AG854" i="2"/>
  <c r="AK854" i="2" s="1"/>
  <c r="AH854" i="2"/>
  <c r="AL854" i="2" s="1"/>
  <c r="AC854" i="2"/>
  <c r="AD854" i="2" s="1"/>
  <c r="M858" i="2"/>
  <c r="AE858" i="2"/>
  <c r="AI858" i="2" s="1"/>
  <c r="AF858" i="2"/>
  <c r="AJ858" i="2" s="1"/>
  <c r="AH858" i="2"/>
  <c r="AL858" i="2" s="1"/>
  <c r="AG858" i="2"/>
  <c r="AK858" i="2" s="1"/>
  <c r="AC858" i="2"/>
  <c r="AD858" i="2" s="1"/>
  <c r="M932" i="2"/>
  <c r="AE932" i="2"/>
  <c r="AI932" i="2" s="1"/>
  <c r="AF932" i="2"/>
  <c r="AJ932" i="2" s="1"/>
  <c r="AG932" i="2"/>
  <c r="AK932" i="2" s="1"/>
  <c r="AH932" i="2"/>
  <c r="AL932" i="2" s="1"/>
  <c r="AC932" i="2"/>
  <c r="AD932" i="2" s="1"/>
  <c r="M936" i="2"/>
  <c r="AE936" i="2"/>
  <c r="AI936" i="2" s="1"/>
  <c r="AF936" i="2"/>
  <c r="AJ936" i="2" s="1"/>
  <c r="AG936" i="2"/>
  <c r="AK936" i="2" s="1"/>
  <c r="AH936" i="2"/>
  <c r="AL936" i="2" s="1"/>
  <c r="AC936" i="2"/>
  <c r="AD936" i="2" s="1"/>
  <c r="M959" i="2"/>
  <c r="AF959" i="2"/>
  <c r="AJ959" i="2" s="1"/>
  <c r="AG959" i="2"/>
  <c r="AK959" i="2" s="1"/>
  <c r="AH959" i="2"/>
  <c r="AL959" i="2" s="1"/>
  <c r="AE959" i="2"/>
  <c r="AI959" i="2" s="1"/>
  <c r="AC959" i="2"/>
  <c r="AD959" i="2" s="1"/>
  <c r="M996" i="2"/>
  <c r="AF996" i="2"/>
  <c r="AJ996" i="2" s="1"/>
  <c r="AG996" i="2"/>
  <c r="AK996" i="2" s="1"/>
  <c r="AH996" i="2"/>
  <c r="AL996" i="2" s="1"/>
  <c r="AE996" i="2"/>
  <c r="AI996" i="2" s="1"/>
  <c r="AC996" i="2"/>
  <c r="AD996" i="2" s="1"/>
  <c r="M1009" i="2"/>
  <c r="AF1009" i="2"/>
  <c r="AJ1009" i="2" s="1"/>
  <c r="AG1009" i="2"/>
  <c r="AK1009" i="2" s="1"/>
  <c r="AH1009" i="2"/>
  <c r="AL1009" i="2" s="1"/>
  <c r="AE1009" i="2"/>
  <c r="AI1009" i="2" s="1"/>
  <c r="AC1009" i="2"/>
  <c r="AD1009" i="2" s="1"/>
  <c r="M1016" i="2"/>
  <c r="AF1016" i="2"/>
  <c r="AJ1016" i="2" s="1"/>
  <c r="AG1016" i="2"/>
  <c r="AK1016" i="2" s="1"/>
  <c r="AH1016" i="2"/>
  <c r="AL1016" i="2" s="1"/>
  <c r="AE1016" i="2"/>
  <c r="AI1016" i="2" s="1"/>
  <c r="AC1016" i="2"/>
  <c r="AD1016" i="2" s="1"/>
  <c r="M1018" i="2"/>
  <c r="AE1018" i="2"/>
  <c r="AI1018" i="2" s="1"/>
  <c r="AF1018" i="2"/>
  <c r="AJ1018" i="2" s="1"/>
  <c r="AG1018" i="2"/>
  <c r="AK1018" i="2" s="1"/>
  <c r="AH1018" i="2"/>
  <c r="AL1018" i="2" s="1"/>
  <c r="AC1018" i="2"/>
  <c r="AD1018" i="2" s="1"/>
  <c r="M1028" i="2"/>
  <c r="AE1028" i="2"/>
  <c r="AI1028" i="2" s="1"/>
  <c r="AF1028" i="2"/>
  <c r="AJ1028" i="2" s="1"/>
  <c r="AG1028" i="2"/>
  <c r="AK1028" i="2" s="1"/>
  <c r="AH1028" i="2"/>
  <c r="AL1028" i="2" s="1"/>
  <c r="AC1028" i="2"/>
  <c r="AD1028" i="2" s="1"/>
  <c r="M1030" i="2"/>
  <c r="AE1030" i="2"/>
  <c r="AI1030" i="2" s="1"/>
  <c r="AF1030" i="2"/>
  <c r="AJ1030" i="2" s="1"/>
  <c r="AG1030" i="2"/>
  <c r="AK1030" i="2" s="1"/>
  <c r="AH1030" i="2"/>
  <c r="AL1030" i="2" s="1"/>
  <c r="AC1030" i="2"/>
  <c r="AD1030" i="2" s="1"/>
  <c r="M1036" i="2"/>
  <c r="AE1036" i="2"/>
  <c r="AI1036" i="2" s="1"/>
  <c r="AF1036" i="2"/>
  <c r="AJ1036" i="2" s="1"/>
  <c r="AG1036" i="2"/>
  <c r="AK1036" i="2" s="1"/>
  <c r="AH1036" i="2"/>
  <c r="AL1036" i="2" s="1"/>
  <c r="AC1036" i="2"/>
  <c r="AD1036" i="2" s="1"/>
  <c r="M1046" i="2"/>
  <c r="AE1046" i="2"/>
  <c r="AI1046" i="2" s="1"/>
  <c r="AF1046" i="2"/>
  <c r="AJ1046" i="2" s="1"/>
  <c r="AG1046" i="2"/>
  <c r="AK1046" i="2" s="1"/>
  <c r="AH1046" i="2"/>
  <c r="AL1046" i="2" s="1"/>
  <c r="AC1046" i="2"/>
  <c r="AD1046" i="2" s="1"/>
  <c r="M1053" i="2"/>
  <c r="AE1053" i="2"/>
  <c r="AI1053" i="2" s="1"/>
  <c r="AF1053" i="2"/>
  <c r="AJ1053" i="2" s="1"/>
  <c r="AG1053" i="2"/>
  <c r="AK1053" i="2" s="1"/>
  <c r="AH1053" i="2"/>
  <c r="AL1053" i="2" s="1"/>
  <c r="AC1053" i="2"/>
  <c r="AD1053" i="2" s="1"/>
  <c r="M1057" i="2"/>
  <c r="AE1057" i="2"/>
  <c r="AI1057" i="2" s="1"/>
  <c r="AF1057" i="2"/>
  <c r="AJ1057" i="2" s="1"/>
  <c r="AG1057" i="2"/>
  <c r="AK1057" i="2" s="1"/>
  <c r="AH1057" i="2"/>
  <c r="AL1057" i="2" s="1"/>
  <c r="AC1057" i="2"/>
  <c r="AD1057" i="2" s="1"/>
  <c r="M1059" i="2"/>
  <c r="AE1059" i="2"/>
  <c r="AI1059" i="2" s="1"/>
  <c r="AF1059" i="2"/>
  <c r="AJ1059" i="2" s="1"/>
  <c r="AG1059" i="2"/>
  <c r="AK1059" i="2" s="1"/>
  <c r="AH1059" i="2"/>
  <c r="AL1059" i="2" s="1"/>
  <c r="AC1059" i="2"/>
  <c r="AD1059" i="2" s="1"/>
  <c r="M1061" i="2"/>
  <c r="AE1061" i="2"/>
  <c r="AI1061" i="2" s="1"/>
  <c r="AF1061" i="2"/>
  <c r="AJ1061" i="2" s="1"/>
  <c r="AG1061" i="2"/>
  <c r="AK1061" i="2" s="1"/>
  <c r="AH1061" i="2"/>
  <c r="AL1061" i="2" s="1"/>
  <c r="AC1061" i="2"/>
  <c r="AD1061" i="2" s="1"/>
  <c r="M1099" i="2"/>
  <c r="AE1099" i="2"/>
  <c r="AI1099" i="2" s="1"/>
  <c r="AF1099" i="2"/>
  <c r="AJ1099" i="2" s="1"/>
  <c r="AG1099" i="2"/>
  <c r="AK1099" i="2" s="1"/>
  <c r="AH1099" i="2"/>
  <c r="AL1099" i="2" s="1"/>
  <c r="AC1099" i="2"/>
  <c r="AD1099" i="2" s="1"/>
  <c r="M1102" i="2"/>
  <c r="AF1102" i="2"/>
  <c r="AJ1102" i="2" s="1"/>
  <c r="AE1102" i="2"/>
  <c r="AI1102" i="2" s="1"/>
  <c r="AH1102" i="2"/>
  <c r="AL1102" i="2" s="1"/>
  <c r="AG1102" i="2"/>
  <c r="AK1102" i="2" s="1"/>
  <c r="AC1102" i="2"/>
  <c r="AD1102" i="2" s="1"/>
  <c r="M1106" i="2"/>
  <c r="AF1106" i="2"/>
  <c r="AJ1106" i="2" s="1"/>
  <c r="AE1106" i="2"/>
  <c r="AI1106" i="2" s="1"/>
  <c r="AH1106" i="2"/>
  <c r="AL1106" i="2" s="1"/>
  <c r="AG1106" i="2"/>
  <c r="AK1106" i="2" s="1"/>
  <c r="AC1106" i="2"/>
  <c r="AD1106" i="2" s="1"/>
  <c r="M1113" i="2"/>
  <c r="AF1113" i="2"/>
  <c r="AJ1113" i="2" s="1"/>
  <c r="AG1113" i="2"/>
  <c r="AK1113" i="2" s="1"/>
  <c r="AE1113" i="2"/>
  <c r="AI1113" i="2" s="1"/>
  <c r="AH1113" i="2"/>
  <c r="AL1113" i="2" s="1"/>
  <c r="AC1113" i="2"/>
  <c r="AD1113" i="2" s="1"/>
  <c r="M1117" i="2"/>
  <c r="AF1117" i="2"/>
  <c r="AJ1117" i="2" s="1"/>
  <c r="AG1117" i="2"/>
  <c r="AK1117" i="2" s="1"/>
  <c r="AE1117" i="2"/>
  <c r="AI1117" i="2" s="1"/>
  <c r="AH1117" i="2"/>
  <c r="AL1117" i="2" s="1"/>
  <c r="AC1117" i="2"/>
  <c r="AD1117" i="2" s="1"/>
  <c r="M1121" i="2"/>
  <c r="AF1121" i="2"/>
  <c r="AJ1121" i="2" s="1"/>
  <c r="AG1121" i="2"/>
  <c r="AK1121" i="2" s="1"/>
  <c r="AE1121" i="2"/>
  <c r="AI1121" i="2" s="1"/>
  <c r="AH1121" i="2"/>
  <c r="AL1121" i="2" s="1"/>
  <c r="AC1121" i="2"/>
  <c r="AD1121" i="2" s="1"/>
  <c r="M1150" i="2"/>
  <c r="AF1150" i="2"/>
  <c r="AJ1150" i="2" s="1"/>
  <c r="AE1150" i="2"/>
  <c r="AI1150" i="2" s="1"/>
  <c r="AG1150" i="2"/>
  <c r="AK1150" i="2" s="1"/>
  <c r="AH1150" i="2"/>
  <c r="AL1150" i="2" s="1"/>
  <c r="AC1150" i="2"/>
  <c r="AD1150" i="2" s="1"/>
  <c r="M1154" i="2"/>
  <c r="AF1154" i="2"/>
  <c r="AJ1154" i="2" s="1"/>
  <c r="AE1154" i="2"/>
  <c r="AI1154" i="2" s="1"/>
  <c r="AG1154" i="2"/>
  <c r="AK1154" i="2" s="1"/>
  <c r="AH1154" i="2"/>
  <c r="AL1154" i="2" s="1"/>
  <c r="AC1154" i="2"/>
  <c r="AD1154" i="2" s="1"/>
  <c r="M1158" i="2"/>
  <c r="AF1158" i="2"/>
  <c r="AJ1158" i="2" s="1"/>
  <c r="AE1158" i="2"/>
  <c r="AI1158" i="2" s="1"/>
  <c r="AG1158" i="2"/>
  <c r="AK1158" i="2" s="1"/>
  <c r="AH1158" i="2"/>
  <c r="AL1158" i="2" s="1"/>
  <c r="AC1158" i="2"/>
  <c r="AD1158" i="2" s="1"/>
  <c r="M1170" i="2"/>
  <c r="AF1170" i="2"/>
  <c r="AJ1170" i="2" s="1"/>
  <c r="AE1170" i="2"/>
  <c r="AI1170" i="2" s="1"/>
  <c r="AG1170" i="2"/>
  <c r="AK1170" i="2" s="1"/>
  <c r="AH1170" i="2"/>
  <c r="AL1170" i="2" s="1"/>
  <c r="AC1170" i="2"/>
  <c r="AD1170" i="2" s="1"/>
  <c r="M1178" i="2"/>
  <c r="AF1178" i="2"/>
  <c r="AJ1178" i="2" s="1"/>
  <c r="AE1178" i="2"/>
  <c r="AI1178" i="2" s="1"/>
  <c r="AG1178" i="2"/>
  <c r="AK1178" i="2" s="1"/>
  <c r="AH1178" i="2"/>
  <c r="AL1178" i="2" s="1"/>
  <c r="AC1178" i="2"/>
  <c r="AD1178" i="2" s="1"/>
  <c r="M1182" i="2"/>
  <c r="AF1182" i="2"/>
  <c r="AJ1182" i="2" s="1"/>
  <c r="AE1182" i="2"/>
  <c r="AI1182" i="2" s="1"/>
  <c r="AG1182" i="2"/>
  <c r="AK1182" i="2" s="1"/>
  <c r="AH1182" i="2"/>
  <c r="AL1182" i="2" s="1"/>
  <c r="AC1182" i="2"/>
  <c r="AD1182" i="2" s="1"/>
  <c r="M1203" i="2"/>
  <c r="AF1203" i="2"/>
  <c r="AJ1203" i="2" s="1"/>
  <c r="AE1203" i="2"/>
  <c r="AI1203" i="2" s="1"/>
  <c r="AG1203" i="2"/>
  <c r="AK1203" i="2" s="1"/>
  <c r="AH1203" i="2"/>
  <c r="AL1203" i="2" s="1"/>
  <c r="AD1203" i="2"/>
  <c r="M1240" i="2"/>
  <c r="AG1240" i="2"/>
  <c r="AK1240" i="2" s="1"/>
  <c r="AH1240" i="2"/>
  <c r="AL1240" i="2" s="1"/>
  <c r="AE1240" i="2"/>
  <c r="AI1240" i="2" s="1"/>
  <c r="AF1240" i="2"/>
  <c r="AJ1240" i="2" s="1"/>
  <c r="AC1240" i="2"/>
  <c r="AD1240" i="2" s="1"/>
  <c r="M1244" i="2"/>
  <c r="AG1244" i="2"/>
  <c r="AK1244" i="2" s="1"/>
  <c r="AH1244" i="2"/>
  <c r="AL1244" i="2" s="1"/>
  <c r="AE1244" i="2"/>
  <c r="AI1244" i="2" s="1"/>
  <c r="AF1244" i="2"/>
  <c r="AJ1244" i="2" s="1"/>
  <c r="AC1244" i="2"/>
  <c r="AD1244" i="2" s="1"/>
  <c r="M42" i="2"/>
  <c r="AE42" i="2"/>
  <c r="AI42" i="2" s="1"/>
  <c r="AF42" i="2"/>
  <c r="AJ42" i="2" s="1"/>
  <c r="AH42" i="2"/>
  <c r="AL42" i="2" s="1"/>
  <c r="AG42" i="2"/>
  <c r="AK42" i="2" s="1"/>
  <c r="AC42" i="2"/>
  <c r="AD42" i="2" s="1"/>
  <c r="M65" i="2"/>
  <c r="AF65" i="2"/>
  <c r="AJ65" i="2" s="1"/>
  <c r="AG65" i="2"/>
  <c r="AK65" i="2" s="1"/>
  <c r="AE65" i="2"/>
  <c r="AI65" i="2" s="1"/>
  <c r="AH65" i="2"/>
  <c r="AL65" i="2" s="1"/>
  <c r="AC65" i="2"/>
  <c r="AD65" i="2" s="1"/>
  <c r="M75" i="2"/>
  <c r="AE75" i="2"/>
  <c r="AI75" i="2" s="1"/>
  <c r="AF75" i="2"/>
  <c r="AJ75" i="2" s="1"/>
  <c r="AG75" i="2"/>
  <c r="AK75" i="2" s="1"/>
  <c r="AH75" i="2"/>
  <c r="AL75" i="2" s="1"/>
  <c r="AC75" i="2"/>
  <c r="AD75" i="2" s="1"/>
  <c r="M105" i="2"/>
  <c r="AE105" i="2"/>
  <c r="AI105" i="2" s="1"/>
  <c r="AF105" i="2"/>
  <c r="AJ105" i="2" s="1"/>
  <c r="AH105" i="2"/>
  <c r="AL105" i="2" s="1"/>
  <c r="AG105" i="2"/>
  <c r="AK105" i="2" s="1"/>
  <c r="AC105" i="2"/>
  <c r="AD105" i="2" s="1"/>
  <c r="M201" i="2"/>
  <c r="AE201" i="2"/>
  <c r="AI201" i="2" s="1"/>
  <c r="AF201" i="2"/>
  <c r="AJ201" i="2" s="1"/>
  <c r="AG201" i="2"/>
  <c r="AK201" i="2" s="1"/>
  <c r="AH201" i="2"/>
  <c r="AL201" i="2" s="1"/>
  <c r="AC201" i="2"/>
  <c r="AD201" i="2" s="1"/>
  <c r="M262" i="2"/>
  <c r="AE262" i="2"/>
  <c r="AI262" i="2" s="1"/>
  <c r="AF262" i="2"/>
  <c r="AJ262" i="2" s="1"/>
  <c r="AG262" i="2"/>
  <c r="AK262" i="2" s="1"/>
  <c r="AH262" i="2"/>
  <c r="AL262" i="2" s="1"/>
  <c r="AC262" i="2"/>
  <c r="AD262" i="2" s="1"/>
  <c r="M293" i="2"/>
  <c r="AF293" i="2"/>
  <c r="AJ293" i="2" s="1"/>
  <c r="AG293" i="2"/>
  <c r="AK293" i="2" s="1"/>
  <c r="AE293" i="2"/>
  <c r="AI293" i="2" s="1"/>
  <c r="AH293" i="2"/>
  <c r="AL293" i="2" s="1"/>
  <c r="AC293" i="2"/>
  <c r="AD293" i="2" s="1"/>
  <c r="M374" i="2"/>
  <c r="AF374" i="2"/>
  <c r="AJ374" i="2" s="1"/>
  <c r="AG374" i="2"/>
  <c r="AK374" i="2" s="1"/>
  <c r="AH374" i="2"/>
  <c r="AL374" i="2" s="1"/>
  <c r="AE374" i="2"/>
  <c r="AI374" i="2" s="1"/>
  <c r="AC374" i="2"/>
  <c r="AD374" i="2" s="1"/>
  <c r="M382" i="2"/>
  <c r="AF382" i="2"/>
  <c r="AJ382" i="2" s="1"/>
  <c r="AG382" i="2"/>
  <c r="AK382" i="2" s="1"/>
  <c r="AH382" i="2"/>
  <c r="AL382" i="2" s="1"/>
  <c r="AE382" i="2"/>
  <c r="AI382" i="2" s="1"/>
  <c r="AC382" i="2"/>
  <c r="AD382" i="2" s="1"/>
  <c r="M629" i="2"/>
  <c r="AE629" i="2"/>
  <c r="AI629" i="2" s="1"/>
  <c r="AF629" i="2"/>
  <c r="AJ629" i="2" s="1"/>
  <c r="AG629" i="2"/>
  <c r="AK629" i="2" s="1"/>
  <c r="AH629" i="2"/>
  <c r="AL629" i="2" s="1"/>
  <c r="AC629" i="2"/>
  <c r="AD629" i="2" s="1"/>
  <c r="M637" i="2"/>
  <c r="AE637" i="2"/>
  <c r="AI637" i="2" s="1"/>
  <c r="AF637" i="2"/>
  <c r="AJ637" i="2" s="1"/>
  <c r="AG637" i="2"/>
  <c r="AK637" i="2" s="1"/>
  <c r="AH637" i="2"/>
  <c r="AL637" i="2" s="1"/>
  <c r="AC637" i="2"/>
  <c r="AD637" i="2" s="1"/>
  <c r="M715" i="2"/>
  <c r="AG715" i="2"/>
  <c r="AK715" i="2" s="1"/>
  <c r="AH715" i="2"/>
  <c r="AL715" i="2" s="1"/>
  <c r="AE715" i="2"/>
  <c r="AI715" i="2" s="1"/>
  <c r="AF715" i="2"/>
  <c r="AJ715" i="2" s="1"/>
  <c r="AC715" i="2"/>
  <c r="AD715" i="2" s="1"/>
  <c r="M727" i="2"/>
  <c r="AG727" i="2"/>
  <c r="AK727" i="2" s="1"/>
  <c r="AH727" i="2"/>
  <c r="AL727" i="2" s="1"/>
  <c r="AE727" i="2"/>
  <c r="AI727" i="2" s="1"/>
  <c r="AF727" i="2"/>
  <c r="AJ727" i="2" s="1"/>
  <c r="AC727" i="2"/>
  <c r="AD727" i="2" s="1"/>
  <c r="M746" i="2"/>
  <c r="AE746" i="2"/>
  <c r="AI746" i="2" s="1"/>
  <c r="AF746" i="2"/>
  <c r="AJ746" i="2" s="1"/>
  <c r="AG746" i="2"/>
  <c r="AK746" i="2" s="1"/>
  <c r="AH746" i="2"/>
  <c r="AL746" i="2" s="1"/>
  <c r="AC746" i="2"/>
  <c r="AD746" i="2" s="1"/>
  <c r="M766" i="2"/>
  <c r="AE766" i="2"/>
  <c r="AI766" i="2" s="1"/>
  <c r="AF766" i="2"/>
  <c r="AJ766" i="2" s="1"/>
  <c r="AG766" i="2"/>
  <c r="AK766" i="2" s="1"/>
  <c r="AH766" i="2"/>
  <c r="AL766" i="2" s="1"/>
  <c r="AC766" i="2"/>
  <c r="AD766" i="2" s="1"/>
  <c r="M794" i="2"/>
  <c r="AE794" i="2"/>
  <c r="AI794" i="2" s="1"/>
  <c r="AF794" i="2"/>
  <c r="AJ794" i="2" s="1"/>
  <c r="AG794" i="2"/>
  <c r="AK794" i="2" s="1"/>
  <c r="AH794" i="2"/>
  <c r="AL794" i="2" s="1"/>
  <c r="AC794" i="2"/>
  <c r="AD794" i="2" s="1"/>
  <c r="M820" i="2"/>
  <c r="AE820" i="2"/>
  <c r="AI820" i="2" s="1"/>
  <c r="AF820" i="2"/>
  <c r="AJ820" i="2" s="1"/>
  <c r="AG820" i="2"/>
  <c r="AK820" i="2" s="1"/>
  <c r="AH820" i="2"/>
  <c r="AL820" i="2" s="1"/>
  <c r="AC820" i="2"/>
  <c r="AD820" i="2" s="1"/>
  <c r="M839" i="2"/>
  <c r="AE839" i="2"/>
  <c r="AI839" i="2" s="1"/>
  <c r="AF839" i="2"/>
  <c r="AJ839" i="2" s="1"/>
  <c r="AG839" i="2"/>
  <c r="AK839" i="2" s="1"/>
  <c r="AH839" i="2"/>
  <c r="AL839" i="2" s="1"/>
  <c r="AC839" i="2"/>
  <c r="AD839" i="2" s="1"/>
  <c r="M997" i="2"/>
  <c r="AE997" i="2"/>
  <c r="AI997" i="2" s="1"/>
  <c r="AF997" i="2"/>
  <c r="AJ997" i="2" s="1"/>
  <c r="AG997" i="2"/>
  <c r="AK997" i="2" s="1"/>
  <c r="AH997" i="2"/>
  <c r="AL997" i="2" s="1"/>
  <c r="AC997" i="2"/>
  <c r="AD997" i="2" s="1"/>
  <c r="M1019" i="2"/>
  <c r="AF1019" i="2"/>
  <c r="AJ1019" i="2" s="1"/>
  <c r="AE1019" i="2"/>
  <c r="AI1019" i="2" s="1"/>
  <c r="AG1019" i="2"/>
  <c r="AK1019" i="2" s="1"/>
  <c r="AH1019" i="2"/>
  <c r="AL1019" i="2" s="1"/>
  <c r="AC1019" i="2"/>
  <c r="AD1019" i="2" s="1"/>
  <c r="M1031" i="2"/>
  <c r="AF1031" i="2"/>
  <c r="AJ1031" i="2" s="1"/>
  <c r="AE1031" i="2"/>
  <c r="AI1031" i="2" s="1"/>
  <c r="AG1031" i="2"/>
  <c r="AK1031" i="2" s="1"/>
  <c r="AH1031" i="2"/>
  <c r="AL1031" i="2" s="1"/>
  <c r="AC1031" i="2"/>
  <c r="AD1031" i="2" s="1"/>
  <c r="M13" i="2"/>
  <c r="AF13" i="2"/>
  <c r="AJ13" i="2" s="1"/>
  <c r="AG13" i="2"/>
  <c r="AK13" i="2" s="1"/>
  <c r="AH13" i="2"/>
  <c r="AL13" i="2" s="1"/>
  <c r="AE13" i="2"/>
  <c r="AI13" i="2" s="1"/>
  <c r="AC13" i="2"/>
  <c r="AD13" i="2" s="1"/>
  <c r="M23" i="2"/>
  <c r="AF23" i="2"/>
  <c r="AJ23" i="2" s="1"/>
  <c r="AG23" i="2"/>
  <c r="AK23" i="2" s="1"/>
  <c r="AE23" i="2"/>
  <c r="AI23" i="2" s="1"/>
  <c r="AH23" i="2"/>
  <c r="AL23" i="2" s="1"/>
  <c r="AC23" i="2"/>
  <c r="AD23" i="2" s="1"/>
  <c r="M59" i="2"/>
  <c r="AF59" i="2"/>
  <c r="AJ59" i="2" s="1"/>
  <c r="AG59" i="2"/>
  <c r="AK59" i="2" s="1"/>
  <c r="AH59" i="2"/>
  <c r="AL59" i="2" s="1"/>
  <c r="AE59" i="2"/>
  <c r="AI59" i="2" s="1"/>
  <c r="AC59" i="2"/>
  <c r="AD59" i="2" s="1"/>
  <c r="M80" i="2"/>
  <c r="AF80" i="2"/>
  <c r="AJ80" i="2" s="1"/>
  <c r="AG80" i="2"/>
  <c r="AK80" i="2" s="1"/>
  <c r="AE80" i="2"/>
  <c r="AI80" i="2" s="1"/>
  <c r="AH80" i="2"/>
  <c r="AL80" i="2" s="1"/>
  <c r="AC80" i="2"/>
  <c r="AD80" i="2" s="1"/>
  <c r="M85" i="2"/>
  <c r="AE85" i="2"/>
  <c r="AI85" i="2" s="1"/>
  <c r="AF85" i="2"/>
  <c r="AJ85" i="2" s="1"/>
  <c r="AG85" i="2"/>
  <c r="AK85" i="2" s="1"/>
  <c r="AH85" i="2"/>
  <c r="AL85" i="2" s="1"/>
  <c r="AC85" i="2"/>
  <c r="AD85" i="2" s="1"/>
  <c r="M102" i="2"/>
  <c r="AF102" i="2"/>
  <c r="AJ102" i="2" s="1"/>
  <c r="AG102" i="2"/>
  <c r="AK102" i="2" s="1"/>
  <c r="AH102" i="2"/>
  <c r="AL102" i="2" s="1"/>
  <c r="AE102" i="2"/>
  <c r="AI102" i="2" s="1"/>
  <c r="AC102" i="2"/>
  <c r="AD102" i="2" s="1"/>
  <c r="M110" i="2"/>
  <c r="AF110" i="2"/>
  <c r="AJ110" i="2" s="1"/>
  <c r="AG110" i="2"/>
  <c r="AK110" i="2" s="1"/>
  <c r="AH110" i="2"/>
  <c r="AL110" i="2" s="1"/>
  <c r="AE110" i="2"/>
  <c r="AI110" i="2" s="1"/>
  <c r="AC110" i="2"/>
  <c r="AD110" i="2" s="1"/>
  <c r="M118" i="2"/>
  <c r="AF118" i="2"/>
  <c r="AJ118" i="2" s="1"/>
  <c r="AG118" i="2"/>
  <c r="AK118" i="2" s="1"/>
  <c r="AE118" i="2"/>
  <c r="AI118" i="2" s="1"/>
  <c r="AH118" i="2"/>
  <c r="AL118" i="2" s="1"/>
  <c r="AC118" i="2"/>
  <c r="AD118" i="2" s="1"/>
  <c r="M126" i="2"/>
  <c r="AF126" i="2"/>
  <c r="AJ126" i="2" s="1"/>
  <c r="AG126" i="2"/>
  <c r="AK126" i="2" s="1"/>
  <c r="AE126" i="2"/>
  <c r="AI126" i="2" s="1"/>
  <c r="AH126" i="2"/>
  <c r="AL126" i="2" s="1"/>
  <c r="AC126" i="2"/>
  <c r="AD126" i="2" s="1"/>
  <c r="M134" i="2"/>
  <c r="AF134" i="2"/>
  <c r="AJ134" i="2" s="1"/>
  <c r="AG134" i="2"/>
  <c r="AK134" i="2" s="1"/>
  <c r="AE134" i="2"/>
  <c r="AI134" i="2" s="1"/>
  <c r="AH134" i="2"/>
  <c r="AL134" i="2" s="1"/>
  <c r="AC134" i="2"/>
  <c r="AD134" i="2" s="1"/>
  <c r="M142" i="2"/>
  <c r="AF142" i="2"/>
  <c r="AJ142" i="2" s="1"/>
  <c r="AG142" i="2"/>
  <c r="AK142" i="2" s="1"/>
  <c r="AH142" i="2"/>
  <c r="AL142" i="2" s="1"/>
  <c r="AE142" i="2"/>
  <c r="AI142" i="2" s="1"/>
  <c r="AC142" i="2"/>
  <c r="AD142" i="2" s="1"/>
  <c r="M150" i="2"/>
  <c r="AF150" i="2"/>
  <c r="AJ150" i="2" s="1"/>
  <c r="AG150" i="2"/>
  <c r="AK150" i="2" s="1"/>
  <c r="AE150" i="2"/>
  <c r="AI150" i="2" s="1"/>
  <c r="AH150" i="2"/>
  <c r="AL150" i="2" s="1"/>
  <c r="AC150" i="2"/>
  <c r="AD150" i="2" s="1"/>
  <c r="M153" i="2"/>
  <c r="AE153" i="2"/>
  <c r="AI153" i="2" s="1"/>
  <c r="AF153" i="2"/>
  <c r="AJ153" i="2" s="1"/>
  <c r="AG153" i="2"/>
  <c r="AK153" i="2" s="1"/>
  <c r="AH153" i="2"/>
  <c r="AL153" i="2" s="1"/>
  <c r="AC153" i="2"/>
  <c r="AD153" i="2" s="1"/>
  <c r="M168" i="2"/>
  <c r="AE168" i="2"/>
  <c r="AI168" i="2" s="1"/>
  <c r="AF168" i="2"/>
  <c r="AJ168" i="2" s="1"/>
  <c r="AG168" i="2"/>
  <c r="AK168" i="2" s="1"/>
  <c r="AH168" i="2"/>
  <c r="AL168" i="2" s="1"/>
  <c r="AC168" i="2"/>
  <c r="AD168" i="2" s="1"/>
  <c r="M174" i="2"/>
  <c r="AE174" i="2"/>
  <c r="AI174" i="2" s="1"/>
  <c r="AF174" i="2"/>
  <c r="AJ174" i="2" s="1"/>
  <c r="AG174" i="2"/>
  <c r="AK174" i="2" s="1"/>
  <c r="AH174" i="2"/>
  <c r="AL174" i="2" s="1"/>
  <c r="AC174" i="2"/>
  <c r="AD174" i="2" s="1"/>
  <c r="M193" i="2"/>
  <c r="AF193" i="2"/>
  <c r="AJ193" i="2" s="1"/>
  <c r="AG193" i="2"/>
  <c r="AK193" i="2" s="1"/>
  <c r="AE193" i="2"/>
  <c r="AI193" i="2" s="1"/>
  <c r="AH193" i="2"/>
  <c r="AL193" i="2" s="1"/>
  <c r="AC193" i="2"/>
  <c r="AD193" i="2" s="1"/>
  <c r="M206" i="2"/>
  <c r="AF206" i="2"/>
  <c r="AJ206" i="2" s="1"/>
  <c r="AG206" i="2"/>
  <c r="AK206" i="2" s="1"/>
  <c r="AH206" i="2"/>
  <c r="AL206" i="2" s="1"/>
  <c r="AE206" i="2"/>
  <c r="AI206" i="2" s="1"/>
  <c r="AC206" i="2"/>
  <c r="AD206" i="2" s="1"/>
  <c r="M214" i="2"/>
  <c r="AF214" i="2"/>
  <c r="AJ214" i="2" s="1"/>
  <c r="AG214" i="2"/>
  <c r="AK214" i="2" s="1"/>
  <c r="AH214" i="2"/>
  <c r="AL214" i="2" s="1"/>
  <c r="AE214" i="2"/>
  <c r="AI214" i="2" s="1"/>
  <c r="AC214" i="2"/>
  <c r="AD214" i="2" s="1"/>
  <c r="M221" i="2"/>
  <c r="AE221" i="2"/>
  <c r="AI221" i="2" s="1"/>
  <c r="AF221" i="2"/>
  <c r="AJ221" i="2" s="1"/>
  <c r="AG221" i="2"/>
  <c r="AK221" i="2" s="1"/>
  <c r="AH221" i="2"/>
  <c r="AL221" i="2" s="1"/>
  <c r="AC221" i="2"/>
  <c r="AD221" i="2" s="1"/>
  <c r="M235" i="2"/>
  <c r="AF235" i="2"/>
  <c r="AJ235" i="2" s="1"/>
  <c r="AG235" i="2"/>
  <c r="AK235" i="2" s="1"/>
  <c r="AE235" i="2"/>
  <c r="AI235" i="2" s="1"/>
  <c r="AH235" i="2"/>
  <c r="AL235" i="2" s="1"/>
  <c r="AC235" i="2"/>
  <c r="AD235" i="2" s="1"/>
  <c r="M243" i="2"/>
  <c r="AF243" i="2"/>
  <c r="AJ243" i="2" s="1"/>
  <c r="AG243" i="2"/>
  <c r="AK243" i="2" s="1"/>
  <c r="AE243" i="2"/>
  <c r="AI243" i="2" s="1"/>
  <c r="AH243" i="2"/>
  <c r="AL243" i="2" s="1"/>
  <c r="AC243" i="2"/>
  <c r="AD243" i="2" s="1"/>
  <c r="M251" i="2"/>
  <c r="AF251" i="2"/>
  <c r="AJ251" i="2" s="1"/>
  <c r="AG251" i="2"/>
  <c r="AK251" i="2" s="1"/>
  <c r="AE251" i="2"/>
  <c r="AI251" i="2" s="1"/>
  <c r="AH251" i="2"/>
  <c r="AL251" i="2" s="1"/>
  <c r="AC251" i="2"/>
  <c r="AD251" i="2" s="1"/>
  <c r="M259" i="2"/>
  <c r="AF259" i="2"/>
  <c r="AJ259" i="2" s="1"/>
  <c r="AG259" i="2"/>
  <c r="AK259" i="2" s="1"/>
  <c r="AE259" i="2"/>
  <c r="AI259" i="2" s="1"/>
  <c r="AH259" i="2"/>
  <c r="AL259" i="2" s="1"/>
  <c r="AC259" i="2"/>
  <c r="AD259" i="2" s="1"/>
  <c r="M269" i="2"/>
  <c r="AF269" i="2"/>
  <c r="AJ269" i="2" s="1"/>
  <c r="AG269" i="2"/>
  <c r="AK269" i="2" s="1"/>
  <c r="AE269" i="2"/>
  <c r="AI269" i="2" s="1"/>
  <c r="AH269" i="2"/>
  <c r="AL269" i="2" s="1"/>
  <c r="AC269" i="2"/>
  <c r="AD269" i="2" s="1"/>
  <c r="M277" i="2"/>
  <c r="AF277" i="2"/>
  <c r="AJ277" i="2" s="1"/>
  <c r="AG277" i="2"/>
  <c r="AK277" i="2" s="1"/>
  <c r="AE277" i="2"/>
  <c r="AI277" i="2" s="1"/>
  <c r="AH277" i="2"/>
  <c r="AL277" i="2" s="1"/>
  <c r="AC277" i="2"/>
  <c r="AD277" i="2" s="1"/>
  <c r="M290" i="2"/>
  <c r="AE290" i="2"/>
  <c r="AI290" i="2" s="1"/>
  <c r="AF290" i="2"/>
  <c r="AJ290" i="2" s="1"/>
  <c r="AG290" i="2"/>
  <c r="AK290" i="2" s="1"/>
  <c r="AH290" i="2"/>
  <c r="AL290" i="2" s="1"/>
  <c r="AC290" i="2"/>
  <c r="AD290" i="2" s="1"/>
  <c r="M297" i="2"/>
  <c r="AF297" i="2"/>
  <c r="AJ297" i="2" s="1"/>
  <c r="AH297" i="2"/>
  <c r="AL297" i="2" s="1"/>
  <c r="AE297" i="2"/>
  <c r="AI297" i="2" s="1"/>
  <c r="AG297" i="2"/>
  <c r="AK297" i="2" s="1"/>
  <c r="AC297" i="2"/>
  <c r="AD297" i="2" s="1"/>
  <c r="M305" i="2"/>
  <c r="AF305" i="2"/>
  <c r="AJ305" i="2" s="1"/>
  <c r="AH305" i="2"/>
  <c r="AL305" i="2" s="1"/>
  <c r="AE305" i="2"/>
  <c r="AI305" i="2" s="1"/>
  <c r="AG305" i="2"/>
  <c r="AK305" i="2" s="1"/>
  <c r="AC305" i="2"/>
  <c r="AD305" i="2" s="1"/>
  <c r="M312" i="2"/>
  <c r="AE312" i="2"/>
  <c r="AI312" i="2" s="1"/>
  <c r="AF312" i="2"/>
  <c r="AJ312" i="2" s="1"/>
  <c r="AG312" i="2"/>
  <c r="AK312" i="2" s="1"/>
  <c r="AH312" i="2"/>
  <c r="AL312" i="2" s="1"/>
  <c r="AC312" i="2"/>
  <c r="AD312" i="2" s="1"/>
  <c r="M320" i="2"/>
  <c r="AE320" i="2"/>
  <c r="AI320" i="2" s="1"/>
  <c r="AF320" i="2"/>
  <c r="AJ320" i="2" s="1"/>
  <c r="AG320" i="2"/>
  <c r="AK320" i="2" s="1"/>
  <c r="AH320" i="2"/>
  <c r="AL320" i="2" s="1"/>
  <c r="AC320" i="2"/>
  <c r="AD320" i="2" s="1"/>
  <c r="M328" i="2"/>
  <c r="AE328" i="2"/>
  <c r="AI328" i="2" s="1"/>
  <c r="AF328" i="2"/>
  <c r="AJ328" i="2" s="1"/>
  <c r="AG328" i="2"/>
  <c r="AK328" i="2" s="1"/>
  <c r="AH328" i="2"/>
  <c r="AL328" i="2" s="1"/>
  <c r="AC328" i="2"/>
  <c r="AD328" i="2" s="1"/>
  <c r="M329" i="2"/>
  <c r="AF329" i="2"/>
  <c r="AJ329" i="2" s="1"/>
  <c r="AH329" i="2"/>
  <c r="AL329" i="2" s="1"/>
  <c r="AE329" i="2"/>
  <c r="AI329" i="2" s="1"/>
  <c r="AG329" i="2"/>
  <c r="AK329" i="2" s="1"/>
  <c r="AC329" i="2"/>
  <c r="AD329" i="2" s="1"/>
  <c r="M332" i="2"/>
  <c r="AE332" i="2"/>
  <c r="AI332" i="2" s="1"/>
  <c r="AF332" i="2"/>
  <c r="AJ332" i="2" s="1"/>
  <c r="AG332" i="2"/>
  <c r="AK332" i="2" s="1"/>
  <c r="AH332" i="2"/>
  <c r="AL332" i="2" s="1"/>
  <c r="AC332" i="2"/>
  <c r="AD332" i="2" s="1"/>
  <c r="M334" i="2"/>
  <c r="AE334" i="2"/>
  <c r="AI334" i="2" s="1"/>
  <c r="AF334" i="2"/>
  <c r="AJ334" i="2" s="1"/>
  <c r="AG334" i="2"/>
  <c r="AK334" i="2" s="1"/>
  <c r="AH334" i="2"/>
  <c r="AL334" i="2" s="1"/>
  <c r="AC334" i="2"/>
  <c r="AD334" i="2" s="1"/>
  <c r="M343" i="2"/>
  <c r="AE343" i="2"/>
  <c r="AI343" i="2" s="1"/>
  <c r="AF343" i="2"/>
  <c r="AJ343" i="2" s="1"/>
  <c r="AG343" i="2"/>
  <c r="AK343" i="2" s="1"/>
  <c r="AH343" i="2"/>
  <c r="AL343" i="2" s="1"/>
  <c r="AC343" i="2"/>
  <c r="AD343" i="2" s="1"/>
  <c r="M422" i="2"/>
  <c r="AG422" i="2"/>
  <c r="AK422" i="2" s="1"/>
  <c r="AE422" i="2"/>
  <c r="AI422" i="2" s="1"/>
  <c r="AH422" i="2"/>
  <c r="AL422" i="2" s="1"/>
  <c r="AF422" i="2"/>
  <c r="AJ422" i="2" s="1"/>
  <c r="AC422" i="2"/>
  <c r="AD422" i="2" s="1"/>
  <c r="M426" i="2"/>
  <c r="AG426" i="2"/>
  <c r="AK426" i="2" s="1"/>
  <c r="AE426" i="2"/>
  <c r="AI426" i="2" s="1"/>
  <c r="AH426" i="2"/>
  <c r="AL426" i="2" s="1"/>
  <c r="AF426" i="2"/>
  <c r="AJ426" i="2" s="1"/>
  <c r="AC426" i="2"/>
  <c r="AD426" i="2" s="1"/>
  <c r="M438" i="2"/>
  <c r="AG438" i="2"/>
  <c r="AK438" i="2" s="1"/>
  <c r="AE438" i="2"/>
  <c r="AI438" i="2" s="1"/>
  <c r="AF438" i="2"/>
  <c r="AJ438" i="2" s="1"/>
  <c r="AH438" i="2"/>
  <c r="AL438" i="2" s="1"/>
  <c r="AC438" i="2"/>
  <c r="AD438" i="2" s="1"/>
  <c r="M446" i="2"/>
  <c r="AG446" i="2"/>
  <c r="AK446" i="2" s="1"/>
  <c r="AE446" i="2"/>
  <c r="AI446" i="2" s="1"/>
  <c r="AF446" i="2"/>
  <c r="AJ446" i="2" s="1"/>
  <c r="AH446" i="2"/>
  <c r="AL446" i="2" s="1"/>
  <c r="AC446" i="2"/>
  <c r="AD446" i="2" s="1"/>
  <c r="M450" i="2"/>
  <c r="AG450" i="2"/>
  <c r="AK450" i="2" s="1"/>
  <c r="AE450" i="2"/>
  <c r="AI450" i="2" s="1"/>
  <c r="AF450" i="2"/>
  <c r="AJ450" i="2" s="1"/>
  <c r="AH450" i="2"/>
  <c r="AL450" i="2" s="1"/>
  <c r="AC450" i="2"/>
  <c r="AD450" i="2" s="1"/>
  <c r="M461" i="2"/>
  <c r="AE461" i="2"/>
  <c r="AI461" i="2" s="1"/>
  <c r="AF461" i="2"/>
  <c r="AJ461" i="2" s="1"/>
  <c r="AG461" i="2"/>
  <c r="AK461" i="2" s="1"/>
  <c r="AH461" i="2"/>
  <c r="AL461" i="2" s="1"/>
  <c r="AC461" i="2"/>
  <c r="AD461" i="2" s="1"/>
  <c r="M465" i="2"/>
  <c r="AE465" i="2"/>
  <c r="AI465" i="2" s="1"/>
  <c r="AF465" i="2"/>
  <c r="AJ465" i="2" s="1"/>
  <c r="AG465" i="2"/>
  <c r="AK465" i="2" s="1"/>
  <c r="AH465" i="2"/>
  <c r="AL465" i="2" s="1"/>
  <c r="AC465" i="2"/>
  <c r="AD465" i="2" s="1"/>
  <c r="M469" i="2"/>
  <c r="AE469" i="2"/>
  <c r="AI469" i="2" s="1"/>
  <c r="AF469" i="2"/>
  <c r="AJ469" i="2" s="1"/>
  <c r="AG469" i="2"/>
  <c r="AK469" i="2" s="1"/>
  <c r="AH469" i="2"/>
  <c r="AL469" i="2" s="1"/>
  <c r="AC469" i="2"/>
  <c r="AD469" i="2" s="1"/>
  <c r="M471" i="2"/>
  <c r="AE471" i="2"/>
  <c r="AI471" i="2" s="1"/>
  <c r="AF471" i="2"/>
  <c r="AJ471" i="2" s="1"/>
  <c r="AG471" i="2"/>
  <c r="AK471" i="2" s="1"/>
  <c r="AH471" i="2"/>
  <c r="AL471" i="2" s="1"/>
  <c r="AC471" i="2"/>
  <c r="AD471" i="2" s="1"/>
  <c r="M489" i="2"/>
  <c r="AE489" i="2"/>
  <c r="AI489" i="2" s="1"/>
  <c r="AF489" i="2"/>
  <c r="AJ489" i="2" s="1"/>
  <c r="AG489" i="2"/>
  <c r="AK489" i="2" s="1"/>
  <c r="AH489" i="2"/>
  <c r="AL489" i="2" s="1"/>
  <c r="AC489" i="2"/>
  <c r="AD489" i="2" s="1"/>
  <c r="M494" i="2"/>
  <c r="AG494" i="2"/>
  <c r="AK494" i="2" s="1"/>
  <c r="AE494" i="2"/>
  <c r="AI494" i="2" s="1"/>
  <c r="AF494" i="2"/>
  <c r="AJ494" i="2" s="1"/>
  <c r="AH494" i="2"/>
  <c r="AL494" i="2" s="1"/>
  <c r="AC494" i="2"/>
  <c r="AD494" i="2" s="1"/>
  <c r="M498" i="2"/>
  <c r="AE498" i="2"/>
  <c r="AI498" i="2" s="1"/>
  <c r="AH498" i="2"/>
  <c r="AL498" i="2" s="1"/>
  <c r="AG498" i="2"/>
  <c r="AK498" i="2" s="1"/>
  <c r="AF498" i="2"/>
  <c r="AJ498" i="2" s="1"/>
  <c r="AC498" i="2"/>
  <c r="AD498" i="2" s="1"/>
  <c r="M502" i="2"/>
  <c r="AE502" i="2"/>
  <c r="AI502" i="2" s="1"/>
  <c r="AF502" i="2"/>
  <c r="AJ502" i="2" s="1"/>
  <c r="AG502" i="2"/>
  <c r="AK502" i="2" s="1"/>
  <c r="AH502" i="2"/>
  <c r="AL502" i="2" s="1"/>
  <c r="AC502" i="2"/>
  <c r="AD502" i="2" s="1"/>
  <c r="M527" i="2"/>
  <c r="AG527" i="2"/>
  <c r="AK527" i="2" s="1"/>
  <c r="AH527" i="2"/>
  <c r="AL527" i="2" s="1"/>
  <c r="AE527" i="2"/>
  <c r="AI527" i="2" s="1"/>
  <c r="AF527" i="2"/>
  <c r="AJ527" i="2" s="1"/>
  <c r="AC527" i="2"/>
  <c r="AD527" i="2" s="1"/>
  <c r="M535" i="2"/>
  <c r="AG535" i="2"/>
  <c r="AK535" i="2" s="1"/>
  <c r="AH535" i="2"/>
  <c r="AL535" i="2" s="1"/>
  <c r="AE535" i="2"/>
  <c r="AI535" i="2" s="1"/>
  <c r="AF535" i="2"/>
  <c r="AJ535" i="2" s="1"/>
  <c r="AC535" i="2"/>
  <c r="AD535" i="2" s="1"/>
  <c r="M539" i="2"/>
  <c r="AG539" i="2"/>
  <c r="AK539" i="2" s="1"/>
  <c r="AH539" i="2"/>
  <c r="AL539" i="2" s="1"/>
  <c r="AE539" i="2"/>
  <c r="AI539" i="2" s="1"/>
  <c r="AF539" i="2"/>
  <c r="AJ539" i="2" s="1"/>
  <c r="AC539" i="2"/>
  <c r="AD539" i="2" s="1"/>
  <c r="M544" i="2"/>
  <c r="AG544" i="2"/>
  <c r="AK544" i="2" s="1"/>
  <c r="AH544" i="2"/>
  <c r="AL544" i="2" s="1"/>
  <c r="AE544" i="2"/>
  <c r="AI544" i="2" s="1"/>
  <c r="AF544" i="2"/>
  <c r="AJ544" i="2" s="1"/>
  <c r="AC544" i="2"/>
  <c r="AD544" i="2" s="1"/>
  <c r="M547" i="2"/>
  <c r="AE547" i="2"/>
  <c r="AI547" i="2" s="1"/>
  <c r="AF547" i="2"/>
  <c r="AJ547" i="2" s="1"/>
  <c r="AG547" i="2"/>
  <c r="AK547" i="2" s="1"/>
  <c r="AH547" i="2"/>
  <c r="AL547" i="2" s="1"/>
  <c r="AC547" i="2"/>
  <c r="AD547" i="2" s="1"/>
  <c r="M574" i="2"/>
  <c r="AE574" i="2"/>
  <c r="AI574" i="2" s="1"/>
  <c r="AF574" i="2"/>
  <c r="AJ574" i="2" s="1"/>
  <c r="AG574" i="2"/>
  <c r="AK574" i="2" s="1"/>
  <c r="AH574" i="2"/>
  <c r="AL574" i="2" s="1"/>
  <c r="AC574" i="2"/>
  <c r="AD574" i="2" s="1"/>
  <c r="M578" i="2"/>
  <c r="AE578" i="2"/>
  <c r="AI578" i="2" s="1"/>
  <c r="AF578" i="2"/>
  <c r="AJ578" i="2" s="1"/>
  <c r="AG578" i="2"/>
  <c r="AK578" i="2" s="1"/>
  <c r="AH578" i="2"/>
  <c r="AL578" i="2" s="1"/>
  <c r="AC578" i="2"/>
  <c r="AD578" i="2" s="1"/>
  <c r="M582" i="2"/>
  <c r="AE582" i="2"/>
  <c r="AI582" i="2" s="1"/>
  <c r="AF582" i="2"/>
  <c r="AJ582" i="2" s="1"/>
  <c r="AG582" i="2"/>
  <c r="AK582" i="2" s="1"/>
  <c r="AH582" i="2"/>
  <c r="AL582" i="2" s="1"/>
  <c r="AC582" i="2"/>
  <c r="AD582" i="2" s="1"/>
  <c r="M586" i="2"/>
  <c r="AE586" i="2"/>
  <c r="AI586" i="2" s="1"/>
  <c r="AF586" i="2"/>
  <c r="AJ586" i="2" s="1"/>
  <c r="AG586" i="2"/>
  <c r="AK586" i="2" s="1"/>
  <c r="AH586" i="2"/>
  <c r="AL586" i="2" s="1"/>
  <c r="AC586" i="2"/>
  <c r="AD586" i="2" s="1"/>
  <c r="M603" i="2"/>
  <c r="AG603" i="2"/>
  <c r="AK603" i="2" s="1"/>
  <c r="AH603" i="2"/>
  <c r="AL603" i="2" s="1"/>
  <c r="AE603" i="2"/>
  <c r="AI603" i="2" s="1"/>
  <c r="AF603" i="2"/>
  <c r="AJ603" i="2" s="1"/>
  <c r="AC603" i="2"/>
  <c r="AD603" i="2" s="1"/>
  <c r="M607" i="2"/>
  <c r="AG607" i="2"/>
  <c r="AK607" i="2" s="1"/>
  <c r="AH607" i="2"/>
  <c r="AL607" i="2" s="1"/>
  <c r="AE607" i="2"/>
  <c r="AI607" i="2" s="1"/>
  <c r="AF607" i="2"/>
  <c r="AJ607" i="2" s="1"/>
  <c r="AC607" i="2"/>
  <c r="AD607" i="2" s="1"/>
  <c r="M610" i="2"/>
  <c r="AG610" i="2"/>
  <c r="AK610" i="2" s="1"/>
  <c r="AH610" i="2"/>
  <c r="AL610" i="2" s="1"/>
  <c r="AE610" i="2"/>
  <c r="AI610" i="2" s="1"/>
  <c r="AF610" i="2"/>
  <c r="AJ610" i="2" s="1"/>
  <c r="AC610" i="2"/>
  <c r="AD610" i="2" s="1"/>
  <c r="M614" i="2"/>
  <c r="AG614" i="2"/>
  <c r="AK614" i="2" s="1"/>
  <c r="AH614" i="2"/>
  <c r="AL614" i="2" s="1"/>
  <c r="AE614" i="2"/>
  <c r="AI614" i="2" s="1"/>
  <c r="AF614" i="2"/>
  <c r="AJ614" i="2" s="1"/>
  <c r="AC614" i="2"/>
  <c r="AD614" i="2" s="1"/>
  <c r="M618" i="2"/>
  <c r="AG618" i="2"/>
  <c r="AK618" i="2" s="1"/>
  <c r="AH618" i="2"/>
  <c r="AL618" i="2" s="1"/>
  <c r="AE618" i="2"/>
  <c r="AI618" i="2" s="1"/>
  <c r="AF618" i="2"/>
  <c r="AJ618" i="2" s="1"/>
  <c r="AC618" i="2"/>
  <c r="AD618" i="2" s="1"/>
  <c r="M622" i="2"/>
  <c r="AG622" i="2"/>
  <c r="AK622" i="2" s="1"/>
  <c r="AH622" i="2"/>
  <c r="AL622" i="2" s="1"/>
  <c r="AE622" i="2"/>
  <c r="AI622" i="2" s="1"/>
  <c r="AF622" i="2"/>
  <c r="AJ622" i="2" s="1"/>
  <c r="AC622" i="2"/>
  <c r="AD622" i="2" s="1"/>
  <c r="M626" i="2"/>
  <c r="AG626" i="2"/>
  <c r="AK626" i="2" s="1"/>
  <c r="AH626" i="2"/>
  <c r="AL626" i="2" s="1"/>
  <c r="AE626" i="2"/>
  <c r="AI626" i="2" s="1"/>
  <c r="AF626" i="2"/>
  <c r="AJ626" i="2" s="1"/>
  <c r="AC626" i="2"/>
  <c r="AD626" i="2" s="1"/>
  <c r="M643" i="2"/>
  <c r="AE643" i="2"/>
  <c r="AI643" i="2" s="1"/>
  <c r="AF643" i="2"/>
  <c r="AJ643" i="2" s="1"/>
  <c r="AG643" i="2"/>
  <c r="AK643" i="2" s="1"/>
  <c r="AH643" i="2"/>
  <c r="AL643" i="2" s="1"/>
  <c r="AC643" i="2"/>
  <c r="AD643" i="2" s="1"/>
  <c r="M651" i="2"/>
  <c r="AE651" i="2"/>
  <c r="AI651" i="2" s="1"/>
  <c r="AF651" i="2"/>
  <c r="AJ651" i="2" s="1"/>
  <c r="AG651" i="2"/>
  <c r="AK651" i="2" s="1"/>
  <c r="AH651" i="2"/>
  <c r="AL651" i="2" s="1"/>
  <c r="AC651" i="2"/>
  <c r="AD651" i="2" s="1"/>
  <c r="M655" i="2"/>
  <c r="AE655" i="2"/>
  <c r="AI655" i="2" s="1"/>
  <c r="AF655" i="2"/>
  <c r="AJ655" i="2" s="1"/>
  <c r="AG655" i="2"/>
  <c r="AK655" i="2" s="1"/>
  <c r="AH655" i="2"/>
  <c r="AL655" i="2" s="1"/>
  <c r="AC655" i="2"/>
  <c r="AD655" i="2" s="1"/>
  <c r="M659" i="2"/>
  <c r="AE659" i="2"/>
  <c r="AI659" i="2" s="1"/>
  <c r="AF659" i="2"/>
  <c r="AJ659" i="2" s="1"/>
  <c r="AG659" i="2"/>
  <c r="AK659" i="2" s="1"/>
  <c r="AH659" i="2"/>
  <c r="AL659" i="2" s="1"/>
  <c r="AC659" i="2"/>
  <c r="AD659" i="2" s="1"/>
  <c r="M665" i="2"/>
  <c r="AE665" i="2"/>
  <c r="AI665" i="2" s="1"/>
  <c r="AF665" i="2"/>
  <c r="AJ665" i="2" s="1"/>
  <c r="AG665" i="2"/>
  <c r="AK665" i="2" s="1"/>
  <c r="AH665" i="2"/>
  <c r="AL665" i="2" s="1"/>
  <c r="AC665" i="2"/>
  <c r="AD665" i="2" s="1"/>
  <c r="M818" i="2"/>
  <c r="AE818" i="2"/>
  <c r="AI818" i="2" s="1"/>
  <c r="AF818" i="2"/>
  <c r="AJ818" i="2" s="1"/>
  <c r="AG818" i="2"/>
  <c r="AK818" i="2" s="1"/>
  <c r="AH818" i="2"/>
  <c r="AL818" i="2" s="1"/>
  <c r="AC818" i="2"/>
  <c r="AD818" i="2" s="1"/>
  <c r="M826" i="2"/>
  <c r="AE826" i="2"/>
  <c r="AI826" i="2" s="1"/>
  <c r="AF826" i="2"/>
  <c r="AJ826" i="2" s="1"/>
  <c r="AG826" i="2"/>
  <c r="AK826" i="2" s="1"/>
  <c r="AH826" i="2"/>
  <c r="AL826" i="2" s="1"/>
  <c r="AC826" i="2"/>
  <c r="AD826" i="2" s="1"/>
  <c r="M830" i="2"/>
  <c r="AE830" i="2"/>
  <c r="AI830" i="2" s="1"/>
  <c r="AF830" i="2"/>
  <c r="AJ830" i="2" s="1"/>
  <c r="AG830" i="2"/>
  <c r="AK830" i="2" s="1"/>
  <c r="AH830" i="2"/>
  <c r="AL830" i="2" s="1"/>
  <c r="AC830" i="2"/>
  <c r="AD830" i="2" s="1"/>
  <c r="M924" i="2"/>
  <c r="AE924" i="2"/>
  <c r="AI924" i="2" s="1"/>
  <c r="AF924" i="2"/>
  <c r="AJ924" i="2" s="1"/>
  <c r="AG924" i="2"/>
  <c r="AK924" i="2" s="1"/>
  <c r="AH924" i="2"/>
  <c r="AL924" i="2" s="1"/>
  <c r="AC924" i="2"/>
  <c r="AD924" i="2" s="1"/>
  <c r="M928" i="2"/>
  <c r="AE928" i="2"/>
  <c r="AI928" i="2" s="1"/>
  <c r="AF928" i="2"/>
  <c r="AJ928" i="2" s="1"/>
  <c r="AG928" i="2"/>
  <c r="AK928" i="2" s="1"/>
  <c r="AH928" i="2"/>
  <c r="AL928" i="2" s="1"/>
  <c r="AC928" i="2"/>
  <c r="AD928" i="2" s="1"/>
  <c r="M939" i="2"/>
  <c r="AE939" i="2"/>
  <c r="AI939" i="2" s="1"/>
  <c r="AG939" i="2"/>
  <c r="AK939" i="2" s="1"/>
  <c r="AH939" i="2"/>
  <c r="AL939" i="2" s="1"/>
  <c r="AF939" i="2"/>
  <c r="AJ939" i="2" s="1"/>
  <c r="AC939" i="2"/>
  <c r="AD939" i="2" s="1"/>
  <c r="M945" i="2"/>
  <c r="AE945" i="2"/>
  <c r="AI945" i="2" s="1"/>
  <c r="AF945" i="2"/>
  <c r="AJ945" i="2" s="1"/>
  <c r="AG945" i="2"/>
  <c r="AK945" i="2" s="1"/>
  <c r="AH945" i="2"/>
  <c r="AL945" i="2" s="1"/>
  <c r="AC945" i="2"/>
  <c r="AD945" i="2" s="1"/>
  <c r="M949" i="2"/>
  <c r="AE949" i="2"/>
  <c r="AI949" i="2" s="1"/>
  <c r="AF949" i="2"/>
  <c r="AJ949" i="2" s="1"/>
  <c r="AG949" i="2"/>
  <c r="AK949" i="2" s="1"/>
  <c r="AH949" i="2"/>
  <c r="AL949" i="2" s="1"/>
  <c r="AC949" i="2"/>
  <c r="AD949" i="2" s="1"/>
  <c r="M943" i="2"/>
  <c r="AE943" i="2"/>
  <c r="AI943" i="2" s="1"/>
  <c r="AF943" i="2"/>
  <c r="AJ943" i="2" s="1"/>
  <c r="AG943" i="2"/>
  <c r="AK943" i="2" s="1"/>
  <c r="AH943" i="2"/>
  <c r="AL943" i="2" s="1"/>
  <c r="AC943" i="2"/>
  <c r="AD943" i="2" s="1"/>
  <c r="M955" i="2"/>
  <c r="AE955" i="2"/>
  <c r="AI955" i="2" s="1"/>
  <c r="AF955" i="2"/>
  <c r="AJ955" i="2" s="1"/>
  <c r="AG955" i="2"/>
  <c r="AK955" i="2" s="1"/>
  <c r="AH955" i="2"/>
  <c r="AL955" i="2" s="1"/>
  <c r="AC955" i="2"/>
  <c r="AD955" i="2" s="1"/>
  <c r="M988" i="2"/>
  <c r="AF988" i="2"/>
  <c r="AJ988" i="2" s="1"/>
  <c r="AG988" i="2"/>
  <c r="AK988" i="2" s="1"/>
  <c r="AH988" i="2"/>
  <c r="AL988" i="2" s="1"/>
  <c r="AE988" i="2"/>
  <c r="AI988" i="2" s="1"/>
  <c r="AC988" i="2"/>
  <c r="AD988" i="2" s="1"/>
  <c r="M992" i="2"/>
  <c r="AF992" i="2"/>
  <c r="AJ992" i="2" s="1"/>
  <c r="AG992" i="2"/>
  <c r="AK992" i="2" s="1"/>
  <c r="AH992" i="2"/>
  <c r="AL992" i="2" s="1"/>
  <c r="AE992" i="2"/>
  <c r="AI992" i="2" s="1"/>
  <c r="AC992" i="2"/>
  <c r="AD992" i="2" s="1"/>
  <c r="M998" i="2"/>
  <c r="AE998" i="2"/>
  <c r="AI998" i="2" s="1"/>
  <c r="AF998" i="2"/>
  <c r="AJ998" i="2" s="1"/>
  <c r="AG998" i="2"/>
  <c r="AK998" i="2" s="1"/>
  <c r="AH998" i="2"/>
  <c r="AL998" i="2" s="1"/>
  <c r="AC998" i="2"/>
  <c r="AD998" i="2" s="1"/>
  <c r="M1002" i="2"/>
  <c r="AE1002" i="2"/>
  <c r="AI1002" i="2" s="1"/>
  <c r="AF1002" i="2"/>
  <c r="AJ1002" i="2" s="1"/>
  <c r="AG1002" i="2"/>
  <c r="AK1002" i="2" s="1"/>
  <c r="AH1002" i="2"/>
  <c r="AL1002" i="2" s="1"/>
  <c r="AC1002" i="2"/>
  <c r="AD1002" i="2" s="1"/>
  <c r="M1005" i="2"/>
  <c r="AF1005" i="2"/>
  <c r="AJ1005" i="2" s="1"/>
  <c r="AG1005" i="2"/>
  <c r="AK1005" i="2" s="1"/>
  <c r="AH1005" i="2"/>
  <c r="AL1005" i="2" s="1"/>
  <c r="AE1005" i="2"/>
  <c r="AI1005" i="2" s="1"/>
  <c r="AC1005" i="2"/>
  <c r="AD1005" i="2" s="1"/>
  <c r="M1082" i="2"/>
  <c r="AE1082" i="2"/>
  <c r="AI1082" i="2" s="1"/>
  <c r="AF1082" i="2"/>
  <c r="AJ1082" i="2" s="1"/>
  <c r="AG1082" i="2"/>
  <c r="AK1082" i="2" s="1"/>
  <c r="AH1082" i="2"/>
  <c r="AL1082" i="2" s="1"/>
  <c r="AC1082" i="2"/>
  <c r="AD1082" i="2" s="1"/>
  <c r="M1086" i="2"/>
  <c r="AE1086" i="2"/>
  <c r="AI1086" i="2" s="1"/>
  <c r="AF1086" i="2"/>
  <c r="AJ1086" i="2" s="1"/>
  <c r="AG1086" i="2"/>
  <c r="AK1086" i="2" s="1"/>
  <c r="AH1086" i="2"/>
  <c r="AL1086" i="2" s="1"/>
  <c r="AC1086" i="2"/>
  <c r="AD1086" i="2" s="1"/>
  <c r="M1089" i="2"/>
  <c r="AE1089" i="2"/>
  <c r="AI1089" i="2" s="1"/>
  <c r="AF1089" i="2"/>
  <c r="AJ1089" i="2" s="1"/>
  <c r="AG1089" i="2"/>
  <c r="AK1089" i="2" s="1"/>
  <c r="AH1089" i="2"/>
  <c r="AL1089" i="2" s="1"/>
  <c r="AC1089" i="2"/>
  <c r="AD1089" i="2" s="1"/>
  <c r="M1093" i="2"/>
  <c r="AE1093" i="2"/>
  <c r="AI1093" i="2" s="1"/>
  <c r="AF1093" i="2"/>
  <c r="AJ1093" i="2" s="1"/>
  <c r="AG1093" i="2"/>
  <c r="AK1093" i="2" s="1"/>
  <c r="AH1093" i="2"/>
  <c r="AL1093" i="2" s="1"/>
  <c r="AC1093" i="2"/>
  <c r="AD1093" i="2" s="1"/>
  <c r="M1135" i="2"/>
  <c r="AF1135" i="2"/>
  <c r="AJ1135" i="2" s="1"/>
  <c r="AE1135" i="2"/>
  <c r="AI1135" i="2" s="1"/>
  <c r="AG1135" i="2"/>
  <c r="AK1135" i="2" s="1"/>
  <c r="AH1135" i="2"/>
  <c r="AL1135" i="2" s="1"/>
  <c r="AC1135" i="2"/>
  <c r="AD1135" i="2" s="1"/>
  <c r="M1140" i="2"/>
  <c r="AF1140" i="2"/>
  <c r="AJ1140" i="2" s="1"/>
  <c r="AE1140" i="2"/>
  <c r="AI1140" i="2" s="1"/>
  <c r="AG1140" i="2"/>
  <c r="AK1140" i="2" s="1"/>
  <c r="AH1140" i="2"/>
  <c r="AL1140" i="2" s="1"/>
  <c r="AC1140" i="2"/>
  <c r="AD1140" i="2" s="1"/>
  <c r="M1200" i="2"/>
  <c r="AE1200" i="2"/>
  <c r="AI1200" i="2" s="1"/>
  <c r="AF1200" i="2"/>
  <c r="AJ1200" i="2" s="1"/>
  <c r="AG1200" i="2"/>
  <c r="AK1200" i="2" s="1"/>
  <c r="AH1200" i="2"/>
  <c r="AL1200" i="2" s="1"/>
  <c r="AC1200" i="2"/>
  <c r="AD1200" i="2" s="1"/>
  <c r="M1211" i="2"/>
  <c r="AF1211" i="2"/>
  <c r="AJ1211" i="2" s="1"/>
  <c r="AG1211" i="2"/>
  <c r="AK1211" i="2" s="1"/>
  <c r="AE1211" i="2"/>
  <c r="AI1211" i="2" s="1"/>
  <c r="AH1211" i="2"/>
  <c r="AL1211" i="2" s="1"/>
  <c r="AC1211" i="2"/>
  <c r="AD1211" i="2" s="1"/>
  <c r="M1218" i="2"/>
  <c r="AF1218" i="2"/>
  <c r="AJ1218" i="2" s="1"/>
  <c r="AG1218" i="2"/>
  <c r="AK1218" i="2" s="1"/>
  <c r="AH1218" i="2"/>
  <c r="AL1218" i="2" s="1"/>
  <c r="AE1218" i="2"/>
  <c r="AI1218" i="2" s="1"/>
  <c r="AC1218" i="2"/>
  <c r="AD1218" i="2" s="1"/>
  <c r="M1224" i="2"/>
  <c r="AG1224" i="2"/>
  <c r="AK1224" i="2" s="1"/>
  <c r="AH1224" i="2"/>
  <c r="AL1224" i="2" s="1"/>
  <c r="AE1224" i="2"/>
  <c r="AI1224" i="2" s="1"/>
  <c r="AF1224" i="2"/>
  <c r="AJ1224" i="2" s="1"/>
  <c r="AC1224" i="2"/>
  <c r="AD1224" i="2" s="1"/>
  <c r="M1228" i="2"/>
  <c r="AG1228" i="2"/>
  <c r="AK1228" i="2" s="1"/>
  <c r="AH1228" i="2"/>
  <c r="AL1228" i="2" s="1"/>
  <c r="AE1228" i="2"/>
  <c r="AI1228" i="2" s="1"/>
  <c r="AF1228" i="2"/>
  <c r="AJ1228" i="2" s="1"/>
  <c r="AC1228" i="2"/>
  <c r="AD1228" i="2" s="1"/>
  <c r="M1232" i="2"/>
  <c r="AG1232" i="2"/>
  <c r="AK1232" i="2" s="1"/>
  <c r="AH1232" i="2"/>
  <c r="AL1232" i="2" s="1"/>
  <c r="AE1232" i="2"/>
  <c r="AI1232" i="2" s="1"/>
  <c r="AF1232" i="2"/>
  <c r="AJ1232" i="2" s="1"/>
  <c r="AC1232" i="2"/>
  <c r="AD1232" i="2" s="1"/>
  <c r="M1236" i="2"/>
  <c r="AG1236" i="2"/>
  <c r="AK1236" i="2" s="1"/>
  <c r="AH1236" i="2"/>
  <c r="AL1236" i="2" s="1"/>
  <c r="AE1236" i="2"/>
  <c r="AI1236" i="2" s="1"/>
  <c r="AF1236" i="2"/>
  <c r="AJ1236" i="2" s="1"/>
  <c r="AC1236" i="2"/>
  <c r="AD1236" i="2" s="1"/>
  <c r="M156" i="2"/>
  <c r="AF156" i="2"/>
  <c r="AJ156" i="2" s="1"/>
  <c r="AG156" i="2"/>
  <c r="AK156" i="2" s="1"/>
  <c r="AE156" i="2"/>
  <c r="AI156" i="2" s="1"/>
  <c r="AH156" i="2"/>
  <c r="AL156" i="2" s="1"/>
  <c r="AC156" i="2"/>
  <c r="AD156" i="2" s="1"/>
  <c r="M163" i="2"/>
  <c r="AF163" i="2"/>
  <c r="AJ163" i="2" s="1"/>
  <c r="AG163" i="2"/>
  <c r="AK163" i="2" s="1"/>
  <c r="AE163" i="2"/>
  <c r="AI163" i="2" s="1"/>
  <c r="AH163" i="2"/>
  <c r="AL163" i="2" s="1"/>
  <c r="AC163" i="2"/>
  <c r="AD163" i="2" s="1"/>
  <c r="M246" i="2"/>
  <c r="AE246" i="2"/>
  <c r="AI246" i="2" s="1"/>
  <c r="AF246" i="2"/>
  <c r="AJ246" i="2" s="1"/>
  <c r="AG246" i="2"/>
  <c r="AK246" i="2" s="1"/>
  <c r="AH246" i="2"/>
  <c r="AL246" i="2" s="1"/>
  <c r="AC246" i="2"/>
  <c r="AD246" i="2" s="1"/>
  <c r="M378" i="2"/>
  <c r="AF378" i="2"/>
  <c r="AJ378" i="2" s="1"/>
  <c r="AG378" i="2"/>
  <c r="AK378" i="2" s="1"/>
  <c r="AH378" i="2"/>
  <c r="AL378" i="2" s="1"/>
  <c r="AE378" i="2"/>
  <c r="AI378" i="2" s="1"/>
  <c r="AC378" i="2"/>
  <c r="AD378" i="2" s="1"/>
  <c r="M394" i="2"/>
  <c r="AE394" i="2"/>
  <c r="AI394" i="2" s="1"/>
  <c r="AF394" i="2"/>
  <c r="AJ394" i="2" s="1"/>
  <c r="AG394" i="2"/>
  <c r="AK394" i="2" s="1"/>
  <c r="AH394" i="2"/>
  <c r="AL394" i="2" s="1"/>
  <c r="AC394" i="2"/>
  <c r="AD394" i="2" s="1"/>
  <c r="M529" i="2"/>
  <c r="AG529" i="2"/>
  <c r="AK529" i="2" s="1"/>
  <c r="AH529" i="2"/>
  <c r="AL529" i="2" s="1"/>
  <c r="AF529" i="2"/>
  <c r="AJ529" i="2" s="1"/>
  <c r="AE529" i="2"/>
  <c r="AI529" i="2" s="1"/>
  <c r="AC529" i="2"/>
  <c r="AD529" i="2" s="1"/>
  <c r="M600" i="2"/>
  <c r="AE600" i="2"/>
  <c r="AI600" i="2" s="1"/>
  <c r="AF600" i="2"/>
  <c r="AJ600" i="2" s="1"/>
  <c r="AG600" i="2"/>
  <c r="AK600" i="2" s="1"/>
  <c r="AH600" i="2"/>
  <c r="AL600" i="2" s="1"/>
  <c r="AC600" i="2"/>
  <c r="AD600" i="2" s="1"/>
  <c r="M669" i="2"/>
  <c r="AE669" i="2"/>
  <c r="AI669" i="2" s="1"/>
  <c r="AF669" i="2"/>
  <c r="AJ669" i="2" s="1"/>
  <c r="AG669" i="2"/>
  <c r="AK669" i="2" s="1"/>
  <c r="AH669" i="2"/>
  <c r="AL669" i="2" s="1"/>
  <c r="AC669" i="2"/>
  <c r="AD669" i="2" s="1"/>
  <c r="M673" i="2"/>
  <c r="AE673" i="2"/>
  <c r="AI673" i="2" s="1"/>
  <c r="AF673" i="2"/>
  <c r="AJ673" i="2" s="1"/>
  <c r="AG673" i="2"/>
  <c r="AK673" i="2" s="1"/>
  <c r="AH673" i="2"/>
  <c r="AL673" i="2" s="1"/>
  <c r="AC673" i="2"/>
  <c r="AD673" i="2" s="1"/>
  <c r="M689" i="2"/>
  <c r="AG689" i="2"/>
  <c r="AK689" i="2" s="1"/>
  <c r="AH689" i="2"/>
  <c r="AL689" i="2" s="1"/>
  <c r="AE689" i="2"/>
  <c r="AI689" i="2" s="1"/>
  <c r="AF689" i="2"/>
  <c r="AJ689" i="2" s="1"/>
  <c r="AC689" i="2"/>
  <c r="AD689" i="2" s="1"/>
  <c r="M697" i="2"/>
  <c r="AG697" i="2"/>
  <c r="AK697" i="2" s="1"/>
  <c r="AH697" i="2"/>
  <c r="AL697" i="2" s="1"/>
  <c r="AE697" i="2"/>
  <c r="AI697" i="2" s="1"/>
  <c r="AF697" i="2"/>
  <c r="AJ697" i="2" s="1"/>
  <c r="AC697" i="2"/>
  <c r="AD697" i="2" s="1"/>
  <c r="M704" i="2"/>
  <c r="AE704" i="2"/>
  <c r="AI704" i="2" s="1"/>
  <c r="AF704" i="2"/>
  <c r="AJ704" i="2" s="1"/>
  <c r="AG704" i="2"/>
  <c r="AK704" i="2" s="1"/>
  <c r="AH704" i="2"/>
  <c r="AL704" i="2" s="1"/>
  <c r="AC704" i="2"/>
  <c r="AD704" i="2" s="1"/>
  <c r="M774" i="2"/>
  <c r="AE774" i="2"/>
  <c r="AI774" i="2" s="1"/>
  <c r="AF774" i="2"/>
  <c r="AJ774" i="2" s="1"/>
  <c r="AG774" i="2"/>
  <c r="AK774" i="2" s="1"/>
  <c r="AH774" i="2"/>
  <c r="AL774" i="2" s="1"/>
  <c r="AC774" i="2"/>
  <c r="AD774" i="2" s="1"/>
  <c r="M802" i="2"/>
  <c r="AE802" i="2"/>
  <c r="AI802" i="2" s="1"/>
  <c r="AF802" i="2"/>
  <c r="AJ802" i="2" s="1"/>
  <c r="AG802" i="2"/>
  <c r="AK802" i="2" s="1"/>
  <c r="AH802" i="2"/>
  <c r="AL802" i="2" s="1"/>
  <c r="AC802" i="2"/>
  <c r="AD802" i="2" s="1"/>
  <c r="M851" i="2"/>
  <c r="AE851" i="2"/>
  <c r="AI851" i="2" s="1"/>
  <c r="AF851" i="2"/>
  <c r="AJ851" i="2" s="1"/>
  <c r="AG851" i="2"/>
  <c r="AK851" i="2" s="1"/>
  <c r="AH851" i="2"/>
  <c r="AL851" i="2" s="1"/>
  <c r="AC851" i="2"/>
  <c r="AD851" i="2" s="1"/>
  <c r="M933" i="2"/>
  <c r="AE933" i="2"/>
  <c r="AI933" i="2" s="1"/>
  <c r="AF933" i="2"/>
  <c r="AJ933" i="2" s="1"/>
  <c r="AG933" i="2"/>
  <c r="AK933" i="2" s="1"/>
  <c r="AH933" i="2"/>
  <c r="AL933" i="2" s="1"/>
  <c r="AC933" i="2"/>
  <c r="AD933" i="2" s="1"/>
  <c r="M1010" i="2"/>
  <c r="AE1010" i="2"/>
  <c r="AI1010" i="2" s="1"/>
  <c r="AF1010" i="2"/>
  <c r="AJ1010" i="2" s="1"/>
  <c r="AG1010" i="2"/>
  <c r="AK1010" i="2" s="1"/>
  <c r="AH1010" i="2"/>
  <c r="AL1010" i="2" s="1"/>
  <c r="AC1010" i="2"/>
  <c r="AD1010" i="2" s="1"/>
  <c r="M1065" i="2"/>
  <c r="AE1065" i="2"/>
  <c r="AI1065" i="2" s="1"/>
  <c r="AF1065" i="2"/>
  <c r="AJ1065" i="2" s="1"/>
  <c r="AG1065" i="2"/>
  <c r="AK1065" i="2" s="1"/>
  <c r="AH1065" i="2"/>
  <c r="AL1065" i="2" s="1"/>
  <c r="AC1065" i="2"/>
  <c r="AD1065" i="2" s="1"/>
  <c r="M11" i="2"/>
  <c r="AG11" i="2"/>
  <c r="AK11" i="2" s="1"/>
  <c r="AH11" i="2"/>
  <c r="AL11" i="2" s="1"/>
  <c r="AE11" i="2"/>
  <c r="AI11" i="2" s="1"/>
  <c r="AF11" i="2"/>
  <c r="AJ11" i="2" s="1"/>
  <c r="AC11" i="2"/>
  <c r="AD11" i="2" s="1"/>
  <c r="M21" i="2"/>
  <c r="AF21" i="2"/>
  <c r="AJ21" i="2" s="1"/>
  <c r="AG21" i="2"/>
  <c r="AK21" i="2" s="1"/>
  <c r="AH21" i="2"/>
  <c r="AL21" i="2" s="1"/>
  <c r="AE21" i="2"/>
  <c r="AI21" i="2" s="1"/>
  <c r="AC21" i="2"/>
  <c r="AD21" i="2" s="1"/>
  <c r="M27" i="2"/>
  <c r="AF27" i="2"/>
  <c r="AJ27" i="2" s="1"/>
  <c r="AG27" i="2"/>
  <c r="AK27" i="2" s="1"/>
  <c r="AE27" i="2"/>
  <c r="AI27" i="2" s="1"/>
  <c r="AH27" i="2"/>
  <c r="AL27" i="2" s="1"/>
  <c r="AC27" i="2"/>
  <c r="AD27" i="2" s="1"/>
  <c r="M52" i="2"/>
  <c r="AE52" i="2"/>
  <c r="AI52" i="2" s="1"/>
  <c r="AF52" i="2"/>
  <c r="AJ52" i="2" s="1"/>
  <c r="AG52" i="2"/>
  <c r="AK52" i="2" s="1"/>
  <c r="AH52" i="2"/>
  <c r="AL52" i="2" s="1"/>
  <c r="AC52" i="2"/>
  <c r="AD52" i="2" s="1"/>
  <c r="M58" i="2"/>
  <c r="AE58" i="2"/>
  <c r="AI58" i="2" s="1"/>
  <c r="AF58" i="2"/>
  <c r="AJ58" i="2" s="1"/>
  <c r="AG58" i="2"/>
  <c r="AK58" i="2" s="1"/>
  <c r="AH58" i="2"/>
  <c r="AL58" i="2" s="1"/>
  <c r="AC58" i="2"/>
  <c r="AD58" i="2" s="1"/>
  <c r="M90" i="2"/>
  <c r="AF90" i="2"/>
  <c r="AJ90" i="2" s="1"/>
  <c r="AG90" i="2"/>
  <c r="AK90" i="2" s="1"/>
  <c r="AH90" i="2"/>
  <c r="AL90" i="2" s="1"/>
  <c r="AE90" i="2"/>
  <c r="AI90" i="2" s="1"/>
  <c r="AC90" i="2"/>
  <c r="AD90" i="2" s="1"/>
  <c r="M98" i="2"/>
  <c r="AF98" i="2"/>
  <c r="AJ98" i="2" s="1"/>
  <c r="AG98" i="2"/>
  <c r="AK98" i="2" s="1"/>
  <c r="AE98" i="2"/>
  <c r="AI98" i="2" s="1"/>
  <c r="AH98" i="2"/>
  <c r="AL98" i="2" s="1"/>
  <c r="AC98" i="2"/>
  <c r="AD98" i="2" s="1"/>
  <c r="M109" i="2"/>
  <c r="AE109" i="2"/>
  <c r="AI109" i="2" s="1"/>
  <c r="AF109" i="2"/>
  <c r="AJ109" i="2" s="1"/>
  <c r="AG109" i="2"/>
  <c r="AK109" i="2" s="1"/>
  <c r="AH109" i="2"/>
  <c r="AL109" i="2" s="1"/>
  <c r="AC109" i="2"/>
  <c r="AD109" i="2" s="1"/>
  <c r="M117" i="2"/>
  <c r="AE117" i="2"/>
  <c r="AI117" i="2" s="1"/>
  <c r="AF117" i="2"/>
  <c r="AJ117" i="2" s="1"/>
  <c r="AG117" i="2"/>
  <c r="AK117" i="2" s="1"/>
  <c r="AH117" i="2"/>
  <c r="AL117" i="2" s="1"/>
  <c r="AC117" i="2"/>
  <c r="AD117" i="2" s="1"/>
  <c r="M125" i="2"/>
  <c r="AE125" i="2"/>
  <c r="AI125" i="2" s="1"/>
  <c r="AF125" i="2"/>
  <c r="AJ125" i="2" s="1"/>
  <c r="AG125" i="2"/>
  <c r="AK125" i="2" s="1"/>
  <c r="AH125" i="2"/>
  <c r="AL125" i="2" s="1"/>
  <c r="AC125" i="2"/>
  <c r="AD125" i="2" s="1"/>
  <c r="M133" i="2"/>
  <c r="AE133" i="2"/>
  <c r="AI133" i="2" s="1"/>
  <c r="AF133" i="2"/>
  <c r="AJ133" i="2" s="1"/>
  <c r="AG133" i="2"/>
  <c r="AK133" i="2" s="1"/>
  <c r="AH133" i="2"/>
  <c r="AL133" i="2" s="1"/>
  <c r="AC133" i="2"/>
  <c r="AD133" i="2" s="1"/>
  <c r="M141" i="2"/>
  <c r="AE141" i="2"/>
  <c r="AI141" i="2" s="1"/>
  <c r="AF141" i="2"/>
  <c r="AJ141" i="2" s="1"/>
  <c r="AG141" i="2"/>
  <c r="AK141" i="2" s="1"/>
  <c r="AH141" i="2"/>
  <c r="AL141" i="2" s="1"/>
  <c r="AC141" i="2"/>
  <c r="AD141" i="2" s="1"/>
  <c r="M149" i="2"/>
  <c r="AE149" i="2"/>
  <c r="AI149" i="2" s="1"/>
  <c r="AF149" i="2"/>
  <c r="AJ149" i="2" s="1"/>
  <c r="AG149" i="2"/>
  <c r="AK149" i="2" s="1"/>
  <c r="AH149" i="2"/>
  <c r="AL149" i="2" s="1"/>
  <c r="AC149" i="2"/>
  <c r="AD149" i="2" s="1"/>
  <c r="M160" i="2"/>
  <c r="AF160" i="2"/>
  <c r="AJ160" i="2" s="1"/>
  <c r="AG160" i="2"/>
  <c r="AK160" i="2" s="1"/>
  <c r="AE160" i="2"/>
  <c r="AI160" i="2" s="1"/>
  <c r="AH160" i="2"/>
  <c r="AL160" i="2" s="1"/>
  <c r="AC160" i="2"/>
  <c r="AD160" i="2" s="1"/>
  <c r="M167" i="2"/>
  <c r="AF167" i="2"/>
  <c r="AJ167" i="2" s="1"/>
  <c r="AG167" i="2"/>
  <c r="AK167" i="2" s="1"/>
  <c r="AE167" i="2"/>
  <c r="AI167" i="2" s="1"/>
  <c r="AH167" i="2"/>
  <c r="AL167" i="2" s="1"/>
  <c r="AC167" i="2"/>
  <c r="AD167" i="2" s="1"/>
  <c r="M173" i="2"/>
  <c r="AF173" i="2"/>
  <c r="AJ173" i="2" s="1"/>
  <c r="AG173" i="2"/>
  <c r="AK173" i="2" s="1"/>
  <c r="AH173" i="2"/>
  <c r="AL173" i="2" s="1"/>
  <c r="AE173" i="2"/>
  <c r="AI173" i="2" s="1"/>
  <c r="AC173" i="2"/>
  <c r="AD173" i="2" s="1"/>
  <c r="M182" i="2"/>
  <c r="AE182" i="2"/>
  <c r="AI182" i="2" s="1"/>
  <c r="AF182" i="2"/>
  <c r="AJ182" i="2" s="1"/>
  <c r="AG182" i="2"/>
  <c r="AK182" i="2" s="1"/>
  <c r="AH182" i="2"/>
  <c r="AL182" i="2" s="1"/>
  <c r="AC182" i="2"/>
  <c r="AD182" i="2" s="1"/>
  <c r="M186" i="2"/>
  <c r="AE186" i="2"/>
  <c r="AI186" i="2" s="1"/>
  <c r="AF186" i="2"/>
  <c r="AJ186" i="2" s="1"/>
  <c r="AH186" i="2"/>
  <c r="AL186" i="2" s="1"/>
  <c r="AG186" i="2"/>
  <c r="AK186" i="2" s="1"/>
  <c r="AC186" i="2"/>
  <c r="AD186" i="2" s="1"/>
  <c r="M192" i="2"/>
  <c r="AE192" i="2"/>
  <c r="AI192" i="2" s="1"/>
  <c r="AF192" i="2"/>
  <c r="AJ192" i="2" s="1"/>
  <c r="AG192" i="2"/>
  <c r="AK192" i="2" s="1"/>
  <c r="AH192" i="2"/>
  <c r="AL192" i="2" s="1"/>
  <c r="AC192" i="2"/>
  <c r="AD192" i="2" s="1"/>
  <c r="M199" i="2"/>
  <c r="AE199" i="2"/>
  <c r="AI199" i="2" s="1"/>
  <c r="AF199" i="2"/>
  <c r="AJ199" i="2" s="1"/>
  <c r="AG199" i="2"/>
  <c r="AK199" i="2" s="1"/>
  <c r="AH199" i="2"/>
  <c r="AL199" i="2" s="1"/>
  <c r="AC199" i="2"/>
  <c r="AD199" i="2" s="1"/>
  <c r="M213" i="2"/>
  <c r="AE213" i="2"/>
  <c r="AI213" i="2" s="1"/>
  <c r="AF213" i="2"/>
  <c r="AJ213" i="2" s="1"/>
  <c r="AG213" i="2"/>
  <c r="AK213" i="2" s="1"/>
  <c r="AH213" i="2"/>
  <c r="AL213" i="2" s="1"/>
  <c r="AC213" i="2"/>
  <c r="AD213" i="2" s="1"/>
  <c r="M220" i="2"/>
  <c r="AF220" i="2"/>
  <c r="AJ220" i="2" s="1"/>
  <c r="AG220" i="2"/>
  <c r="AK220" i="2" s="1"/>
  <c r="AH220" i="2"/>
  <c r="AL220" i="2" s="1"/>
  <c r="AE220" i="2"/>
  <c r="AI220" i="2" s="1"/>
  <c r="AC220" i="2"/>
  <c r="AD220" i="2" s="1"/>
  <c r="M229" i="2"/>
  <c r="AE229" i="2"/>
  <c r="AI229" i="2" s="1"/>
  <c r="AF229" i="2"/>
  <c r="AJ229" i="2" s="1"/>
  <c r="AH229" i="2"/>
  <c r="AL229" i="2" s="1"/>
  <c r="AG229" i="2"/>
  <c r="AK229" i="2" s="1"/>
  <c r="AC229" i="2"/>
  <c r="AD229" i="2" s="1"/>
  <c r="M234" i="2"/>
  <c r="AE234" i="2"/>
  <c r="AI234" i="2" s="1"/>
  <c r="AF234" i="2"/>
  <c r="AJ234" i="2" s="1"/>
  <c r="AH234" i="2"/>
  <c r="AL234" i="2" s="1"/>
  <c r="AG234" i="2"/>
  <c r="AK234" i="2" s="1"/>
  <c r="AC234" i="2"/>
  <c r="AD234" i="2" s="1"/>
  <c r="M242" i="2"/>
  <c r="AE242" i="2"/>
  <c r="AI242" i="2" s="1"/>
  <c r="AF242" i="2"/>
  <c r="AJ242" i="2" s="1"/>
  <c r="AH242" i="2"/>
  <c r="AL242" i="2" s="1"/>
  <c r="AG242" i="2"/>
  <c r="AK242" i="2" s="1"/>
  <c r="AC242" i="2"/>
  <c r="AD242" i="2" s="1"/>
  <c r="M250" i="2"/>
  <c r="AE250" i="2"/>
  <c r="AI250" i="2" s="1"/>
  <c r="AF250" i="2"/>
  <c r="AJ250" i="2" s="1"/>
  <c r="AH250" i="2"/>
  <c r="AL250" i="2" s="1"/>
  <c r="AG250" i="2"/>
  <c r="AK250" i="2" s="1"/>
  <c r="AC250" i="2"/>
  <c r="AD250" i="2" s="1"/>
  <c r="M258" i="2"/>
  <c r="AE258" i="2"/>
  <c r="AI258" i="2" s="1"/>
  <c r="AF258" i="2"/>
  <c r="AJ258" i="2" s="1"/>
  <c r="AH258" i="2"/>
  <c r="AL258" i="2" s="1"/>
  <c r="AG258" i="2"/>
  <c r="AK258" i="2" s="1"/>
  <c r="AC258" i="2"/>
  <c r="AD258" i="2" s="1"/>
  <c r="M268" i="2"/>
  <c r="AE268" i="2"/>
  <c r="AI268" i="2" s="1"/>
  <c r="AF268" i="2"/>
  <c r="AJ268" i="2" s="1"/>
  <c r="AG268" i="2"/>
  <c r="AK268" i="2" s="1"/>
  <c r="AH268" i="2"/>
  <c r="AL268" i="2" s="1"/>
  <c r="AC268" i="2"/>
  <c r="AD268" i="2" s="1"/>
  <c r="M276" i="2"/>
  <c r="AE276" i="2"/>
  <c r="AI276" i="2" s="1"/>
  <c r="AF276" i="2"/>
  <c r="AJ276" i="2" s="1"/>
  <c r="AG276" i="2"/>
  <c r="AK276" i="2" s="1"/>
  <c r="AH276" i="2"/>
  <c r="AL276" i="2" s="1"/>
  <c r="AC276" i="2"/>
  <c r="AD276" i="2" s="1"/>
  <c r="M282" i="2"/>
  <c r="AE282" i="2"/>
  <c r="AI282" i="2" s="1"/>
  <c r="AF282" i="2"/>
  <c r="AJ282" i="2" s="1"/>
  <c r="AG282" i="2"/>
  <c r="AK282" i="2" s="1"/>
  <c r="AH282" i="2"/>
  <c r="AL282" i="2" s="1"/>
  <c r="AC282" i="2"/>
  <c r="AD282" i="2" s="1"/>
  <c r="M289" i="2"/>
  <c r="AF289" i="2"/>
  <c r="AJ289" i="2" s="1"/>
  <c r="AG289" i="2"/>
  <c r="AK289" i="2" s="1"/>
  <c r="AE289" i="2"/>
  <c r="AI289" i="2" s="1"/>
  <c r="AH289" i="2"/>
  <c r="AL289" i="2" s="1"/>
  <c r="AC289" i="2"/>
  <c r="AD289" i="2" s="1"/>
  <c r="M304" i="2"/>
  <c r="AE304" i="2"/>
  <c r="AI304" i="2" s="1"/>
  <c r="AF304" i="2"/>
  <c r="AJ304" i="2" s="1"/>
  <c r="AG304" i="2"/>
  <c r="AK304" i="2" s="1"/>
  <c r="AH304" i="2"/>
  <c r="AL304" i="2" s="1"/>
  <c r="AC304" i="2"/>
  <c r="AD304" i="2" s="1"/>
  <c r="M311" i="2"/>
  <c r="AF311" i="2"/>
  <c r="AJ311" i="2" s="1"/>
  <c r="AE311" i="2"/>
  <c r="AI311" i="2" s="1"/>
  <c r="AG311" i="2"/>
  <c r="AK311" i="2" s="1"/>
  <c r="AH311" i="2"/>
  <c r="AL311" i="2" s="1"/>
  <c r="AC311" i="2"/>
  <c r="AD311" i="2" s="1"/>
  <c r="M319" i="2"/>
  <c r="AF319" i="2"/>
  <c r="AJ319" i="2" s="1"/>
  <c r="AE319" i="2"/>
  <c r="AI319" i="2" s="1"/>
  <c r="AG319" i="2"/>
  <c r="AK319" i="2" s="1"/>
  <c r="AH319" i="2"/>
  <c r="AL319" i="2" s="1"/>
  <c r="AC319" i="2"/>
  <c r="AD319" i="2" s="1"/>
  <c r="M327" i="2"/>
  <c r="AF327" i="2"/>
  <c r="AJ327" i="2" s="1"/>
  <c r="AE327" i="2"/>
  <c r="AI327" i="2" s="1"/>
  <c r="AG327" i="2"/>
  <c r="AK327" i="2" s="1"/>
  <c r="AH327" i="2"/>
  <c r="AL327" i="2" s="1"/>
  <c r="AC327" i="2"/>
  <c r="AD327" i="2" s="1"/>
  <c r="M356" i="2"/>
  <c r="AE356" i="2"/>
  <c r="AI356" i="2" s="1"/>
  <c r="AF356" i="2"/>
  <c r="AJ356" i="2" s="1"/>
  <c r="AG356" i="2"/>
  <c r="AK356" i="2" s="1"/>
  <c r="AH356" i="2"/>
  <c r="AL356" i="2" s="1"/>
  <c r="AC356" i="2"/>
  <c r="AD356" i="2" s="1"/>
  <c r="M361" i="2"/>
  <c r="M368" i="2"/>
  <c r="AE368" i="2"/>
  <c r="AI368" i="2" s="1"/>
  <c r="AF368" i="2"/>
  <c r="AJ368" i="2" s="1"/>
  <c r="AG368" i="2"/>
  <c r="AK368" i="2" s="1"/>
  <c r="AH368" i="2"/>
  <c r="AL368" i="2" s="1"/>
  <c r="AC368" i="2"/>
  <c r="AD368" i="2" s="1"/>
  <c r="M372" i="2"/>
  <c r="AF372" i="2"/>
  <c r="AJ372" i="2" s="1"/>
  <c r="AG372" i="2"/>
  <c r="AK372" i="2" s="1"/>
  <c r="AE372" i="2"/>
  <c r="AI372" i="2" s="1"/>
  <c r="AH372" i="2"/>
  <c r="AL372" i="2" s="1"/>
  <c r="AC372" i="2"/>
  <c r="AD372" i="2" s="1"/>
  <c r="M376" i="2"/>
  <c r="AF376" i="2"/>
  <c r="AJ376" i="2" s="1"/>
  <c r="AG376" i="2"/>
  <c r="AK376" i="2" s="1"/>
  <c r="AE376" i="2"/>
  <c r="AI376" i="2" s="1"/>
  <c r="AH376" i="2"/>
  <c r="AL376" i="2" s="1"/>
  <c r="AC376" i="2"/>
  <c r="AD376" i="2" s="1"/>
  <c r="M380" i="2"/>
  <c r="AF380" i="2"/>
  <c r="AJ380" i="2" s="1"/>
  <c r="AG380" i="2"/>
  <c r="AK380" i="2" s="1"/>
  <c r="AE380" i="2"/>
  <c r="AI380" i="2" s="1"/>
  <c r="AH380" i="2"/>
  <c r="AL380" i="2" s="1"/>
  <c r="AC380" i="2"/>
  <c r="AD380" i="2" s="1"/>
  <c r="M388" i="2"/>
  <c r="AF388" i="2"/>
  <c r="AJ388" i="2" s="1"/>
  <c r="AH388" i="2"/>
  <c r="AL388" i="2" s="1"/>
  <c r="AE388" i="2"/>
  <c r="AI388" i="2" s="1"/>
  <c r="AG388" i="2"/>
  <c r="AK388" i="2" s="1"/>
  <c r="AC388" i="2"/>
  <c r="AD388" i="2" s="1"/>
  <c r="M392" i="2"/>
  <c r="AE392" i="2"/>
  <c r="AI392" i="2" s="1"/>
  <c r="AF392" i="2"/>
  <c r="AJ392" i="2" s="1"/>
  <c r="AG392" i="2"/>
  <c r="AK392" i="2" s="1"/>
  <c r="AH392" i="2"/>
  <c r="AL392" i="2" s="1"/>
  <c r="AC392" i="2"/>
  <c r="AD392" i="2" s="1"/>
  <c r="M396" i="2"/>
  <c r="AE396" i="2"/>
  <c r="AI396" i="2" s="1"/>
  <c r="AF396" i="2"/>
  <c r="AJ396" i="2" s="1"/>
  <c r="AH396" i="2"/>
  <c r="AL396" i="2" s="1"/>
  <c r="AG396" i="2"/>
  <c r="AK396" i="2" s="1"/>
  <c r="AC396" i="2"/>
  <c r="AD396" i="2" s="1"/>
  <c r="M400" i="2"/>
  <c r="AE400" i="2"/>
  <c r="AI400" i="2" s="1"/>
  <c r="AF400" i="2"/>
  <c r="AJ400" i="2" s="1"/>
  <c r="AH400" i="2"/>
  <c r="AL400" i="2" s="1"/>
  <c r="AG400" i="2"/>
  <c r="AK400" i="2" s="1"/>
  <c r="AC400" i="2"/>
  <c r="AD400" i="2" s="1"/>
  <c r="M404" i="2"/>
  <c r="AE404" i="2"/>
  <c r="AI404" i="2" s="1"/>
  <c r="AF404" i="2"/>
  <c r="AJ404" i="2" s="1"/>
  <c r="AG404" i="2"/>
  <c r="AK404" i="2" s="1"/>
  <c r="AH404" i="2"/>
  <c r="AL404" i="2" s="1"/>
  <c r="AC404" i="2"/>
  <c r="AD404" i="2" s="1"/>
  <c r="M418" i="2"/>
  <c r="AG418" i="2"/>
  <c r="AK418" i="2" s="1"/>
  <c r="AE418" i="2"/>
  <c r="AI418" i="2" s="1"/>
  <c r="AF418" i="2"/>
  <c r="AJ418" i="2" s="1"/>
  <c r="AH418" i="2"/>
  <c r="AL418" i="2" s="1"/>
  <c r="AC418" i="2"/>
  <c r="AD418" i="2" s="1"/>
  <c r="M453" i="2"/>
  <c r="AE453" i="2"/>
  <c r="AI453" i="2" s="1"/>
  <c r="AF453" i="2"/>
  <c r="AJ453" i="2" s="1"/>
  <c r="AG453" i="2"/>
  <c r="AK453" i="2" s="1"/>
  <c r="AH453" i="2"/>
  <c r="AL453" i="2" s="1"/>
  <c r="AC453" i="2"/>
  <c r="AD453" i="2" s="1"/>
  <c r="M488" i="2"/>
  <c r="AG488" i="2"/>
  <c r="AK488" i="2" s="1"/>
  <c r="AE488" i="2"/>
  <c r="AI488" i="2" s="1"/>
  <c r="AH488" i="2"/>
  <c r="AL488" i="2" s="1"/>
  <c r="AF488" i="2"/>
  <c r="AJ488" i="2" s="1"/>
  <c r="AC488" i="2"/>
  <c r="AD488" i="2" s="1"/>
  <c r="M512" i="2"/>
  <c r="AE512" i="2"/>
  <c r="AI512" i="2" s="1"/>
  <c r="AG512" i="2"/>
  <c r="AK512" i="2" s="1"/>
  <c r="AH512" i="2"/>
  <c r="AL512" i="2" s="1"/>
  <c r="AF512" i="2"/>
  <c r="AJ512" i="2" s="1"/>
  <c r="AC512" i="2"/>
  <c r="AD512" i="2" s="1"/>
  <c r="M516" i="2"/>
  <c r="AE516" i="2"/>
  <c r="AI516" i="2" s="1"/>
  <c r="AF516" i="2"/>
  <c r="AJ516" i="2" s="1"/>
  <c r="AG516" i="2"/>
  <c r="AK516" i="2" s="1"/>
  <c r="AH516" i="2"/>
  <c r="AL516" i="2" s="1"/>
  <c r="AC516" i="2"/>
  <c r="AD516" i="2" s="1"/>
  <c r="M522" i="2"/>
  <c r="AE522" i="2"/>
  <c r="AI522" i="2" s="1"/>
  <c r="AF522" i="2"/>
  <c r="AJ522" i="2" s="1"/>
  <c r="AG522" i="2"/>
  <c r="AK522" i="2" s="1"/>
  <c r="AH522" i="2"/>
  <c r="AL522" i="2" s="1"/>
  <c r="AC522" i="2"/>
  <c r="AD522" i="2" s="1"/>
  <c r="M531" i="2"/>
  <c r="AG531" i="2"/>
  <c r="AK531" i="2" s="1"/>
  <c r="AH531" i="2"/>
  <c r="AL531" i="2" s="1"/>
  <c r="AE531" i="2"/>
  <c r="AI531" i="2" s="1"/>
  <c r="AF531" i="2"/>
  <c r="AJ531" i="2" s="1"/>
  <c r="AC531" i="2"/>
  <c r="AD531" i="2" s="1"/>
  <c r="M597" i="2"/>
  <c r="AG597" i="2"/>
  <c r="AK597" i="2" s="1"/>
  <c r="AH597" i="2"/>
  <c r="AL597" i="2" s="1"/>
  <c r="AE597" i="2"/>
  <c r="AI597" i="2" s="1"/>
  <c r="AF597" i="2"/>
  <c r="AJ597" i="2" s="1"/>
  <c r="AC597" i="2"/>
  <c r="AD597" i="2" s="1"/>
  <c r="M631" i="2"/>
  <c r="AE631" i="2"/>
  <c r="AI631" i="2" s="1"/>
  <c r="AF631" i="2"/>
  <c r="AJ631" i="2" s="1"/>
  <c r="AG631" i="2"/>
  <c r="AK631" i="2" s="1"/>
  <c r="AH631" i="2"/>
  <c r="AL631" i="2" s="1"/>
  <c r="AC631" i="2"/>
  <c r="AD631" i="2" s="1"/>
  <c r="M635" i="2"/>
  <c r="AE635" i="2"/>
  <c r="AI635" i="2" s="1"/>
  <c r="AF635" i="2"/>
  <c r="AJ635" i="2" s="1"/>
  <c r="AG635" i="2"/>
  <c r="AK635" i="2" s="1"/>
  <c r="AH635" i="2"/>
  <c r="AL635" i="2" s="1"/>
  <c r="AC635" i="2"/>
  <c r="AD635" i="2" s="1"/>
  <c r="M671" i="2"/>
  <c r="AE671" i="2"/>
  <c r="AI671" i="2" s="1"/>
  <c r="AF671" i="2"/>
  <c r="AJ671" i="2" s="1"/>
  <c r="AG671" i="2"/>
  <c r="AK671" i="2" s="1"/>
  <c r="AH671" i="2"/>
  <c r="AL671" i="2" s="1"/>
  <c r="AC671" i="2"/>
  <c r="AD671" i="2" s="1"/>
  <c r="M675" i="2"/>
  <c r="AE675" i="2"/>
  <c r="AI675" i="2" s="1"/>
  <c r="AF675" i="2"/>
  <c r="AJ675" i="2" s="1"/>
  <c r="AG675" i="2"/>
  <c r="AK675" i="2" s="1"/>
  <c r="AH675" i="2"/>
  <c r="AL675" i="2" s="1"/>
  <c r="AC675" i="2"/>
  <c r="AD675" i="2" s="1"/>
  <c r="M679" i="2"/>
  <c r="AE679" i="2"/>
  <c r="AI679" i="2" s="1"/>
  <c r="AF679" i="2"/>
  <c r="AJ679" i="2" s="1"/>
  <c r="AG679" i="2"/>
  <c r="AK679" i="2" s="1"/>
  <c r="AH679" i="2"/>
  <c r="AL679" i="2" s="1"/>
  <c r="AC679" i="2"/>
  <c r="AD679" i="2" s="1"/>
  <c r="M691" i="2"/>
  <c r="AG691" i="2"/>
  <c r="AK691" i="2" s="1"/>
  <c r="AH691" i="2"/>
  <c r="AL691" i="2" s="1"/>
  <c r="AE691" i="2"/>
  <c r="AI691" i="2" s="1"/>
  <c r="AF691" i="2"/>
  <c r="AJ691" i="2" s="1"/>
  <c r="AC691" i="2"/>
  <c r="AD691" i="2" s="1"/>
  <c r="M695" i="2"/>
  <c r="AG695" i="2"/>
  <c r="AK695" i="2" s="1"/>
  <c r="AH695" i="2"/>
  <c r="AL695" i="2" s="1"/>
  <c r="AE695" i="2"/>
  <c r="AI695" i="2" s="1"/>
  <c r="AF695" i="2"/>
  <c r="AJ695" i="2" s="1"/>
  <c r="AC695" i="2"/>
  <c r="AD695" i="2" s="1"/>
  <c r="M702" i="2"/>
  <c r="AE702" i="2"/>
  <c r="AI702" i="2" s="1"/>
  <c r="AF702" i="2"/>
  <c r="AJ702" i="2" s="1"/>
  <c r="AG702" i="2"/>
  <c r="AK702" i="2" s="1"/>
  <c r="AH702" i="2"/>
  <c r="AL702" i="2" s="1"/>
  <c r="AC702" i="2"/>
  <c r="AD702" i="2" s="1"/>
  <c r="M706" i="2"/>
  <c r="AE706" i="2"/>
  <c r="AI706" i="2" s="1"/>
  <c r="AF706" i="2"/>
  <c r="AJ706" i="2" s="1"/>
  <c r="AG706" i="2"/>
  <c r="AK706" i="2" s="1"/>
  <c r="AH706" i="2"/>
  <c r="AL706" i="2" s="1"/>
  <c r="AC706" i="2"/>
  <c r="AD706" i="2" s="1"/>
  <c r="M709" i="2"/>
  <c r="AG709" i="2"/>
  <c r="AK709" i="2" s="1"/>
  <c r="AH709" i="2"/>
  <c r="AL709" i="2" s="1"/>
  <c r="AE709" i="2"/>
  <c r="AI709" i="2" s="1"/>
  <c r="AF709" i="2"/>
  <c r="AJ709" i="2" s="1"/>
  <c r="AC709" i="2"/>
  <c r="AD709" i="2" s="1"/>
  <c r="M713" i="2"/>
  <c r="AG713" i="2"/>
  <c r="AK713" i="2" s="1"/>
  <c r="AH713" i="2"/>
  <c r="AL713" i="2" s="1"/>
  <c r="AE713" i="2"/>
  <c r="AI713" i="2" s="1"/>
  <c r="AF713" i="2"/>
  <c r="AJ713" i="2" s="1"/>
  <c r="AC713" i="2"/>
  <c r="AD713" i="2" s="1"/>
  <c r="M717" i="2"/>
  <c r="AG717" i="2"/>
  <c r="AK717" i="2" s="1"/>
  <c r="AH717" i="2"/>
  <c r="AL717" i="2" s="1"/>
  <c r="AE717" i="2"/>
  <c r="AI717" i="2" s="1"/>
  <c r="AF717" i="2"/>
  <c r="AJ717" i="2" s="1"/>
  <c r="AC717" i="2"/>
  <c r="AD717" i="2" s="1"/>
  <c r="M721" i="2"/>
  <c r="AG721" i="2"/>
  <c r="AK721" i="2" s="1"/>
  <c r="AH721" i="2"/>
  <c r="AL721" i="2" s="1"/>
  <c r="AE721" i="2"/>
  <c r="AI721" i="2" s="1"/>
  <c r="AF721" i="2"/>
  <c r="AJ721" i="2" s="1"/>
  <c r="AC721" i="2"/>
  <c r="AD721" i="2" s="1"/>
  <c r="M725" i="2"/>
  <c r="AG725" i="2"/>
  <c r="AK725" i="2" s="1"/>
  <c r="AH725" i="2"/>
  <c r="AL725" i="2" s="1"/>
  <c r="AE725" i="2"/>
  <c r="AI725" i="2" s="1"/>
  <c r="AF725" i="2"/>
  <c r="AJ725" i="2" s="1"/>
  <c r="AC725" i="2"/>
  <c r="AD725" i="2" s="1"/>
  <c r="M729" i="2"/>
  <c r="AG729" i="2"/>
  <c r="AK729" i="2" s="1"/>
  <c r="AH729" i="2"/>
  <c r="AL729" i="2" s="1"/>
  <c r="AE729" i="2"/>
  <c r="AI729" i="2" s="1"/>
  <c r="AF729" i="2"/>
  <c r="AJ729" i="2" s="1"/>
  <c r="AC729" i="2"/>
  <c r="AD729" i="2" s="1"/>
  <c r="M732" i="2"/>
  <c r="AE732" i="2"/>
  <c r="AI732" i="2" s="1"/>
  <c r="AF732" i="2"/>
  <c r="AJ732" i="2" s="1"/>
  <c r="AG732" i="2"/>
  <c r="AK732" i="2" s="1"/>
  <c r="AH732" i="2"/>
  <c r="AL732" i="2" s="1"/>
  <c r="AC732" i="2"/>
  <c r="AD732" i="2" s="1"/>
  <c r="M736" i="2"/>
  <c r="AE736" i="2"/>
  <c r="AI736" i="2" s="1"/>
  <c r="AF736" i="2"/>
  <c r="AJ736" i="2" s="1"/>
  <c r="AG736" i="2"/>
  <c r="AK736" i="2" s="1"/>
  <c r="AH736" i="2"/>
  <c r="AL736" i="2" s="1"/>
  <c r="AC736" i="2"/>
  <c r="AD736" i="2" s="1"/>
  <c r="M740" i="2"/>
  <c r="AE740" i="2"/>
  <c r="AI740" i="2" s="1"/>
  <c r="AF740" i="2"/>
  <c r="AJ740" i="2" s="1"/>
  <c r="AG740" i="2"/>
  <c r="AK740" i="2" s="1"/>
  <c r="AH740" i="2"/>
  <c r="AL740" i="2" s="1"/>
  <c r="AC740" i="2"/>
  <c r="AD740" i="2" s="1"/>
  <c r="M744" i="2"/>
  <c r="AE744" i="2"/>
  <c r="AI744" i="2" s="1"/>
  <c r="AF744" i="2"/>
  <c r="AJ744" i="2" s="1"/>
  <c r="AG744" i="2"/>
  <c r="AK744" i="2" s="1"/>
  <c r="AH744" i="2"/>
  <c r="AL744" i="2" s="1"/>
  <c r="AC744" i="2"/>
  <c r="AD744" i="2" s="1"/>
  <c r="M748" i="2"/>
  <c r="AE748" i="2"/>
  <c r="AI748" i="2" s="1"/>
  <c r="AF748" i="2"/>
  <c r="AJ748" i="2" s="1"/>
  <c r="AG748" i="2"/>
  <c r="AK748" i="2" s="1"/>
  <c r="AH748" i="2"/>
  <c r="AL748" i="2" s="1"/>
  <c r="AC748" i="2"/>
  <c r="AD748" i="2" s="1"/>
  <c r="M752" i="2"/>
  <c r="AE752" i="2"/>
  <c r="AI752" i="2" s="1"/>
  <c r="AF752" i="2"/>
  <c r="AJ752" i="2" s="1"/>
  <c r="AG752" i="2"/>
  <c r="AK752" i="2" s="1"/>
  <c r="AH752" i="2"/>
  <c r="AL752" i="2" s="1"/>
  <c r="AC752" i="2"/>
  <c r="AD752" i="2" s="1"/>
  <c r="M756" i="2"/>
  <c r="AE756" i="2"/>
  <c r="AI756" i="2" s="1"/>
  <c r="AF756" i="2"/>
  <c r="AJ756" i="2" s="1"/>
  <c r="AG756" i="2"/>
  <c r="AK756" i="2" s="1"/>
  <c r="AH756" i="2"/>
  <c r="AL756" i="2" s="1"/>
  <c r="AC756" i="2"/>
  <c r="AD756" i="2" s="1"/>
  <c r="M760" i="2"/>
  <c r="AE760" i="2"/>
  <c r="AI760" i="2" s="1"/>
  <c r="AF760" i="2"/>
  <c r="AJ760" i="2" s="1"/>
  <c r="AG760" i="2"/>
  <c r="AK760" i="2" s="1"/>
  <c r="AH760" i="2"/>
  <c r="AL760" i="2" s="1"/>
  <c r="AC760" i="2"/>
  <c r="AD760" i="2" s="1"/>
  <c r="M764" i="2"/>
  <c r="AE764" i="2"/>
  <c r="AI764" i="2" s="1"/>
  <c r="AF764" i="2"/>
  <c r="AJ764" i="2" s="1"/>
  <c r="AG764" i="2"/>
  <c r="AK764" i="2" s="1"/>
  <c r="AH764" i="2"/>
  <c r="AL764" i="2" s="1"/>
  <c r="AC764" i="2"/>
  <c r="AD764" i="2" s="1"/>
  <c r="M768" i="2"/>
  <c r="AE768" i="2"/>
  <c r="AI768" i="2" s="1"/>
  <c r="AF768" i="2"/>
  <c r="AJ768" i="2" s="1"/>
  <c r="AG768" i="2"/>
  <c r="AK768" i="2" s="1"/>
  <c r="AH768" i="2"/>
  <c r="AL768" i="2" s="1"/>
  <c r="AC768" i="2"/>
  <c r="AD768" i="2" s="1"/>
  <c r="M772" i="2"/>
  <c r="AE772" i="2"/>
  <c r="AI772" i="2" s="1"/>
  <c r="AF772" i="2"/>
  <c r="AJ772" i="2" s="1"/>
  <c r="AG772" i="2"/>
  <c r="AK772" i="2" s="1"/>
  <c r="AH772" i="2"/>
  <c r="AL772" i="2" s="1"/>
  <c r="AC772" i="2"/>
  <c r="AD772" i="2" s="1"/>
  <c r="M776" i="2"/>
  <c r="AE776" i="2"/>
  <c r="AI776" i="2" s="1"/>
  <c r="AF776" i="2"/>
  <c r="AJ776" i="2" s="1"/>
  <c r="AG776" i="2"/>
  <c r="AK776" i="2" s="1"/>
  <c r="AH776" i="2"/>
  <c r="AL776" i="2" s="1"/>
  <c r="AC776" i="2"/>
  <c r="AD776" i="2" s="1"/>
  <c r="M780" i="2"/>
  <c r="AE780" i="2"/>
  <c r="AI780" i="2" s="1"/>
  <c r="AF780" i="2"/>
  <c r="AJ780" i="2" s="1"/>
  <c r="AG780" i="2"/>
  <c r="AK780" i="2" s="1"/>
  <c r="AH780" i="2"/>
  <c r="AL780" i="2" s="1"/>
  <c r="AC780" i="2"/>
  <c r="AD780" i="2" s="1"/>
  <c r="M784" i="2"/>
  <c r="AE784" i="2"/>
  <c r="AI784" i="2" s="1"/>
  <c r="AF784" i="2"/>
  <c r="AJ784" i="2" s="1"/>
  <c r="AG784" i="2"/>
  <c r="AK784" i="2" s="1"/>
  <c r="AH784" i="2"/>
  <c r="AL784" i="2" s="1"/>
  <c r="AC784" i="2"/>
  <c r="AD784" i="2" s="1"/>
  <c r="M788" i="2"/>
  <c r="AE788" i="2"/>
  <c r="AI788" i="2" s="1"/>
  <c r="AF788" i="2"/>
  <c r="AJ788" i="2" s="1"/>
  <c r="AG788" i="2"/>
  <c r="AK788" i="2" s="1"/>
  <c r="AH788" i="2"/>
  <c r="AL788" i="2" s="1"/>
  <c r="AC788" i="2"/>
  <c r="AD788" i="2" s="1"/>
  <c r="M792" i="2"/>
  <c r="AE792" i="2"/>
  <c r="AI792" i="2" s="1"/>
  <c r="AF792" i="2"/>
  <c r="AJ792" i="2" s="1"/>
  <c r="AG792" i="2"/>
  <c r="AK792" i="2" s="1"/>
  <c r="AH792" i="2"/>
  <c r="AL792" i="2" s="1"/>
  <c r="AC792" i="2"/>
  <c r="AD792" i="2" s="1"/>
  <c r="M796" i="2"/>
  <c r="AE796" i="2"/>
  <c r="AI796" i="2" s="1"/>
  <c r="AF796" i="2"/>
  <c r="AJ796" i="2" s="1"/>
  <c r="AG796" i="2"/>
  <c r="AK796" i="2" s="1"/>
  <c r="AH796" i="2"/>
  <c r="AL796" i="2" s="1"/>
  <c r="AC796" i="2"/>
  <c r="AD796" i="2" s="1"/>
  <c r="M814" i="2"/>
  <c r="AE814" i="2"/>
  <c r="AI814" i="2" s="1"/>
  <c r="AF814" i="2"/>
  <c r="AJ814" i="2" s="1"/>
  <c r="AG814" i="2"/>
  <c r="AK814" i="2" s="1"/>
  <c r="AH814" i="2"/>
  <c r="AL814" i="2" s="1"/>
  <c r="AC814" i="2"/>
  <c r="AD814" i="2" s="1"/>
  <c r="M822" i="2"/>
  <c r="AE822" i="2"/>
  <c r="AI822" i="2" s="1"/>
  <c r="AF822" i="2"/>
  <c r="AJ822" i="2" s="1"/>
  <c r="AG822" i="2"/>
  <c r="AK822" i="2" s="1"/>
  <c r="AH822" i="2"/>
  <c r="AL822" i="2" s="1"/>
  <c r="AC822" i="2"/>
  <c r="AD822" i="2" s="1"/>
  <c r="M833" i="2"/>
  <c r="AE833" i="2"/>
  <c r="AI833" i="2" s="1"/>
  <c r="AF833" i="2"/>
  <c r="AJ833" i="2" s="1"/>
  <c r="AG833" i="2"/>
  <c r="AK833" i="2" s="1"/>
  <c r="AH833" i="2"/>
  <c r="AL833" i="2" s="1"/>
  <c r="AC833" i="2"/>
  <c r="AD833" i="2" s="1"/>
  <c r="M837" i="2"/>
  <c r="AE837" i="2"/>
  <c r="AI837" i="2" s="1"/>
  <c r="AH837" i="2"/>
  <c r="AL837" i="2" s="1"/>
  <c r="AG837" i="2"/>
  <c r="AK837" i="2" s="1"/>
  <c r="AF837" i="2"/>
  <c r="AJ837" i="2" s="1"/>
  <c r="AC837" i="2"/>
  <c r="AD837" i="2" s="1"/>
  <c r="M841" i="2"/>
  <c r="AE841" i="2"/>
  <c r="AI841" i="2" s="1"/>
  <c r="AF841" i="2"/>
  <c r="AJ841" i="2" s="1"/>
  <c r="AG841" i="2"/>
  <c r="AK841" i="2" s="1"/>
  <c r="AH841" i="2"/>
  <c r="AL841" i="2" s="1"/>
  <c r="AC841" i="2"/>
  <c r="AD841" i="2" s="1"/>
  <c r="M845" i="2"/>
  <c r="AE845" i="2"/>
  <c r="AI845" i="2" s="1"/>
  <c r="AH845" i="2"/>
  <c r="AL845" i="2" s="1"/>
  <c r="AF845" i="2"/>
  <c r="AJ845" i="2" s="1"/>
  <c r="AG845" i="2"/>
  <c r="AK845" i="2" s="1"/>
  <c r="AC845" i="2"/>
  <c r="AD845" i="2" s="1"/>
  <c r="M849" i="2"/>
  <c r="AE849" i="2"/>
  <c r="AI849" i="2" s="1"/>
  <c r="AF849" i="2"/>
  <c r="AJ849" i="2" s="1"/>
  <c r="AG849" i="2"/>
  <c r="AK849" i="2" s="1"/>
  <c r="AH849" i="2"/>
  <c r="AL849" i="2" s="1"/>
  <c r="AC849" i="2"/>
  <c r="AD849" i="2" s="1"/>
  <c r="M853" i="2"/>
  <c r="AE853" i="2"/>
  <c r="AI853" i="2" s="1"/>
  <c r="AH853" i="2"/>
  <c r="AL853" i="2" s="1"/>
  <c r="AF853" i="2"/>
  <c r="AJ853" i="2" s="1"/>
  <c r="AG853" i="2"/>
  <c r="AK853" i="2" s="1"/>
  <c r="AC853" i="2"/>
  <c r="AD853" i="2" s="1"/>
  <c r="M857" i="2"/>
  <c r="AE857" i="2"/>
  <c r="AI857" i="2" s="1"/>
  <c r="AF857" i="2"/>
  <c r="AJ857" i="2" s="1"/>
  <c r="AG857" i="2"/>
  <c r="AK857" i="2" s="1"/>
  <c r="AH857" i="2"/>
  <c r="AL857" i="2" s="1"/>
  <c r="AC857" i="2"/>
  <c r="AD857" i="2" s="1"/>
  <c r="M861" i="2"/>
  <c r="AE861" i="2"/>
  <c r="AI861" i="2" s="1"/>
  <c r="AH861" i="2"/>
  <c r="AL861" i="2" s="1"/>
  <c r="AG861" i="2"/>
  <c r="AK861" i="2" s="1"/>
  <c r="AF861" i="2"/>
  <c r="AJ861" i="2" s="1"/>
  <c r="AC861" i="2"/>
  <c r="AD861" i="2" s="1"/>
  <c r="M935" i="2"/>
  <c r="AE935" i="2"/>
  <c r="AI935" i="2" s="1"/>
  <c r="AF935" i="2"/>
  <c r="AJ935" i="2" s="1"/>
  <c r="AG935" i="2"/>
  <c r="AK935" i="2" s="1"/>
  <c r="AH935" i="2"/>
  <c r="AL935" i="2" s="1"/>
  <c r="AC935" i="2"/>
  <c r="AD935" i="2" s="1"/>
  <c r="M958" i="2"/>
  <c r="AE958" i="2"/>
  <c r="AI958" i="2" s="1"/>
  <c r="AF958" i="2"/>
  <c r="AJ958" i="2" s="1"/>
  <c r="AG958" i="2"/>
  <c r="AK958" i="2" s="1"/>
  <c r="AH958" i="2"/>
  <c r="AL958" i="2" s="1"/>
  <c r="AC958" i="2"/>
  <c r="AD958" i="2" s="1"/>
  <c r="M962" i="2"/>
  <c r="AE962" i="2"/>
  <c r="AI962" i="2" s="1"/>
  <c r="AF962" i="2"/>
  <c r="AJ962" i="2" s="1"/>
  <c r="AG962" i="2"/>
  <c r="AK962" i="2" s="1"/>
  <c r="AH962" i="2"/>
  <c r="AL962" i="2" s="1"/>
  <c r="AC962" i="2"/>
  <c r="AD962" i="2" s="1"/>
  <c r="M984" i="2"/>
  <c r="AF984" i="2"/>
  <c r="AJ984" i="2" s="1"/>
  <c r="AG984" i="2"/>
  <c r="AK984" i="2" s="1"/>
  <c r="AH984" i="2"/>
  <c r="AL984" i="2" s="1"/>
  <c r="AE984" i="2"/>
  <c r="AI984" i="2" s="1"/>
  <c r="AC984" i="2"/>
  <c r="AD984" i="2" s="1"/>
  <c r="M995" i="2"/>
  <c r="AE995" i="2"/>
  <c r="AI995" i="2" s="1"/>
  <c r="AF995" i="2"/>
  <c r="AJ995" i="2" s="1"/>
  <c r="AG995" i="2"/>
  <c r="AK995" i="2" s="1"/>
  <c r="AH995" i="2"/>
  <c r="AL995" i="2" s="1"/>
  <c r="AC995" i="2"/>
  <c r="AD995" i="2" s="1"/>
  <c r="M1015" i="2"/>
  <c r="AF1015" i="2"/>
  <c r="AJ1015" i="2" s="1"/>
  <c r="AG1015" i="2"/>
  <c r="AK1015" i="2" s="1"/>
  <c r="AH1015" i="2"/>
  <c r="AL1015" i="2" s="1"/>
  <c r="M1021" i="2"/>
  <c r="AF1021" i="2"/>
  <c r="AJ1021" i="2" s="1"/>
  <c r="AH1021" i="2"/>
  <c r="AL1021" i="2" s="1"/>
  <c r="AE1021" i="2"/>
  <c r="AI1021" i="2" s="1"/>
  <c r="AG1021" i="2"/>
  <c r="AK1021" i="2" s="1"/>
  <c r="AC1021" i="2"/>
  <c r="AD1021" i="2" s="1"/>
  <c r="M1027" i="2"/>
  <c r="AF1027" i="2"/>
  <c r="AJ1027" i="2" s="1"/>
  <c r="AE1027" i="2"/>
  <c r="AI1027" i="2" s="1"/>
  <c r="AG1027" i="2"/>
  <c r="AK1027" i="2" s="1"/>
  <c r="AH1027" i="2"/>
  <c r="AL1027" i="2" s="1"/>
  <c r="AC1027" i="2"/>
  <c r="AD1027" i="2" s="1"/>
  <c r="M1034" i="2"/>
  <c r="AF1034" i="2"/>
  <c r="AJ1034" i="2" s="1"/>
  <c r="AH1034" i="2"/>
  <c r="AL1034" i="2" s="1"/>
  <c r="AE1034" i="2"/>
  <c r="AI1034" i="2" s="1"/>
  <c r="AG1034" i="2"/>
  <c r="AK1034" i="2" s="1"/>
  <c r="AC1034" i="2"/>
  <c r="AD1034" i="2" s="1"/>
  <c r="M1033" i="2"/>
  <c r="AF1033" i="2"/>
  <c r="AJ1033" i="2" s="1"/>
  <c r="AG1033" i="2"/>
  <c r="AK1033" i="2" s="1"/>
  <c r="AE1033" i="2"/>
  <c r="AI1033" i="2" s="1"/>
  <c r="AH1033" i="2"/>
  <c r="AL1033" i="2" s="1"/>
  <c r="AC1033" i="2"/>
  <c r="AD1033" i="2" s="1"/>
  <c r="M1056" i="2"/>
  <c r="AF1056" i="2"/>
  <c r="AJ1056" i="2" s="1"/>
  <c r="AE1056" i="2"/>
  <c r="AI1056" i="2" s="1"/>
  <c r="AG1056" i="2"/>
  <c r="AK1056" i="2" s="1"/>
  <c r="AH1056" i="2"/>
  <c r="AL1056" i="2" s="1"/>
  <c r="AC1056" i="2"/>
  <c r="AD1056" i="2" s="1"/>
  <c r="M1098" i="2"/>
  <c r="AF1098" i="2"/>
  <c r="AJ1098" i="2" s="1"/>
  <c r="AE1098" i="2"/>
  <c r="AI1098" i="2" s="1"/>
  <c r="AH1098" i="2"/>
  <c r="AL1098" i="2" s="1"/>
  <c r="AG1098" i="2"/>
  <c r="AK1098" i="2" s="1"/>
  <c r="AC1098" i="2"/>
  <c r="AD1098" i="2" s="1"/>
  <c r="M1105" i="2"/>
  <c r="AE1105" i="2"/>
  <c r="AI1105" i="2" s="1"/>
  <c r="AF1105" i="2"/>
  <c r="AJ1105" i="2" s="1"/>
  <c r="AG1105" i="2"/>
  <c r="AK1105" i="2" s="1"/>
  <c r="AH1105" i="2"/>
  <c r="AL1105" i="2" s="1"/>
  <c r="AC1105" i="2"/>
  <c r="AD1105" i="2" s="1"/>
  <c r="M1109" i="2"/>
  <c r="AE1109" i="2"/>
  <c r="AI1109" i="2" s="1"/>
  <c r="AF1109" i="2"/>
  <c r="AJ1109" i="2" s="1"/>
  <c r="AG1109" i="2"/>
  <c r="AK1109" i="2" s="1"/>
  <c r="AH1109" i="2"/>
  <c r="AL1109" i="2" s="1"/>
  <c r="AC1109" i="2"/>
  <c r="AD1109" i="2" s="1"/>
  <c r="M1112" i="2"/>
  <c r="AE1112" i="2"/>
  <c r="AI1112" i="2" s="1"/>
  <c r="AF1112" i="2"/>
  <c r="AJ1112" i="2" s="1"/>
  <c r="AG1112" i="2"/>
  <c r="AK1112" i="2" s="1"/>
  <c r="AH1112" i="2"/>
  <c r="AL1112" i="2" s="1"/>
  <c r="AC1112" i="2"/>
  <c r="AD1112" i="2" s="1"/>
  <c r="M1116" i="2"/>
  <c r="AE1116" i="2"/>
  <c r="AI1116" i="2" s="1"/>
  <c r="AF1116" i="2"/>
  <c r="AJ1116" i="2" s="1"/>
  <c r="AG1116" i="2"/>
  <c r="AK1116" i="2" s="1"/>
  <c r="AH1116" i="2"/>
  <c r="AL1116" i="2" s="1"/>
  <c r="AC1116" i="2"/>
  <c r="AD1116" i="2" s="1"/>
  <c r="M1120" i="2"/>
  <c r="AE1120" i="2"/>
  <c r="AI1120" i="2" s="1"/>
  <c r="AF1120" i="2"/>
  <c r="AJ1120" i="2" s="1"/>
  <c r="AG1120" i="2"/>
  <c r="AK1120" i="2" s="1"/>
  <c r="AH1120" i="2"/>
  <c r="AL1120" i="2" s="1"/>
  <c r="AC1120" i="2"/>
  <c r="AD1120" i="2" s="1"/>
  <c r="M1127" i="2"/>
  <c r="AE1127" i="2"/>
  <c r="AI1127" i="2" s="1"/>
  <c r="AF1127" i="2"/>
  <c r="AJ1127" i="2" s="1"/>
  <c r="AG1127" i="2"/>
  <c r="AK1127" i="2" s="1"/>
  <c r="AH1127" i="2"/>
  <c r="AL1127" i="2" s="1"/>
  <c r="AC1127" i="2"/>
  <c r="AD1127" i="2" s="1"/>
  <c r="M1145" i="2"/>
  <c r="AE1145" i="2"/>
  <c r="AI1145" i="2" s="1"/>
  <c r="AF1145" i="2"/>
  <c r="AJ1145" i="2" s="1"/>
  <c r="AG1145" i="2"/>
  <c r="AK1145" i="2" s="1"/>
  <c r="AH1145" i="2"/>
  <c r="AL1145" i="2" s="1"/>
  <c r="AC1145" i="2"/>
  <c r="AD1145" i="2" s="1"/>
  <c r="M1149" i="2"/>
  <c r="AE1149" i="2"/>
  <c r="AI1149" i="2" s="1"/>
  <c r="AF1149" i="2"/>
  <c r="AJ1149" i="2" s="1"/>
  <c r="AG1149" i="2"/>
  <c r="AK1149" i="2" s="1"/>
  <c r="AH1149" i="2"/>
  <c r="AL1149" i="2" s="1"/>
  <c r="AC1149" i="2"/>
  <c r="AD1149" i="2" s="1"/>
  <c r="M1153" i="2"/>
  <c r="AE1153" i="2"/>
  <c r="AI1153" i="2" s="1"/>
  <c r="AF1153" i="2"/>
  <c r="AJ1153" i="2" s="1"/>
  <c r="AG1153" i="2"/>
  <c r="AK1153" i="2" s="1"/>
  <c r="AH1153" i="2"/>
  <c r="AL1153" i="2" s="1"/>
  <c r="AC1153" i="2"/>
  <c r="AD1153" i="2" s="1"/>
  <c r="M1157" i="2"/>
  <c r="AE1157" i="2"/>
  <c r="AI1157" i="2" s="1"/>
  <c r="AF1157" i="2"/>
  <c r="AJ1157" i="2" s="1"/>
  <c r="AG1157" i="2"/>
  <c r="AK1157" i="2" s="1"/>
  <c r="AH1157" i="2"/>
  <c r="AL1157" i="2" s="1"/>
  <c r="AC1157" i="2"/>
  <c r="AD1157" i="2" s="1"/>
  <c r="M1163" i="2"/>
  <c r="AE1163" i="2"/>
  <c r="AI1163" i="2" s="1"/>
  <c r="AF1163" i="2"/>
  <c r="AJ1163" i="2" s="1"/>
  <c r="AG1163" i="2"/>
  <c r="AK1163" i="2" s="1"/>
  <c r="AH1163" i="2"/>
  <c r="AL1163" i="2" s="1"/>
  <c r="AC1163" i="2"/>
  <c r="AD1163" i="2" s="1"/>
  <c r="M1166" i="2"/>
  <c r="AE1166" i="2"/>
  <c r="AI1166" i="2" s="1"/>
  <c r="AF1166" i="2"/>
  <c r="AJ1166" i="2" s="1"/>
  <c r="AG1166" i="2"/>
  <c r="AK1166" i="2" s="1"/>
  <c r="AH1166" i="2"/>
  <c r="AL1166" i="2" s="1"/>
  <c r="AC1166" i="2"/>
  <c r="AD1166" i="2" s="1"/>
  <c r="M1169" i="2"/>
  <c r="AE1169" i="2"/>
  <c r="AI1169" i="2" s="1"/>
  <c r="AF1169" i="2"/>
  <c r="AJ1169" i="2" s="1"/>
  <c r="AG1169" i="2"/>
  <c r="AK1169" i="2" s="1"/>
  <c r="AH1169" i="2"/>
  <c r="AL1169" i="2" s="1"/>
  <c r="AC1169" i="2"/>
  <c r="AD1169" i="2" s="1"/>
  <c r="M1173" i="2"/>
  <c r="AE1173" i="2"/>
  <c r="AI1173" i="2" s="1"/>
  <c r="AF1173" i="2"/>
  <c r="AJ1173" i="2" s="1"/>
  <c r="AG1173" i="2"/>
  <c r="AK1173" i="2" s="1"/>
  <c r="AH1173" i="2"/>
  <c r="AL1173" i="2" s="1"/>
  <c r="AC1173" i="2"/>
  <c r="AD1173" i="2" s="1"/>
  <c r="M1177" i="2"/>
  <c r="AE1177" i="2"/>
  <c r="AI1177" i="2" s="1"/>
  <c r="AF1177" i="2"/>
  <c r="AJ1177" i="2" s="1"/>
  <c r="AG1177" i="2"/>
  <c r="AK1177" i="2" s="1"/>
  <c r="AH1177" i="2"/>
  <c r="AL1177" i="2" s="1"/>
  <c r="AC1177" i="2"/>
  <c r="AD1177" i="2" s="1"/>
  <c r="M1181" i="2"/>
  <c r="AE1181" i="2"/>
  <c r="AI1181" i="2" s="1"/>
  <c r="AF1181" i="2"/>
  <c r="AJ1181" i="2" s="1"/>
  <c r="AG1181" i="2"/>
  <c r="AK1181" i="2" s="1"/>
  <c r="AH1181" i="2"/>
  <c r="AL1181" i="2" s="1"/>
  <c r="AC1181" i="2"/>
  <c r="AD1181" i="2" s="1"/>
  <c r="M1194" i="2"/>
  <c r="AE1194" i="2"/>
  <c r="AI1194" i="2" s="1"/>
  <c r="AF1194" i="2"/>
  <c r="AJ1194" i="2" s="1"/>
  <c r="AG1194" i="2"/>
  <c r="AK1194" i="2" s="1"/>
  <c r="AH1194" i="2"/>
  <c r="AL1194" i="2" s="1"/>
  <c r="AC1194" i="2"/>
  <c r="AD1194" i="2" s="1"/>
  <c r="M1198" i="2"/>
  <c r="AE1198" i="2"/>
  <c r="AI1198" i="2" s="1"/>
  <c r="AF1198" i="2"/>
  <c r="AJ1198" i="2" s="1"/>
  <c r="AG1198" i="2"/>
  <c r="AK1198" i="2" s="1"/>
  <c r="AH1198" i="2"/>
  <c r="AL1198" i="2" s="1"/>
  <c r="AC1198" i="2"/>
  <c r="AD1198" i="2" s="1"/>
  <c r="M1243" i="2"/>
  <c r="AE1243" i="2"/>
  <c r="AI1243" i="2" s="1"/>
  <c r="AF1243" i="2"/>
  <c r="AJ1243" i="2" s="1"/>
  <c r="AG1243" i="2"/>
  <c r="AK1243" i="2" s="1"/>
  <c r="AH1243" i="2"/>
  <c r="AL1243" i="2" s="1"/>
  <c r="AC1243" i="2"/>
  <c r="AD1243" i="2" s="1"/>
  <c r="M1247" i="2"/>
  <c r="AE1247" i="2"/>
  <c r="AI1247" i="2" s="1"/>
  <c r="AF1247" i="2"/>
  <c r="AJ1247" i="2" s="1"/>
  <c r="AG1247" i="2"/>
  <c r="AK1247" i="2" s="1"/>
  <c r="AH1247" i="2"/>
  <c r="AL1247" i="2" s="1"/>
  <c r="AC1247" i="2"/>
  <c r="AD1247" i="2" s="1"/>
  <c r="M129" i="2"/>
  <c r="AE129" i="2"/>
  <c r="AI129" i="2" s="1"/>
  <c r="AF129" i="2"/>
  <c r="AJ129" i="2" s="1"/>
  <c r="AG129" i="2"/>
  <c r="AK129" i="2" s="1"/>
  <c r="AH129" i="2"/>
  <c r="AL129" i="2" s="1"/>
  <c r="AC129" i="2"/>
  <c r="AD129" i="2" s="1"/>
  <c r="M209" i="2"/>
  <c r="AE209" i="2"/>
  <c r="AI209" i="2" s="1"/>
  <c r="AF209" i="2"/>
  <c r="AJ209" i="2" s="1"/>
  <c r="AG209" i="2"/>
  <c r="AK209" i="2" s="1"/>
  <c r="AH209" i="2"/>
  <c r="AL209" i="2" s="1"/>
  <c r="AC209" i="2"/>
  <c r="AD209" i="2" s="1"/>
  <c r="M217" i="2"/>
  <c r="AE217" i="2"/>
  <c r="AI217" i="2" s="1"/>
  <c r="AF217" i="2"/>
  <c r="AJ217" i="2" s="1"/>
  <c r="AG217" i="2"/>
  <c r="AK217" i="2" s="1"/>
  <c r="AH217" i="2"/>
  <c r="AL217" i="2" s="1"/>
  <c r="AC217" i="2"/>
  <c r="AD217" i="2" s="1"/>
  <c r="M308" i="2"/>
  <c r="AE308" i="2"/>
  <c r="AI308" i="2" s="1"/>
  <c r="AF308" i="2"/>
  <c r="AJ308" i="2" s="1"/>
  <c r="AG308" i="2"/>
  <c r="AK308" i="2" s="1"/>
  <c r="AH308" i="2"/>
  <c r="AL308" i="2" s="1"/>
  <c r="AC308" i="2"/>
  <c r="AD308" i="2" s="1"/>
  <c r="M315" i="2"/>
  <c r="AF315" i="2"/>
  <c r="AJ315" i="2" s="1"/>
  <c r="AE315" i="2"/>
  <c r="AI315" i="2" s="1"/>
  <c r="AG315" i="2"/>
  <c r="AK315" i="2" s="1"/>
  <c r="AH315" i="2"/>
  <c r="AL315" i="2" s="1"/>
  <c r="AC315" i="2"/>
  <c r="AD315" i="2" s="1"/>
  <c r="M402" i="2"/>
  <c r="AE402" i="2"/>
  <c r="AI402" i="2" s="1"/>
  <c r="AF402" i="2"/>
  <c r="AJ402" i="2" s="1"/>
  <c r="AG402" i="2"/>
  <c r="AK402" i="2" s="1"/>
  <c r="AH402" i="2"/>
  <c r="AL402" i="2" s="1"/>
  <c r="AC402" i="2"/>
  <c r="AD402" i="2" s="1"/>
  <c r="M677" i="2"/>
  <c r="AE677" i="2"/>
  <c r="AI677" i="2" s="1"/>
  <c r="AF677" i="2"/>
  <c r="AJ677" i="2" s="1"/>
  <c r="AG677" i="2"/>
  <c r="AK677" i="2" s="1"/>
  <c r="AH677" i="2"/>
  <c r="AL677" i="2" s="1"/>
  <c r="AC677" i="2"/>
  <c r="AD677" i="2" s="1"/>
  <c r="M711" i="2"/>
  <c r="AG711" i="2"/>
  <c r="AK711" i="2" s="1"/>
  <c r="AH711" i="2"/>
  <c r="AL711" i="2" s="1"/>
  <c r="AE711" i="2"/>
  <c r="AI711" i="2" s="1"/>
  <c r="AF711" i="2"/>
  <c r="AJ711" i="2" s="1"/>
  <c r="AC711" i="2"/>
  <c r="AD711" i="2" s="1"/>
  <c r="M762" i="2"/>
  <c r="AE762" i="2"/>
  <c r="AI762" i="2" s="1"/>
  <c r="AF762" i="2"/>
  <c r="AJ762" i="2" s="1"/>
  <c r="AG762" i="2"/>
  <c r="AK762" i="2" s="1"/>
  <c r="AH762" i="2"/>
  <c r="AL762" i="2" s="1"/>
  <c r="AC762" i="2"/>
  <c r="AD762" i="2" s="1"/>
  <c r="M808" i="2"/>
  <c r="AE808" i="2"/>
  <c r="AI808" i="2" s="1"/>
  <c r="AF808" i="2"/>
  <c r="AJ808" i="2" s="1"/>
  <c r="AG808" i="2"/>
  <c r="AK808" i="2" s="1"/>
  <c r="AH808" i="2"/>
  <c r="AL808" i="2" s="1"/>
  <c r="AC808" i="2"/>
  <c r="AD808" i="2" s="1"/>
  <c r="M835" i="2"/>
  <c r="AE835" i="2"/>
  <c r="AI835" i="2" s="1"/>
  <c r="AF835" i="2"/>
  <c r="AJ835" i="2" s="1"/>
  <c r="AG835" i="2"/>
  <c r="AK835" i="2" s="1"/>
  <c r="AH835" i="2"/>
  <c r="AL835" i="2" s="1"/>
  <c r="AC835" i="2"/>
  <c r="AD835" i="2" s="1"/>
  <c r="M960" i="2"/>
  <c r="AE960" i="2"/>
  <c r="AI960" i="2" s="1"/>
  <c r="AF960" i="2"/>
  <c r="AJ960" i="2" s="1"/>
  <c r="AG960" i="2"/>
  <c r="AK960" i="2" s="1"/>
  <c r="AH960" i="2"/>
  <c r="AL960" i="2" s="1"/>
  <c r="AC960" i="2"/>
  <c r="AD960" i="2" s="1"/>
  <c r="M972" i="2"/>
  <c r="AF972" i="2"/>
  <c r="AJ972" i="2" s="1"/>
  <c r="AG972" i="2"/>
  <c r="AK972" i="2" s="1"/>
  <c r="AH972" i="2"/>
  <c r="AL972" i="2" s="1"/>
  <c r="AE972" i="2"/>
  <c r="AI972" i="2" s="1"/>
  <c r="AC972" i="2"/>
  <c r="AD972" i="2" s="1"/>
  <c r="M982" i="2"/>
  <c r="AF982" i="2"/>
  <c r="AJ982" i="2" s="1"/>
  <c r="AG982" i="2"/>
  <c r="AK982" i="2" s="1"/>
  <c r="AH982" i="2"/>
  <c r="AL982" i="2" s="1"/>
  <c r="AE982" i="2"/>
  <c r="AI982" i="2" s="1"/>
  <c r="AC982" i="2"/>
  <c r="AD982" i="2" s="1"/>
  <c r="M1118" i="2"/>
  <c r="AE1118" i="2"/>
  <c r="AI1118" i="2" s="1"/>
  <c r="AF1118" i="2"/>
  <c r="AJ1118" i="2" s="1"/>
  <c r="AG1118" i="2"/>
  <c r="AK1118" i="2" s="1"/>
  <c r="AH1118" i="2"/>
  <c r="AL1118" i="2" s="1"/>
  <c r="AC1118" i="2"/>
  <c r="AD1118" i="2" s="1"/>
  <c r="M1147" i="2"/>
  <c r="AE1147" i="2"/>
  <c r="AI1147" i="2" s="1"/>
  <c r="AF1147" i="2"/>
  <c r="AJ1147" i="2" s="1"/>
  <c r="AG1147" i="2"/>
  <c r="AK1147" i="2" s="1"/>
  <c r="AH1147" i="2"/>
  <c r="AL1147" i="2" s="1"/>
  <c r="AC1147" i="2"/>
  <c r="AD1147" i="2" s="1"/>
  <c r="AG7" i="2"/>
  <c r="AK7" i="2" s="1"/>
  <c r="AH7" i="2"/>
  <c r="AL7" i="2" s="1"/>
  <c r="AE7" i="2"/>
  <c r="AI7" i="2" s="1"/>
  <c r="AF7" i="2"/>
  <c r="AJ7" i="2" s="1"/>
  <c r="AC7" i="2"/>
  <c r="AD7" i="2" s="1"/>
  <c r="M15" i="2"/>
  <c r="AF15" i="2"/>
  <c r="AJ15" i="2" s="1"/>
  <c r="AG15" i="2"/>
  <c r="AK15" i="2" s="1"/>
  <c r="AE15" i="2"/>
  <c r="AI15" i="2" s="1"/>
  <c r="AH15" i="2"/>
  <c r="AL15" i="2" s="1"/>
  <c r="AC15" i="2"/>
  <c r="AD15" i="2" s="1"/>
  <c r="M29" i="2"/>
  <c r="AF29" i="2"/>
  <c r="AJ29" i="2" s="1"/>
  <c r="AG29" i="2"/>
  <c r="AK29" i="2" s="1"/>
  <c r="AH29" i="2"/>
  <c r="AL29" i="2" s="1"/>
  <c r="AE29" i="2"/>
  <c r="AI29" i="2" s="1"/>
  <c r="AC29" i="2"/>
  <c r="AD29" i="2" s="1"/>
  <c r="M46" i="2"/>
  <c r="AE46" i="2"/>
  <c r="AI46" i="2" s="1"/>
  <c r="AF46" i="2"/>
  <c r="AJ46" i="2" s="1"/>
  <c r="AH46" i="2"/>
  <c r="AL46" i="2" s="1"/>
  <c r="AG46" i="2"/>
  <c r="AK46" i="2" s="1"/>
  <c r="AC46" i="2"/>
  <c r="AD46" i="2" s="1"/>
  <c r="M79" i="2"/>
  <c r="AE79" i="2"/>
  <c r="AI79" i="2" s="1"/>
  <c r="AF79" i="2"/>
  <c r="AJ79" i="2" s="1"/>
  <c r="AG79" i="2"/>
  <c r="AK79" i="2" s="1"/>
  <c r="AH79" i="2"/>
  <c r="AL79" i="2" s="1"/>
  <c r="AC79" i="2"/>
  <c r="AD79" i="2" s="1"/>
  <c r="AE6" i="2"/>
  <c r="AI6" i="2" s="1"/>
  <c r="AF6" i="2"/>
  <c r="AJ6" i="2" s="1"/>
  <c r="AG6" i="2"/>
  <c r="AK6" i="2" s="1"/>
  <c r="AH6" i="2"/>
  <c r="AL6" i="2" s="1"/>
  <c r="AC6" i="2"/>
  <c r="AD6" i="2" s="1"/>
  <c r="M40" i="2"/>
  <c r="AE40" i="2"/>
  <c r="AI40" i="2" s="1"/>
  <c r="AF40" i="2"/>
  <c r="AJ40" i="2" s="1"/>
  <c r="AG40" i="2"/>
  <c r="AK40" i="2" s="1"/>
  <c r="AH40" i="2"/>
  <c r="AL40" i="2" s="1"/>
  <c r="AC40" i="2"/>
  <c r="AD40" i="2" s="1"/>
  <c r="M45" i="2"/>
  <c r="AF45" i="2"/>
  <c r="AJ45" i="2" s="1"/>
  <c r="AG45" i="2"/>
  <c r="AK45" i="2" s="1"/>
  <c r="AE45" i="2"/>
  <c r="AI45" i="2" s="1"/>
  <c r="AH45" i="2"/>
  <c r="AL45" i="2" s="1"/>
  <c r="AC45" i="2"/>
  <c r="AD45" i="2" s="1"/>
  <c r="M51" i="2"/>
  <c r="AF51" i="2"/>
  <c r="AJ51" i="2" s="1"/>
  <c r="AG51" i="2"/>
  <c r="AK51" i="2" s="1"/>
  <c r="AE51" i="2"/>
  <c r="AI51" i="2" s="1"/>
  <c r="AH51" i="2"/>
  <c r="AL51" i="2" s="1"/>
  <c r="AC51" i="2"/>
  <c r="AD51" i="2" s="1"/>
  <c r="M57" i="2"/>
  <c r="AF57" i="2"/>
  <c r="AJ57" i="2" s="1"/>
  <c r="AG57" i="2"/>
  <c r="AK57" i="2" s="1"/>
  <c r="AE57" i="2"/>
  <c r="AI57" i="2" s="1"/>
  <c r="AH57" i="2"/>
  <c r="AL57" i="2" s="1"/>
  <c r="AC57" i="2"/>
  <c r="AD57" i="2" s="1"/>
  <c r="M68" i="2"/>
  <c r="AE68" i="2"/>
  <c r="AI68" i="2" s="1"/>
  <c r="AF68" i="2"/>
  <c r="AJ68" i="2" s="1"/>
  <c r="AG68" i="2"/>
  <c r="AK68" i="2" s="1"/>
  <c r="AH68" i="2"/>
  <c r="AL68" i="2" s="1"/>
  <c r="AC68" i="2"/>
  <c r="AD68" i="2" s="1"/>
  <c r="M72" i="2"/>
  <c r="AE72" i="2"/>
  <c r="AI72" i="2" s="1"/>
  <c r="AF72" i="2"/>
  <c r="AJ72" i="2" s="1"/>
  <c r="AH72" i="2"/>
  <c r="AL72" i="2" s="1"/>
  <c r="AG72" i="2"/>
  <c r="AK72" i="2" s="1"/>
  <c r="AC72" i="2"/>
  <c r="AD72" i="2" s="1"/>
  <c r="M78" i="2"/>
  <c r="AF78" i="2"/>
  <c r="AJ78" i="2" s="1"/>
  <c r="AG78" i="2"/>
  <c r="AK78" i="2" s="1"/>
  <c r="AH78" i="2"/>
  <c r="AL78" i="2" s="1"/>
  <c r="AE78" i="2"/>
  <c r="AI78" i="2" s="1"/>
  <c r="AC78" i="2"/>
  <c r="AD78" i="2" s="1"/>
  <c r="M84" i="2"/>
  <c r="AF84" i="2"/>
  <c r="AJ84" i="2" s="1"/>
  <c r="AG84" i="2"/>
  <c r="AK84" i="2" s="1"/>
  <c r="AE84" i="2"/>
  <c r="AI84" i="2" s="1"/>
  <c r="AH84" i="2"/>
  <c r="AL84" i="2" s="1"/>
  <c r="AC84" i="2"/>
  <c r="AD84" i="2" s="1"/>
  <c r="M89" i="2"/>
  <c r="AE89" i="2"/>
  <c r="AI89" i="2" s="1"/>
  <c r="AF89" i="2"/>
  <c r="AJ89" i="2" s="1"/>
  <c r="AH89" i="2"/>
  <c r="AL89" i="2" s="1"/>
  <c r="AG89" i="2"/>
  <c r="AK89" i="2" s="1"/>
  <c r="AC89" i="2"/>
  <c r="AD89" i="2" s="1"/>
  <c r="M97" i="2"/>
  <c r="AE97" i="2"/>
  <c r="AI97" i="2" s="1"/>
  <c r="AF97" i="2"/>
  <c r="AJ97" i="2" s="1"/>
  <c r="AH97" i="2"/>
  <c r="AL97" i="2" s="1"/>
  <c r="AG97" i="2"/>
  <c r="AK97" i="2" s="1"/>
  <c r="AC97" i="2"/>
  <c r="AD97" i="2" s="1"/>
  <c r="M108" i="2"/>
  <c r="AF108" i="2"/>
  <c r="AJ108" i="2" s="1"/>
  <c r="AG108" i="2"/>
  <c r="AK108" i="2" s="1"/>
  <c r="AE108" i="2"/>
  <c r="AI108" i="2" s="1"/>
  <c r="AH108" i="2"/>
  <c r="AL108" i="2" s="1"/>
  <c r="AC108" i="2"/>
  <c r="AD108" i="2" s="1"/>
  <c r="M116" i="2"/>
  <c r="AF116" i="2"/>
  <c r="AJ116" i="2" s="1"/>
  <c r="AG116" i="2"/>
  <c r="AK116" i="2" s="1"/>
  <c r="AH116" i="2"/>
  <c r="AL116" i="2" s="1"/>
  <c r="AE116" i="2"/>
  <c r="AI116" i="2" s="1"/>
  <c r="AC116" i="2"/>
  <c r="AD116" i="2" s="1"/>
  <c r="M124" i="2"/>
  <c r="AF124" i="2"/>
  <c r="AJ124" i="2" s="1"/>
  <c r="AG124" i="2"/>
  <c r="AK124" i="2" s="1"/>
  <c r="AH124" i="2"/>
  <c r="AL124" i="2" s="1"/>
  <c r="AE124" i="2"/>
  <c r="AI124" i="2" s="1"/>
  <c r="AC124" i="2"/>
  <c r="AD124" i="2" s="1"/>
  <c r="M132" i="2"/>
  <c r="AF132" i="2"/>
  <c r="AJ132" i="2" s="1"/>
  <c r="AG132" i="2"/>
  <c r="AK132" i="2" s="1"/>
  <c r="AE132" i="2"/>
  <c r="AI132" i="2" s="1"/>
  <c r="AH132" i="2"/>
  <c r="AL132" i="2" s="1"/>
  <c r="AC132" i="2"/>
  <c r="AD132" i="2" s="1"/>
  <c r="M140" i="2"/>
  <c r="AF140" i="2"/>
  <c r="AJ140" i="2" s="1"/>
  <c r="AG140" i="2"/>
  <c r="AK140" i="2" s="1"/>
  <c r="AE140" i="2"/>
  <c r="AI140" i="2" s="1"/>
  <c r="AH140" i="2"/>
  <c r="AL140" i="2" s="1"/>
  <c r="AC140" i="2"/>
  <c r="AD140" i="2" s="1"/>
  <c r="M148" i="2"/>
  <c r="AF148" i="2"/>
  <c r="AJ148" i="2" s="1"/>
  <c r="AG148" i="2"/>
  <c r="AK148" i="2" s="1"/>
  <c r="AH148" i="2"/>
  <c r="AL148" i="2" s="1"/>
  <c r="AE148" i="2"/>
  <c r="AI148" i="2" s="1"/>
  <c r="AC148" i="2"/>
  <c r="AD148" i="2" s="1"/>
  <c r="M159" i="2"/>
  <c r="AE159" i="2"/>
  <c r="AI159" i="2" s="1"/>
  <c r="AF159" i="2"/>
  <c r="AJ159" i="2" s="1"/>
  <c r="AG159" i="2"/>
  <c r="AK159" i="2" s="1"/>
  <c r="AH159" i="2"/>
  <c r="AL159" i="2" s="1"/>
  <c r="AC159" i="2"/>
  <c r="AD159" i="2" s="1"/>
  <c r="M166" i="2"/>
  <c r="AE166" i="2"/>
  <c r="AI166" i="2" s="1"/>
  <c r="AF166" i="2"/>
  <c r="AJ166" i="2" s="1"/>
  <c r="AG166" i="2"/>
  <c r="AK166" i="2" s="1"/>
  <c r="AH166" i="2"/>
  <c r="AL166" i="2" s="1"/>
  <c r="AC166" i="2"/>
  <c r="AD166" i="2" s="1"/>
  <c r="M172" i="2"/>
  <c r="AE172" i="2"/>
  <c r="AI172" i="2" s="1"/>
  <c r="AF172" i="2"/>
  <c r="AJ172" i="2" s="1"/>
  <c r="AG172" i="2"/>
  <c r="AK172" i="2" s="1"/>
  <c r="AH172" i="2"/>
  <c r="AL172" i="2" s="1"/>
  <c r="AC172" i="2"/>
  <c r="AD172" i="2" s="1"/>
  <c r="M181" i="2"/>
  <c r="AF181" i="2"/>
  <c r="AJ181" i="2" s="1"/>
  <c r="AG181" i="2"/>
  <c r="AK181" i="2" s="1"/>
  <c r="AE181" i="2"/>
  <c r="AI181" i="2" s="1"/>
  <c r="AH181" i="2"/>
  <c r="AL181" i="2" s="1"/>
  <c r="AC181" i="2"/>
  <c r="AD181" i="2" s="1"/>
  <c r="M185" i="2"/>
  <c r="AF185" i="2"/>
  <c r="AJ185" i="2" s="1"/>
  <c r="AG185" i="2"/>
  <c r="AK185" i="2" s="1"/>
  <c r="AE185" i="2"/>
  <c r="AI185" i="2" s="1"/>
  <c r="AH185" i="2"/>
  <c r="AL185" i="2" s="1"/>
  <c r="AC185" i="2"/>
  <c r="AD185" i="2" s="1"/>
  <c r="M191" i="2"/>
  <c r="AF191" i="2"/>
  <c r="AJ191" i="2" s="1"/>
  <c r="AG191" i="2"/>
  <c r="AK191" i="2" s="1"/>
  <c r="AE191" i="2"/>
  <c r="AI191" i="2" s="1"/>
  <c r="AH191" i="2"/>
  <c r="AL191" i="2" s="1"/>
  <c r="AC191" i="2"/>
  <c r="AD191" i="2" s="1"/>
  <c r="M198" i="2"/>
  <c r="AF198" i="2"/>
  <c r="AJ198" i="2" s="1"/>
  <c r="AG198" i="2"/>
  <c r="AK198" i="2" s="1"/>
  <c r="AE198" i="2"/>
  <c r="AI198" i="2" s="1"/>
  <c r="AH198" i="2"/>
  <c r="AL198" i="2" s="1"/>
  <c r="AC198" i="2"/>
  <c r="AD198" i="2" s="1"/>
  <c r="M204" i="2"/>
  <c r="AF204" i="2"/>
  <c r="AJ204" i="2" s="1"/>
  <c r="AG204" i="2"/>
  <c r="AK204" i="2" s="1"/>
  <c r="AE204" i="2"/>
  <c r="AI204" i="2" s="1"/>
  <c r="AH204" i="2"/>
  <c r="AL204" i="2" s="1"/>
  <c r="AC204" i="2"/>
  <c r="AD204" i="2" s="1"/>
  <c r="M212" i="2"/>
  <c r="AF212" i="2"/>
  <c r="AJ212" i="2" s="1"/>
  <c r="AG212" i="2"/>
  <c r="AK212" i="2" s="1"/>
  <c r="AE212" i="2"/>
  <c r="AI212" i="2" s="1"/>
  <c r="AH212" i="2"/>
  <c r="AL212" i="2" s="1"/>
  <c r="AC212" i="2"/>
  <c r="AD212" i="2" s="1"/>
  <c r="M233" i="2"/>
  <c r="AF233" i="2"/>
  <c r="AJ233" i="2" s="1"/>
  <c r="AG233" i="2"/>
  <c r="AK233" i="2" s="1"/>
  <c r="AH233" i="2"/>
  <c r="AL233" i="2" s="1"/>
  <c r="AE233" i="2"/>
  <c r="AI233" i="2" s="1"/>
  <c r="AC233" i="2"/>
  <c r="AD233" i="2" s="1"/>
  <c r="M241" i="2"/>
  <c r="AF241" i="2"/>
  <c r="AJ241" i="2" s="1"/>
  <c r="AG241" i="2"/>
  <c r="AK241" i="2" s="1"/>
  <c r="AH241" i="2"/>
  <c r="AL241" i="2" s="1"/>
  <c r="AE241" i="2"/>
  <c r="AI241" i="2" s="1"/>
  <c r="AC241" i="2"/>
  <c r="AD241" i="2" s="1"/>
  <c r="M249" i="2"/>
  <c r="AF249" i="2"/>
  <c r="AJ249" i="2" s="1"/>
  <c r="AG249" i="2"/>
  <c r="AK249" i="2" s="1"/>
  <c r="AH249" i="2"/>
  <c r="AL249" i="2" s="1"/>
  <c r="AE249" i="2"/>
  <c r="AI249" i="2" s="1"/>
  <c r="AC249" i="2"/>
  <c r="AD249" i="2" s="1"/>
  <c r="M257" i="2"/>
  <c r="AF257" i="2"/>
  <c r="AJ257" i="2" s="1"/>
  <c r="AG257" i="2"/>
  <c r="AK257" i="2" s="1"/>
  <c r="AH257" i="2"/>
  <c r="AL257" i="2" s="1"/>
  <c r="AE257" i="2"/>
  <c r="AI257" i="2" s="1"/>
  <c r="AC257" i="2"/>
  <c r="AD257" i="2" s="1"/>
  <c r="M267" i="2"/>
  <c r="AF267" i="2"/>
  <c r="AJ267" i="2" s="1"/>
  <c r="AG267" i="2"/>
  <c r="AK267" i="2" s="1"/>
  <c r="AE267" i="2"/>
  <c r="AI267" i="2" s="1"/>
  <c r="AH267" i="2"/>
  <c r="AL267" i="2" s="1"/>
  <c r="AC267" i="2"/>
  <c r="AD267" i="2" s="1"/>
  <c r="M275" i="2"/>
  <c r="AF275" i="2"/>
  <c r="AJ275" i="2" s="1"/>
  <c r="AG275" i="2"/>
  <c r="AK275" i="2" s="1"/>
  <c r="AE275" i="2"/>
  <c r="AI275" i="2" s="1"/>
  <c r="AH275" i="2"/>
  <c r="AL275" i="2" s="1"/>
  <c r="AC275" i="2"/>
  <c r="AD275" i="2" s="1"/>
  <c r="M288" i="2"/>
  <c r="AE288" i="2"/>
  <c r="AI288" i="2" s="1"/>
  <c r="AF288" i="2"/>
  <c r="AJ288" i="2" s="1"/>
  <c r="AH288" i="2"/>
  <c r="AL288" i="2" s="1"/>
  <c r="AG288" i="2"/>
  <c r="AK288" i="2" s="1"/>
  <c r="AC288" i="2"/>
  <c r="AD288" i="2" s="1"/>
  <c r="M303" i="2"/>
  <c r="AF303" i="2"/>
  <c r="AJ303" i="2" s="1"/>
  <c r="AE303" i="2"/>
  <c r="AI303" i="2" s="1"/>
  <c r="AG303" i="2"/>
  <c r="AK303" i="2" s="1"/>
  <c r="AH303" i="2"/>
  <c r="AL303" i="2" s="1"/>
  <c r="AC303" i="2"/>
  <c r="AD303" i="2" s="1"/>
  <c r="M310" i="2"/>
  <c r="AE310" i="2"/>
  <c r="AI310" i="2" s="1"/>
  <c r="AF310" i="2"/>
  <c r="AJ310" i="2" s="1"/>
  <c r="AG310" i="2"/>
  <c r="AK310" i="2" s="1"/>
  <c r="AH310" i="2"/>
  <c r="AL310" i="2" s="1"/>
  <c r="AC310" i="2"/>
  <c r="AD310" i="2" s="1"/>
  <c r="M318" i="2"/>
  <c r="AE318" i="2"/>
  <c r="AI318" i="2" s="1"/>
  <c r="AF318" i="2"/>
  <c r="AJ318" i="2" s="1"/>
  <c r="AG318" i="2"/>
  <c r="AK318" i="2" s="1"/>
  <c r="AH318" i="2"/>
  <c r="AL318" i="2" s="1"/>
  <c r="AC318" i="2"/>
  <c r="AD318" i="2" s="1"/>
  <c r="M331" i="2"/>
  <c r="AF331" i="2"/>
  <c r="AJ331" i="2" s="1"/>
  <c r="AG331" i="2"/>
  <c r="AK331" i="2" s="1"/>
  <c r="AH331" i="2"/>
  <c r="AL331" i="2" s="1"/>
  <c r="AE331" i="2"/>
  <c r="AI331" i="2" s="1"/>
  <c r="AC331" i="2"/>
  <c r="AD331" i="2" s="1"/>
  <c r="M341" i="2"/>
  <c r="AF341" i="2"/>
  <c r="AJ341" i="2" s="1"/>
  <c r="AG341" i="2"/>
  <c r="AK341" i="2" s="1"/>
  <c r="AH341" i="2"/>
  <c r="AL341" i="2" s="1"/>
  <c r="AE341" i="2"/>
  <c r="AI341" i="2" s="1"/>
  <c r="AC341" i="2"/>
  <c r="AD341" i="2" s="1"/>
  <c r="M342" i="2"/>
  <c r="AF342" i="2"/>
  <c r="AJ342" i="2" s="1"/>
  <c r="AG342" i="2"/>
  <c r="AK342" i="2" s="1"/>
  <c r="AH342" i="2"/>
  <c r="AL342" i="2" s="1"/>
  <c r="AE342" i="2"/>
  <c r="AI342" i="2" s="1"/>
  <c r="AC342" i="2"/>
  <c r="AD342" i="2" s="1"/>
  <c r="M337" i="2"/>
  <c r="AF337" i="2"/>
  <c r="AJ337" i="2" s="1"/>
  <c r="AE337" i="2"/>
  <c r="AI337" i="2" s="1"/>
  <c r="AG337" i="2"/>
  <c r="AK337" i="2" s="1"/>
  <c r="AH337" i="2"/>
  <c r="AL337" i="2" s="1"/>
  <c r="AC337" i="2"/>
  <c r="AD337" i="2" s="1"/>
  <c r="M348" i="2"/>
  <c r="AE348" i="2"/>
  <c r="AI348" i="2" s="1"/>
  <c r="AF348" i="2"/>
  <c r="AJ348" i="2" s="1"/>
  <c r="AG348" i="2"/>
  <c r="AK348" i="2" s="1"/>
  <c r="AH348" i="2"/>
  <c r="AL348" i="2" s="1"/>
  <c r="AC348" i="2"/>
  <c r="AD348" i="2" s="1"/>
  <c r="M407" i="2"/>
  <c r="AG407" i="2"/>
  <c r="AK407" i="2" s="1"/>
  <c r="AE407" i="2"/>
  <c r="AI407" i="2" s="1"/>
  <c r="AF407" i="2"/>
  <c r="AJ407" i="2" s="1"/>
  <c r="AH407" i="2"/>
  <c r="AL407" i="2" s="1"/>
  <c r="AC407" i="2"/>
  <c r="AD407" i="2" s="1"/>
  <c r="M421" i="2"/>
  <c r="AE421" i="2"/>
  <c r="AI421" i="2" s="1"/>
  <c r="AF421" i="2"/>
  <c r="AJ421" i="2" s="1"/>
  <c r="AG421" i="2"/>
  <c r="AK421" i="2" s="1"/>
  <c r="AH421" i="2"/>
  <c r="AL421" i="2" s="1"/>
  <c r="AC421" i="2"/>
  <c r="AD421" i="2" s="1"/>
  <c r="M425" i="2"/>
  <c r="AE425" i="2"/>
  <c r="AI425" i="2" s="1"/>
  <c r="AF425" i="2"/>
  <c r="AJ425" i="2" s="1"/>
  <c r="AG425" i="2"/>
  <c r="AK425" i="2" s="1"/>
  <c r="AH425" i="2"/>
  <c r="AL425" i="2" s="1"/>
  <c r="AC425" i="2"/>
  <c r="AD425" i="2" s="1"/>
  <c r="M429" i="2"/>
  <c r="AE429" i="2"/>
  <c r="AI429" i="2" s="1"/>
  <c r="AF429" i="2"/>
  <c r="AJ429" i="2" s="1"/>
  <c r="AG429" i="2"/>
  <c r="AK429" i="2" s="1"/>
  <c r="AH429" i="2"/>
  <c r="AL429" i="2" s="1"/>
  <c r="AC429" i="2"/>
  <c r="AD429" i="2" s="1"/>
  <c r="M433" i="2"/>
  <c r="AE433" i="2"/>
  <c r="AI433" i="2" s="1"/>
  <c r="AF433" i="2"/>
  <c r="AJ433" i="2" s="1"/>
  <c r="AG433" i="2"/>
  <c r="AK433" i="2" s="1"/>
  <c r="AH433" i="2"/>
  <c r="AL433" i="2" s="1"/>
  <c r="AC433" i="2"/>
  <c r="AD433" i="2" s="1"/>
  <c r="M437" i="2"/>
  <c r="AE437" i="2"/>
  <c r="AI437" i="2" s="1"/>
  <c r="AF437" i="2"/>
  <c r="AJ437" i="2" s="1"/>
  <c r="AG437" i="2"/>
  <c r="AK437" i="2" s="1"/>
  <c r="AH437" i="2"/>
  <c r="AL437" i="2" s="1"/>
  <c r="AC437" i="2"/>
  <c r="AD437" i="2" s="1"/>
  <c r="M441" i="2"/>
  <c r="AE441" i="2"/>
  <c r="AI441" i="2" s="1"/>
  <c r="AF441" i="2"/>
  <c r="AJ441" i="2" s="1"/>
  <c r="AG441" i="2"/>
  <c r="AK441" i="2" s="1"/>
  <c r="AH441" i="2"/>
  <c r="AL441" i="2" s="1"/>
  <c r="AC441" i="2"/>
  <c r="AD441" i="2" s="1"/>
  <c r="M449" i="2"/>
  <c r="AE449" i="2"/>
  <c r="AI449" i="2" s="1"/>
  <c r="AF449" i="2"/>
  <c r="AJ449" i="2" s="1"/>
  <c r="AG449" i="2"/>
  <c r="AK449" i="2" s="1"/>
  <c r="AH449" i="2"/>
  <c r="AL449" i="2" s="1"/>
  <c r="AC449" i="2"/>
  <c r="AD449" i="2" s="1"/>
  <c r="M460" i="2"/>
  <c r="AG460" i="2"/>
  <c r="AK460" i="2" s="1"/>
  <c r="AE460" i="2"/>
  <c r="AI460" i="2" s="1"/>
  <c r="AF460" i="2"/>
  <c r="AJ460" i="2" s="1"/>
  <c r="AH460" i="2"/>
  <c r="AL460" i="2" s="1"/>
  <c r="AC460" i="2"/>
  <c r="AD460" i="2" s="1"/>
  <c r="M468" i="2"/>
  <c r="AG468" i="2"/>
  <c r="AK468" i="2" s="1"/>
  <c r="AE468" i="2"/>
  <c r="AI468" i="2" s="1"/>
  <c r="AF468" i="2"/>
  <c r="AJ468" i="2" s="1"/>
  <c r="AH468" i="2"/>
  <c r="AL468" i="2" s="1"/>
  <c r="AC468" i="2"/>
  <c r="AD468" i="2" s="1"/>
  <c r="M493" i="2"/>
  <c r="AE493" i="2"/>
  <c r="AI493" i="2" s="1"/>
  <c r="AF493" i="2"/>
  <c r="AJ493" i="2" s="1"/>
  <c r="AG493" i="2"/>
  <c r="AK493" i="2" s="1"/>
  <c r="AH493" i="2"/>
  <c r="AL493" i="2" s="1"/>
  <c r="AC493" i="2"/>
  <c r="AD493" i="2" s="1"/>
  <c r="M501" i="2"/>
  <c r="AE501" i="2"/>
  <c r="AI501" i="2" s="1"/>
  <c r="AF501" i="2"/>
  <c r="AJ501" i="2" s="1"/>
  <c r="AG501" i="2"/>
  <c r="AK501" i="2" s="1"/>
  <c r="AH501" i="2"/>
  <c r="AL501" i="2" s="1"/>
  <c r="AC501" i="2"/>
  <c r="AD501" i="2" s="1"/>
  <c r="M505" i="2"/>
  <c r="AE505" i="2"/>
  <c r="AI505" i="2" s="1"/>
  <c r="AF505" i="2"/>
  <c r="AJ505" i="2" s="1"/>
  <c r="AG505" i="2"/>
  <c r="AK505" i="2" s="1"/>
  <c r="AH505" i="2"/>
  <c r="AL505" i="2" s="1"/>
  <c r="AC505" i="2"/>
  <c r="AD505" i="2" s="1"/>
  <c r="M521" i="2"/>
  <c r="AE521" i="2"/>
  <c r="AI521" i="2" s="1"/>
  <c r="AF521" i="2"/>
  <c r="AJ521" i="2" s="1"/>
  <c r="AG521" i="2"/>
  <c r="AK521" i="2" s="1"/>
  <c r="AH521" i="2"/>
  <c r="AL521" i="2" s="1"/>
  <c r="AC521" i="2"/>
  <c r="AD521" i="2" s="1"/>
  <c r="M538" i="2"/>
  <c r="AE538" i="2"/>
  <c r="AI538" i="2" s="1"/>
  <c r="AF538" i="2"/>
  <c r="AJ538" i="2" s="1"/>
  <c r="AG538" i="2"/>
  <c r="AK538" i="2" s="1"/>
  <c r="AH538" i="2"/>
  <c r="AL538" i="2" s="1"/>
  <c r="AC538" i="2"/>
  <c r="AD538" i="2" s="1"/>
  <c r="M546" i="2"/>
  <c r="AG546" i="2"/>
  <c r="AK546" i="2" s="1"/>
  <c r="AH546" i="2"/>
  <c r="AL546" i="2" s="1"/>
  <c r="AE546" i="2"/>
  <c r="AI546" i="2" s="1"/>
  <c r="AF546" i="2"/>
  <c r="AJ546" i="2" s="1"/>
  <c r="AC546" i="2"/>
  <c r="AD546" i="2" s="1"/>
  <c r="M550" i="2"/>
  <c r="AG550" i="2"/>
  <c r="AK550" i="2" s="1"/>
  <c r="AH550" i="2"/>
  <c r="AL550" i="2" s="1"/>
  <c r="AE550" i="2"/>
  <c r="AI550" i="2" s="1"/>
  <c r="AF550" i="2"/>
  <c r="AJ550" i="2" s="1"/>
  <c r="AC550" i="2"/>
  <c r="AD550" i="2" s="1"/>
  <c r="M573" i="2"/>
  <c r="AG573" i="2"/>
  <c r="AK573" i="2" s="1"/>
  <c r="AH573" i="2"/>
  <c r="AL573" i="2" s="1"/>
  <c r="AE573" i="2"/>
  <c r="AI573" i="2" s="1"/>
  <c r="AF573" i="2"/>
  <c r="AJ573" i="2" s="1"/>
  <c r="AC573" i="2"/>
  <c r="AD573" i="2" s="1"/>
  <c r="M577" i="2"/>
  <c r="AG577" i="2"/>
  <c r="AK577" i="2" s="1"/>
  <c r="AH577" i="2"/>
  <c r="AL577" i="2" s="1"/>
  <c r="AF577" i="2"/>
  <c r="AJ577" i="2" s="1"/>
  <c r="AE577" i="2"/>
  <c r="AI577" i="2" s="1"/>
  <c r="AC577" i="2"/>
  <c r="AD577" i="2" s="1"/>
  <c r="M581" i="2"/>
  <c r="AG581" i="2"/>
  <c r="AK581" i="2" s="1"/>
  <c r="AH581" i="2"/>
  <c r="AL581" i="2" s="1"/>
  <c r="AF581" i="2"/>
  <c r="AJ581" i="2" s="1"/>
  <c r="AE581" i="2"/>
  <c r="AI581" i="2" s="1"/>
  <c r="AC581" i="2"/>
  <c r="AD581" i="2" s="1"/>
  <c r="M585" i="2"/>
  <c r="AG585" i="2"/>
  <c r="AK585" i="2" s="1"/>
  <c r="AH585" i="2"/>
  <c r="AL585" i="2" s="1"/>
  <c r="AE585" i="2"/>
  <c r="AI585" i="2" s="1"/>
  <c r="AF585" i="2"/>
  <c r="AJ585" i="2" s="1"/>
  <c r="AC585" i="2"/>
  <c r="AD585" i="2" s="1"/>
  <c r="M593" i="2"/>
  <c r="AG593" i="2"/>
  <c r="AK593" i="2" s="1"/>
  <c r="AH593" i="2"/>
  <c r="AL593" i="2" s="1"/>
  <c r="AE593" i="2"/>
  <c r="AI593" i="2" s="1"/>
  <c r="AF593" i="2"/>
  <c r="AJ593" i="2" s="1"/>
  <c r="AC593" i="2"/>
  <c r="AD593" i="2" s="1"/>
  <c r="M602" i="2"/>
  <c r="AE602" i="2"/>
  <c r="AI602" i="2" s="1"/>
  <c r="AF602" i="2"/>
  <c r="AJ602" i="2" s="1"/>
  <c r="AG602" i="2"/>
  <c r="AK602" i="2" s="1"/>
  <c r="AH602" i="2"/>
  <c r="AL602" i="2" s="1"/>
  <c r="AC602" i="2"/>
  <c r="AD602" i="2" s="1"/>
  <c r="M606" i="2"/>
  <c r="AE606" i="2"/>
  <c r="AI606" i="2" s="1"/>
  <c r="AF606" i="2"/>
  <c r="AJ606" i="2" s="1"/>
  <c r="AG606" i="2"/>
  <c r="AK606" i="2" s="1"/>
  <c r="AH606" i="2"/>
  <c r="AL606" i="2" s="1"/>
  <c r="AC606" i="2"/>
  <c r="AD606" i="2" s="1"/>
  <c r="M609" i="2"/>
  <c r="AE609" i="2"/>
  <c r="AI609" i="2" s="1"/>
  <c r="AF609" i="2"/>
  <c r="AJ609" i="2" s="1"/>
  <c r="AG609" i="2"/>
  <c r="AK609" i="2" s="1"/>
  <c r="AH609" i="2"/>
  <c r="AL609" i="2" s="1"/>
  <c r="AC609" i="2"/>
  <c r="AD609" i="2" s="1"/>
  <c r="M613" i="2"/>
  <c r="AE613" i="2"/>
  <c r="AI613" i="2" s="1"/>
  <c r="AF613" i="2"/>
  <c r="AJ613" i="2" s="1"/>
  <c r="AG613" i="2"/>
  <c r="AK613" i="2" s="1"/>
  <c r="AH613" i="2"/>
  <c r="AL613" i="2" s="1"/>
  <c r="AC613" i="2"/>
  <c r="AD613" i="2" s="1"/>
  <c r="M617" i="2"/>
  <c r="AE617" i="2"/>
  <c r="AI617" i="2" s="1"/>
  <c r="AF617" i="2"/>
  <c r="AJ617" i="2" s="1"/>
  <c r="AG617" i="2"/>
  <c r="AK617" i="2" s="1"/>
  <c r="AH617" i="2"/>
  <c r="AL617" i="2" s="1"/>
  <c r="AC617" i="2"/>
  <c r="AD617" i="2" s="1"/>
  <c r="M621" i="2"/>
  <c r="AE621" i="2"/>
  <c r="AI621" i="2" s="1"/>
  <c r="AF621" i="2"/>
  <c r="AJ621" i="2" s="1"/>
  <c r="AG621" i="2"/>
  <c r="AK621" i="2" s="1"/>
  <c r="AH621" i="2"/>
  <c r="AL621" i="2" s="1"/>
  <c r="AC621" i="2"/>
  <c r="AD621" i="2" s="1"/>
  <c r="M625" i="2"/>
  <c r="AE625" i="2"/>
  <c r="AI625" i="2" s="1"/>
  <c r="AF625" i="2"/>
  <c r="AJ625" i="2" s="1"/>
  <c r="AG625" i="2"/>
  <c r="AK625" i="2" s="1"/>
  <c r="AH625" i="2"/>
  <c r="AL625" i="2" s="1"/>
  <c r="AC625" i="2"/>
  <c r="AD625" i="2" s="1"/>
  <c r="M642" i="2"/>
  <c r="AG642" i="2"/>
  <c r="AK642" i="2" s="1"/>
  <c r="AH642" i="2"/>
  <c r="AL642" i="2" s="1"/>
  <c r="AE642" i="2"/>
  <c r="AI642" i="2" s="1"/>
  <c r="AF642" i="2"/>
  <c r="AJ642" i="2" s="1"/>
  <c r="AC642" i="2"/>
  <c r="AD642" i="2" s="1"/>
  <c r="M646" i="2"/>
  <c r="AG646" i="2"/>
  <c r="AK646" i="2" s="1"/>
  <c r="AH646" i="2"/>
  <c r="AL646" i="2" s="1"/>
  <c r="AE646" i="2"/>
  <c r="AI646" i="2" s="1"/>
  <c r="AF646" i="2"/>
  <c r="AJ646" i="2" s="1"/>
  <c r="AC646" i="2"/>
  <c r="AD646" i="2" s="1"/>
  <c r="M654" i="2"/>
  <c r="AG654" i="2"/>
  <c r="AK654" i="2" s="1"/>
  <c r="AH654" i="2"/>
  <c r="AL654" i="2" s="1"/>
  <c r="AE654" i="2"/>
  <c r="AI654" i="2" s="1"/>
  <c r="AF654" i="2"/>
  <c r="AJ654" i="2" s="1"/>
  <c r="AC654" i="2"/>
  <c r="AD654" i="2" s="1"/>
  <c r="M658" i="2"/>
  <c r="AG658" i="2"/>
  <c r="AK658" i="2" s="1"/>
  <c r="AH658" i="2"/>
  <c r="AL658" i="2" s="1"/>
  <c r="AE658" i="2"/>
  <c r="AI658" i="2" s="1"/>
  <c r="AF658" i="2"/>
  <c r="AJ658" i="2" s="1"/>
  <c r="AC658" i="2"/>
  <c r="AD658" i="2" s="1"/>
  <c r="M662" i="2"/>
  <c r="AG662" i="2"/>
  <c r="AK662" i="2" s="1"/>
  <c r="AH662" i="2"/>
  <c r="AL662" i="2" s="1"/>
  <c r="AE662" i="2"/>
  <c r="AI662" i="2" s="1"/>
  <c r="AF662" i="2"/>
  <c r="AJ662" i="2" s="1"/>
  <c r="AC662" i="2"/>
  <c r="AD662" i="2" s="1"/>
  <c r="M664" i="2"/>
  <c r="AG664" i="2"/>
  <c r="AK664" i="2" s="1"/>
  <c r="AH664" i="2"/>
  <c r="AL664" i="2" s="1"/>
  <c r="AE664" i="2"/>
  <c r="AI664" i="2" s="1"/>
  <c r="AF664" i="2"/>
  <c r="AJ664" i="2" s="1"/>
  <c r="AC664" i="2"/>
  <c r="AD664" i="2" s="1"/>
  <c r="M817" i="2"/>
  <c r="AG817" i="2"/>
  <c r="AK817" i="2" s="1"/>
  <c r="AH817" i="2"/>
  <c r="AL817" i="2" s="1"/>
  <c r="AE817" i="2"/>
  <c r="AI817" i="2" s="1"/>
  <c r="AF817" i="2"/>
  <c r="AJ817" i="2" s="1"/>
  <c r="AC817" i="2"/>
  <c r="AD817" i="2" s="1"/>
  <c r="M825" i="2"/>
  <c r="AG825" i="2"/>
  <c r="AK825" i="2" s="1"/>
  <c r="AH825" i="2"/>
  <c r="AL825" i="2" s="1"/>
  <c r="AE825" i="2"/>
  <c r="AI825" i="2" s="1"/>
  <c r="AF825" i="2"/>
  <c r="AJ825" i="2" s="1"/>
  <c r="AC825" i="2"/>
  <c r="AD825" i="2" s="1"/>
  <c r="M829" i="2"/>
  <c r="AE829" i="2"/>
  <c r="AI829" i="2" s="1"/>
  <c r="AF829" i="2"/>
  <c r="AJ829" i="2" s="1"/>
  <c r="AH829" i="2"/>
  <c r="AL829" i="2" s="1"/>
  <c r="AG829" i="2"/>
  <c r="AK829" i="2" s="1"/>
  <c r="AC829" i="2"/>
  <c r="AD829" i="2" s="1"/>
  <c r="M923" i="2"/>
  <c r="AE923" i="2"/>
  <c r="AI923" i="2" s="1"/>
  <c r="AF923" i="2"/>
  <c r="AJ923" i="2" s="1"/>
  <c r="AG923" i="2"/>
  <c r="AK923" i="2" s="1"/>
  <c r="AH923" i="2"/>
  <c r="AL923" i="2" s="1"/>
  <c r="AC923" i="2"/>
  <c r="AD923" i="2" s="1"/>
  <c r="M927" i="2"/>
  <c r="AE927" i="2"/>
  <c r="AI927" i="2" s="1"/>
  <c r="AF927" i="2"/>
  <c r="AJ927" i="2" s="1"/>
  <c r="AG927" i="2"/>
  <c r="AK927" i="2" s="1"/>
  <c r="AH927" i="2"/>
  <c r="AL927" i="2" s="1"/>
  <c r="AC927" i="2"/>
  <c r="AD927" i="2" s="1"/>
  <c r="M938" i="2"/>
  <c r="AE938" i="2"/>
  <c r="AI938" i="2" s="1"/>
  <c r="AF938" i="2"/>
  <c r="AJ938" i="2" s="1"/>
  <c r="AG938" i="2"/>
  <c r="AK938" i="2" s="1"/>
  <c r="AH938" i="2"/>
  <c r="AL938" i="2" s="1"/>
  <c r="AC938" i="2"/>
  <c r="AD938" i="2" s="1"/>
  <c r="M942" i="2"/>
  <c r="AE942" i="2"/>
  <c r="AI942" i="2" s="1"/>
  <c r="AF942" i="2"/>
  <c r="AJ942" i="2" s="1"/>
  <c r="AG942" i="2"/>
  <c r="AK942" i="2" s="1"/>
  <c r="AH942" i="2"/>
  <c r="AL942" i="2" s="1"/>
  <c r="AC942" i="2"/>
  <c r="AD942" i="2" s="1"/>
  <c r="M947" i="2"/>
  <c r="AE947" i="2"/>
  <c r="AI947" i="2" s="1"/>
  <c r="AF947" i="2"/>
  <c r="AJ947" i="2" s="1"/>
  <c r="AG947" i="2"/>
  <c r="AK947" i="2" s="1"/>
  <c r="AH947" i="2"/>
  <c r="AL947" i="2" s="1"/>
  <c r="AC947" i="2"/>
  <c r="AD947" i="2" s="1"/>
  <c r="M952" i="2"/>
  <c r="AE952" i="2"/>
  <c r="AI952" i="2" s="1"/>
  <c r="AF952" i="2"/>
  <c r="AJ952" i="2" s="1"/>
  <c r="AG952" i="2"/>
  <c r="AK952" i="2" s="1"/>
  <c r="AH952" i="2"/>
  <c r="AL952" i="2" s="1"/>
  <c r="AC952" i="2"/>
  <c r="AD952" i="2" s="1"/>
  <c r="M954" i="2"/>
  <c r="AE954" i="2"/>
  <c r="AI954" i="2" s="1"/>
  <c r="AF954" i="2"/>
  <c r="AJ954" i="2" s="1"/>
  <c r="AG954" i="2"/>
  <c r="AK954" i="2" s="1"/>
  <c r="AH954" i="2"/>
  <c r="AL954" i="2" s="1"/>
  <c r="AC954" i="2"/>
  <c r="AD954" i="2" s="1"/>
  <c r="M980" i="2"/>
  <c r="AF980" i="2"/>
  <c r="AJ980" i="2" s="1"/>
  <c r="AG980" i="2"/>
  <c r="AK980" i="2" s="1"/>
  <c r="AH980" i="2"/>
  <c r="AL980" i="2" s="1"/>
  <c r="AE980" i="2"/>
  <c r="AI980" i="2" s="1"/>
  <c r="AC980" i="2"/>
  <c r="AD980" i="2" s="1"/>
  <c r="M987" i="2"/>
  <c r="AE987" i="2"/>
  <c r="AI987" i="2" s="1"/>
  <c r="AF987" i="2"/>
  <c r="AJ987" i="2" s="1"/>
  <c r="AG987" i="2"/>
  <c r="AK987" i="2" s="1"/>
  <c r="AH987" i="2"/>
  <c r="AL987" i="2" s="1"/>
  <c r="AC987" i="2"/>
  <c r="AD987" i="2" s="1"/>
  <c r="M991" i="2"/>
  <c r="AE991" i="2"/>
  <c r="AI991" i="2" s="1"/>
  <c r="AF991" i="2"/>
  <c r="AJ991" i="2" s="1"/>
  <c r="AG991" i="2"/>
  <c r="AK991" i="2" s="1"/>
  <c r="AH991" i="2"/>
  <c r="AL991" i="2" s="1"/>
  <c r="AC991" i="2"/>
  <c r="AD991" i="2" s="1"/>
  <c r="M1001" i="2"/>
  <c r="AF1001" i="2"/>
  <c r="AJ1001" i="2" s="1"/>
  <c r="AG1001" i="2"/>
  <c r="AK1001" i="2" s="1"/>
  <c r="AH1001" i="2"/>
  <c r="AL1001" i="2" s="1"/>
  <c r="AE1001" i="2"/>
  <c r="AI1001" i="2" s="1"/>
  <c r="AC1001" i="2"/>
  <c r="AD1001" i="2" s="1"/>
  <c r="M1004" i="2"/>
  <c r="AE1004" i="2"/>
  <c r="AI1004" i="2" s="1"/>
  <c r="AF1004" i="2"/>
  <c r="AJ1004" i="2" s="1"/>
  <c r="AG1004" i="2"/>
  <c r="AK1004" i="2" s="1"/>
  <c r="AH1004" i="2"/>
  <c r="AL1004" i="2" s="1"/>
  <c r="AC1004" i="2"/>
  <c r="AD1004" i="2" s="1"/>
  <c r="M1081" i="2"/>
  <c r="AF1081" i="2"/>
  <c r="AJ1081" i="2" s="1"/>
  <c r="AE1081" i="2"/>
  <c r="AI1081" i="2" s="1"/>
  <c r="AG1081" i="2"/>
  <c r="AK1081" i="2" s="1"/>
  <c r="AH1081" i="2"/>
  <c r="AL1081" i="2" s="1"/>
  <c r="AC1081" i="2"/>
  <c r="AD1081" i="2" s="1"/>
  <c r="M1085" i="2"/>
  <c r="AF1085" i="2"/>
  <c r="AJ1085" i="2" s="1"/>
  <c r="AE1085" i="2"/>
  <c r="AI1085" i="2" s="1"/>
  <c r="AG1085" i="2"/>
  <c r="AK1085" i="2" s="1"/>
  <c r="AH1085" i="2"/>
  <c r="AL1085" i="2" s="1"/>
  <c r="AC1085" i="2"/>
  <c r="AD1085" i="2" s="1"/>
  <c r="M1088" i="2"/>
  <c r="AF1088" i="2"/>
  <c r="AJ1088" i="2" s="1"/>
  <c r="AE1088" i="2"/>
  <c r="AI1088" i="2" s="1"/>
  <c r="AG1088" i="2"/>
  <c r="AK1088" i="2" s="1"/>
  <c r="AH1088" i="2"/>
  <c r="AL1088" i="2" s="1"/>
  <c r="AC1088" i="2"/>
  <c r="AD1088" i="2" s="1"/>
  <c r="M1092" i="2"/>
  <c r="AF1092" i="2"/>
  <c r="AJ1092" i="2" s="1"/>
  <c r="AE1092" i="2"/>
  <c r="AI1092" i="2" s="1"/>
  <c r="AG1092" i="2"/>
  <c r="AK1092" i="2" s="1"/>
  <c r="AH1092" i="2"/>
  <c r="AL1092" i="2" s="1"/>
  <c r="AC1092" i="2"/>
  <c r="AD1092" i="2" s="1"/>
  <c r="M1096" i="2"/>
  <c r="AF1096" i="2"/>
  <c r="AJ1096" i="2" s="1"/>
  <c r="AE1096" i="2"/>
  <c r="AI1096" i="2" s="1"/>
  <c r="AG1096" i="2"/>
  <c r="AK1096" i="2" s="1"/>
  <c r="AH1096" i="2"/>
  <c r="AL1096" i="2" s="1"/>
  <c r="AC1096" i="2"/>
  <c r="AD1096" i="2" s="1"/>
  <c r="M1131" i="2"/>
  <c r="AE1131" i="2"/>
  <c r="AI1131" i="2" s="1"/>
  <c r="AF1131" i="2"/>
  <c r="AJ1131" i="2" s="1"/>
  <c r="AG1131" i="2"/>
  <c r="AK1131" i="2" s="1"/>
  <c r="AH1131" i="2"/>
  <c r="AL1131" i="2" s="1"/>
  <c r="AC1131" i="2"/>
  <c r="AD1131" i="2" s="1"/>
  <c r="M1134" i="2"/>
  <c r="AE1134" i="2"/>
  <c r="AI1134" i="2" s="1"/>
  <c r="AF1134" i="2"/>
  <c r="AJ1134" i="2" s="1"/>
  <c r="AG1134" i="2"/>
  <c r="AK1134" i="2" s="1"/>
  <c r="AH1134" i="2"/>
  <c r="AL1134" i="2" s="1"/>
  <c r="AC1134" i="2"/>
  <c r="AD1134" i="2" s="1"/>
  <c r="M1138" i="2"/>
  <c r="AE1138" i="2"/>
  <c r="AI1138" i="2" s="1"/>
  <c r="AF1138" i="2"/>
  <c r="AJ1138" i="2" s="1"/>
  <c r="AG1138" i="2"/>
  <c r="AK1138" i="2" s="1"/>
  <c r="AH1138" i="2"/>
  <c r="AL1138" i="2" s="1"/>
  <c r="AC1138" i="2"/>
  <c r="AD1138" i="2" s="1"/>
  <c r="M1201" i="2"/>
  <c r="AF1201" i="2"/>
  <c r="AJ1201" i="2" s="1"/>
  <c r="AE1201" i="2"/>
  <c r="AI1201" i="2" s="1"/>
  <c r="AG1201" i="2"/>
  <c r="AK1201" i="2" s="1"/>
  <c r="AH1201" i="2"/>
  <c r="AL1201" i="2" s="1"/>
  <c r="AC1201" i="2"/>
  <c r="AD1201" i="2" s="1"/>
  <c r="M1205" i="2"/>
  <c r="AF1205" i="2"/>
  <c r="AJ1205" i="2" s="1"/>
  <c r="AE1205" i="2"/>
  <c r="AI1205" i="2" s="1"/>
  <c r="AG1205" i="2"/>
  <c r="AK1205" i="2" s="1"/>
  <c r="AH1205" i="2"/>
  <c r="AL1205" i="2" s="1"/>
  <c r="AC1205" i="2"/>
  <c r="AD1205" i="2" s="1"/>
  <c r="M1210" i="2"/>
  <c r="AH1210" i="2"/>
  <c r="AL1210" i="2" s="1"/>
  <c r="AF1210" i="2"/>
  <c r="AJ1210" i="2" s="1"/>
  <c r="AE1210" i="2"/>
  <c r="AI1210" i="2" s="1"/>
  <c r="AG1210" i="2"/>
  <c r="AK1210" i="2" s="1"/>
  <c r="AC1210" i="2"/>
  <c r="AD1210" i="2" s="1"/>
  <c r="M1214" i="2"/>
  <c r="AE1214" i="2"/>
  <c r="AI1214" i="2" s="1"/>
  <c r="AF1214" i="2"/>
  <c r="AJ1214" i="2" s="1"/>
  <c r="AG1214" i="2"/>
  <c r="AK1214" i="2" s="1"/>
  <c r="AH1214" i="2"/>
  <c r="AL1214" i="2" s="1"/>
  <c r="AC1214" i="2"/>
  <c r="AD1214" i="2" s="1"/>
  <c r="M1217" i="2"/>
  <c r="AF1217" i="2"/>
  <c r="AJ1217" i="2" s="1"/>
  <c r="AG1217" i="2"/>
  <c r="AK1217" i="2" s="1"/>
  <c r="AH1217" i="2"/>
  <c r="AL1217" i="2" s="1"/>
  <c r="AE1217" i="2"/>
  <c r="AI1217" i="2" s="1"/>
  <c r="AC1217" i="2"/>
  <c r="AD1217" i="2" s="1"/>
  <c r="M1220" i="2"/>
  <c r="AF1220" i="2"/>
  <c r="AJ1220" i="2" s="1"/>
  <c r="AG1220" i="2"/>
  <c r="AK1220" i="2" s="1"/>
  <c r="AE1220" i="2"/>
  <c r="AI1220" i="2" s="1"/>
  <c r="AH1220" i="2"/>
  <c r="AL1220" i="2" s="1"/>
  <c r="AC1220" i="2"/>
  <c r="AD1220" i="2" s="1"/>
  <c r="M1223" i="2"/>
  <c r="AE1223" i="2"/>
  <c r="AI1223" i="2" s="1"/>
  <c r="AF1223" i="2"/>
  <c r="AJ1223" i="2" s="1"/>
  <c r="AG1223" i="2"/>
  <c r="AK1223" i="2" s="1"/>
  <c r="AH1223" i="2"/>
  <c r="AL1223" i="2" s="1"/>
  <c r="AC1223" i="2"/>
  <c r="AD1223" i="2" s="1"/>
  <c r="M1227" i="2"/>
  <c r="AE1227" i="2"/>
  <c r="AI1227" i="2" s="1"/>
  <c r="AF1227" i="2"/>
  <c r="AJ1227" i="2" s="1"/>
  <c r="AG1227" i="2"/>
  <c r="AK1227" i="2" s="1"/>
  <c r="AH1227" i="2"/>
  <c r="AL1227" i="2" s="1"/>
  <c r="AC1227" i="2"/>
  <c r="AD1227" i="2" s="1"/>
  <c r="M1231" i="2"/>
  <c r="AE1231" i="2"/>
  <c r="AI1231" i="2" s="1"/>
  <c r="AF1231" i="2"/>
  <c r="AJ1231" i="2" s="1"/>
  <c r="AG1231" i="2"/>
  <c r="AK1231" i="2" s="1"/>
  <c r="AH1231" i="2"/>
  <c r="AL1231" i="2" s="1"/>
  <c r="AC1231" i="2"/>
  <c r="AD1231" i="2" s="1"/>
  <c r="M1235" i="2"/>
  <c r="AE1235" i="2"/>
  <c r="AI1235" i="2" s="1"/>
  <c r="AF1235" i="2"/>
  <c r="AJ1235" i="2" s="1"/>
  <c r="AG1235" i="2"/>
  <c r="AK1235" i="2" s="1"/>
  <c r="AH1235" i="2"/>
  <c r="AL1235" i="2" s="1"/>
  <c r="AC1235" i="2"/>
  <c r="AD1235" i="2" s="1"/>
  <c r="M121" i="2"/>
  <c r="AE121" i="2"/>
  <c r="AI121" i="2" s="1"/>
  <c r="AF121" i="2"/>
  <c r="AJ121" i="2" s="1"/>
  <c r="AG121" i="2"/>
  <c r="AK121" i="2" s="1"/>
  <c r="AH121" i="2"/>
  <c r="AL121" i="2" s="1"/>
  <c r="AC121" i="2"/>
  <c r="AD121" i="2" s="1"/>
  <c r="M700" i="2"/>
  <c r="AE700" i="2"/>
  <c r="AI700" i="2" s="1"/>
  <c r="AF700" i="2"/>
  <c r="AJ700" i="2" s="1"/>
  <c r="AG700" i="2"/>
  <c r="AK700" i="2" s="1"/>
  <c r="AH700" i="2"/>
  <c r="AL700" i="2" s="1"/>
  <c r="AC700" i="2"/>
  <c r="AD700" i="2" s="1"/>
  <c r="M734" i="2"/>
  <c r="AE734" i="2"/>
  <c r="AI734" i="2" s="1"/>
  <c r="AF734" i="2"/>
  <c r="AJ734" i="2" s="1"/>
  <c r="AG734" i="2"/>
  <c r="AK734" i="2" s="1"/>
  <c r="AH734" i="2"/>
  <c r="AL734" i="2" s="1"/>
  <c r="AC734" i="2"/>
  <c r="AD734" i="2" s="1"/>
  <c r="M742" i="2"/>
  <c r="AE742" i="2"/>
  <c r="AI742" i="2" s="1"/>
  <c r="AF742" i="2"/>
  <c r="AJ742" i="2" s="1"/>
  <c r="AG742" i="2"/>
  <c r="AK742" i="2" s="1"/>
  <c r="AH742" i="2"/>
  <c r="AL742" i="2" s="1"/>
  <c r="AC742" i="2"/>
  <c r="AD742" i="2" s="1"/>
  <c r="M770" i="2"/>
  <c r="AE770" i="2"/>
  <c r="AI770" i="2" s="1"/>
  <c r="AF770" i="2"/>
  <c r="AJ770" i="2" s="1"/>
  <c r="AG770" i="2"/>
  <c r="AK770" i="2" s="1"/>
  <c r="AH770" i="2"/>
  <c r="AL770" i="2" s="1"/>
  <c r="AC770" i="2"/>
  <c r="AD770" i="2" s="1"/>
  <c r="M782" i="2"/>
  <c r="AE782" i="2"/>
  <c r="AI782" i="2" s="1"/>
  <c r="AF782" i="2"/>
  <c r="AJ782" i="2" s="1"/>
  <c r="AG782" i="2"/>
  <c r="AK782" i="2" s="1"/>
  <c r="AH782" i="2"/>
  <c r="AL782" i="2" s="1"/>
  <c r="AC782" i="2"/>
  <c r="AD782" i="2" s="1"/>
  <c r="M798" i="2"/>
  <c r="AE798" i="2"/>
  <c r="AI798" i="2" s="1"/>
  <c r="AF798" i="2"/>
  <c r="AJ798" i="2" s="1"/>
  <c r="AG798" i="2"/>
  <c r="AK798" i="2" s="1"/>
  <c r="AH798" i="2"/>
  <c r="AL798" i="2" s="1"/>
  <c r="AC798" i="2"/>
  <c r="AD798" i="2" s="1"/>
  <c r="M806" i="2"/>
  <c r="AE806" i="2"/>
  <c r="AI806" i="2" s="1"/>
  <c r="AF806" i="2"/>
  <c r="AJ806" i="2" s="1"/>
  <c r="AG806" i="2"/>
  <c r="AK806" i="2" s="1"/>
  <c r="AH806" i="2"/>
  <c r="AL806" i="2" s="1"/>
  <c r="AC806" i="2"/>
  <c r="AD806" i="2" s="1"/>
  <c r="M843" i="2"/>
  <c r="AE843" i="2"/>
  <c r="AI843" i="2" s="1"/>
  <c r="AF843" i="2"/>
  <c r="AJ843" i="2" s="1"/>
  <c r="AG843" i="2"/>
  <c r="AK843" i="2" s="1"/>
  <c r="AH843" i="2"/>
  <c r="AL843" i="2" s="1"/>
  <c r="AC843" i="2"/>
  <c r="AD843" i="2" s="1"/>
  <c r="M855" i="2"/>
  <c r="AE855" i="2"/>
  <c r="AI855" i="2" s="1"/>
  <c r="AF855" i="2"/>
  <c r="AJ855" i="2" s="1"/>
  <c r="AG855" i="2"/>
  <c r="AK855" i="2" s="1"/>
  <c r="AH855" i="2"/>
  <c r="AL855" i="2" s="1"/>
  <c r="AC855" i="2"/>
  <c r="AD855" i="2" s="1"/>
  <c r="M1025" i="2"/>
  <c r="AF1025" i="2"/>
  <c r="AJ1025" i="2" s="1"/>
  <c r="AG1025" i="2"/>
  <c r="AK1025" i="2" s="1"/>
  <c r="AE1025" i="2"/>
  <c r="AI1025" i="2" s="1"/>
  <c r="AH1025" i="2"/>
  <c r="AL1025" i="2" s="1"/>
  <c r="AC1025" i="2"/>
  <c r="AD1025" i="2" s="1"/>
  <c r="M9" i="2"/>
  <c r="AG9" i="2"/>
  <c r="AK9" i="2" s="1"/>
  <c r="AH9" i="2"/>
  <c r="AL9" i="2" s="1"/>
  <c r="AE9" i="2"/>
  <c r="AI9" i="2" s="1"/>
  <c r="AF9" i="2"/>
  <c r="AJ9" i="2" s="1"/>
  <c r="AC9" i="2"/>
  <c r="AD9" i="2" s="1"/>
  <c r="M19" i="2"/>
  <c r="AF19" i="2"/>
  <c r="AJ19" i="2" s="1"/>
  <c r="AG19" i="2"/>
  <c r="AK19" i="2" s="1"/>
  <c r="AE19" i="2"/>
  <c r="AI19" i="2" s="1"/>
  <c r="AH19" i="2"/>
  <c r="AL19" i="2" s="1"/>
  <c r="AC19" i="2"/>
  <c r="AD19" i="2" s="1"/>
  <c r="M8" i="2"/>
  <c r="AE8" i="2"/>
  <c r="AI8" i="2" s="1"/>
  <c r="AF8" i="2"/>
  <c r="AJ8" i="2" s="1"/>
  <c r="AG8" i="2"/>
  <c r="AK8" i="2" s="1"/>
  <c r="AH8" i="2"/>
  <c r="AL8" i="2" s="1"/>
  <c r="AC8" i="2"/>
  <c r="AD8" i="2" s="1"/>
  <c r="M10" i="2"/>
  <c r="AE10" i="2"/>
  <c r="AI10" i="2" s="1"/>
  <c r="AF10" i="2"/>
  <c r="AJ10" i="2" s="1"/>
  <c r="AG10" i="2"/>
  <c r="AK10" i="2" s="1"/>
  <c r="AH10" i="2"/>
  <c r="AL10" i="2" s="1"/>
  <c r="AC10" i="2"/>
  <c r="AD10" i="2" s="1"/>
  <c r="M12" i="2"/>
  <c r="AG12" i="2"/>
  <c r="AK12" i="2" s="1"/>
  <c r="AH12" i="2"/>
  <c r="AL12" i="2" s="1"/>
  <c r="AE12" i="2"/>
  <c r="AI12" i="2" s="1"/>
  <c r="AF12" i="2"/>
  <c r="AJ12" i="2" s="1"/>
  <c r="AC12" i="2"/>
  <c r="AD12" i="2" s="1"/>
  <c r="M14" i="2"/>
  <c r="AE14" i="2"/>
  <c r="AI14" i="2" s="1"/>
  <c r="AF14" i="2"/>
  <c r="AJ14" i="2" s="1"/>
  <c r="AG14" i="2"/>
  <c r="AK14" i="2" s="1"/>
  <c r="AH14" i="2"/>
  <c r="AL14" i="2" s="1"/>
  <c r="AC14" i="2"/>
  <c r="AD14" i="2" s="1"/>
  <c r="M16" i="2"/>
  <c r="AE16" i="2"/>
  <c r="AI16" i="2" s="1"/>
  <c r="AF16" i="2"/>
  <c r="AJ16" i="2" s="1"/>
  <c r="AG16" i="2"/>
  <c r="AK16" i="2" s="1"/>
  <c r="AH16" i="2"/>
  <c r="AL16" i="2" s="1"/>
  <c r="AC16" i="2"/>
  <c r="AD16" i="2" s="1"/>
  <c r="M18" i="2"/>
  <c r="AE18" i="2"/>
  <c r="AI18" i="2" s="1"/>
  <c r="AF18" i="2"/>
  <c r="AJ18" i="2" s="1"/>
  <c r="AG18" i="2"/>
  <c r="AK18" i="2" s="1"/>
  <c r="AH18" i="2"/>
  <c r="AL18" i="2" s="1"/>
  <c r="AC18" i="2"/>
  <c r="AD18" i="2" s="1"/>
  <c r="M20" i="2"/>
  <c r="AE20" i="2"/>
  <c r="AI20" i="2" s="1"/>
  <c r="AF20" i="2"/>
  <c r="AJ20" i="2" s="1"/>
  <c r="AG20" i="2"/>
  <c r="AK20" i="2" s="1"/>
  <c r="AH20" i="2"/>
  <c r="AL20" i="2" s="1"/>
  <c r="AC20" i="2"/>
  <c r="AD20" i="2" s="1"/>
  <c r="M22" i="2"/>
  <c r="AE22" i="2"/>
  <c r="AI22" i="2" s="1"/>
  <c r="AF22" i="2"/>
  <c r="AJ22" i="2" s="1"/>
  <c r="AG22" i="2"/>
  <c r="AK22" i="2" s="1"/>
  <c r="AH22" i="2"/>
  <c r="AL22" i="2" s="1"/>
  <c r="AC22" i="2"/>
  <c r="AD22" i="2" s="1"/>
  <c r="M24" i="2"/>
  <c r="AE24" i="2"/>
  <c r="AI24" i="2" s="1"/>
  <c r="AF24" i="2"/>
  <c r="AJ24" i="2" s="1"/>
  <c r="AG24" i="2"/>
  <c r="AK24" i="2" s="1"/>
  <c r="AH24" i="2"/>
  <c r="AL24" i="2" s="1"/>
  <c r="AC24" i="2"/>
  <c r="AD24" i="2" s="1"/>
  <c r="M26" i="2"/>
  <c r="AE26" i="2"/>
  <c r="AI26" i="2" s="1"/>
  <c r="AF26" i="2"/>
  <c r="AJ26" i="2" s="1"/>
  <c r="AG26" i="2"/>
  <c r="AK26" i="2" s="1"/>
  <c r="AH26" i="2"/>
  <c r="AL26" i="2" s="1"/>
  <c r="AC26" i="2"/>
  <c r="AD26" i="2" s="1"/>
  <c r="M28" i="2"/>
  <c r="AE28" i="2"/>
  <c r="AI28" i="2" s="1"/>
  <c r="AF28" i="2"/>
  <c r="AJ28" i="2" s="1"/>
  <c r="AG28" i="2"/>
  <c r="AK28" i="2" s="1"/>
  <c r="AH28" i="2"/>
  <c r="AL28" i="2" s="1"/>
  <c r="AC28" i="2"/>
  <c r="AD28" i="2" s="1"/>
  <c r="AE30" i="2"/>
  <c r="AI30" i="2" s="1"/>
  <c r="AF30" i="2"/>
  <c r="AJ30" i="2" s="1"/>
  <c r="AG30" i="2"/>
  <c r="AK30" i="2" s="1"/>
  <c r="AH30" i="2"/>
  <c r="AL30" i="2" s="1"/>
  <c r="AC30" i="2"/>
  <c r="AD30" i="2" s="1"/>
  <c r="M38" i="2"/>
  <c r="AE38" i="2"/>
  <c r="AI38" i="2" s="1"/>
  <c r="AF38" i="2"/>
  <c r="AJ38" i="2" s="1"/>
  <c r="AG38" i="2"/>
  <c r="AK38" i="2" s="1"/>
  <c r="AH38" i="2"/>
  <c r="AL38" i="2" s="1"/>
  <c r="AC38" i="2"/>
  <c r="AD38" i="2" s="1"/>
  <c r="M39" i="2"/>
  <c r="AF39" i="2"/>
  <c r="AJ39" i="2" s="1"/>
  <c r="AG39" i="2"/>
  <c r="AK39" i="2" s="1"/>
  <c r="AH39" i="2"/>
  <c r="AL39" i="2" s="1"/>
  <c r="AE39" i="2"/>
  <c r="AI39" i="2" s="1"/>
  <c r="AC39" i="2"/>
  <c r="AD39" i="2" s="1"/>
  <c r="M44" i="2"/>
  <c r="AE44" i="2"/>
  <c r="AI44" i="2" s="1"/>
  <c r="AF44" i="2"/>
  <c r="AJ44" i="2" s="1"/>
  <c r="AG44" i="2"/>
  <c r="AK44" i="2" s="1"/>
  <c r="AH44" i="2"/>
  <c r="AL44" i="2" s="1"/>
  <c r="AC44" i="2"/>
  <c r="AD44" i="2" s="1"/>
  <c r="M50" i="2"/>
  <c r="AE50" i="2"/>
  <c r="AI50" i="2" s="1"/>
  <c r="AF50" i="2"/>
  <c r="AJ50" i="2" s="1"/>
  <c r="AG50" i="2"/>
  <c r="AK50" i="2" s="1"/>
  <c r="AH50" i="2"/>
  <c r="AL50" i="2" s="1"/>
  <c r="AC50" i="2"/>
  <c r="AD50" i="2" s="1"/>
  <c r="M67" i="2"/>
  <c r="AF67" i="2"/>
  <c r="AJ67" i="2" s="1"/>
  <c r="AG67" i="2"/>
  <c r="AK67" i="2" s="1"/>
  <c r="AE67" i="2"/>
  <c r="AI67" i="2" s="1"/>
  <c r="AH67" i="2"/>
  <c r="AL67" i="2" s="1"/>
  <c r="AC67" i="2"/>
  <c r="AD67" i="2" s="1"/>
  <c r="M71" i="2"/>
  <c r="AF71" i="2"/>
  <c r="AJ71" i="2" s="1"/>
  <c r="AG71" i="2"/>
  <c r="AK71" i="2" s="1"/>
  <c r="AE71" i="2"/>
  <c r="AI71" i="2" s="1"/>
  <c r="AH71" i="2"/>
  <c r="AL71" i="2" s="1"/>
  <c r="AC71" i="2"/>
  <c r="AD71" i="2" s="1"/>
  <c r="M77" i="2"/>
  <c r="AE77" i="2"/>
  <c r="AI77" i="2" s="1"/>
  <c r="AF77" i="2"/>
  <c r="AJ77" i="2" s="1"/>
  <c r="AG77" i="2"/>
  <c r="AK77" i="2" s="1"/>
  <c r="AH77" i="2"/>
  <c r="AL77" i="2" s="1"/>
  <c r="AC77" i="2"/>
  <c r="AD77" i="2" s="1"/>
  <c r="M88" i="2"/>
  <c r="AF88" i="2"/>
  <c r="AJ88" i="2" s="1"/>
  <c r="AG88" i="2"/>
  <c r="AK88" i="2" s="1"/>
  <c r="AE88" i="2"/>
  <c r="AI88" i="2" s="1"/>
  <c r="AH88" i="2"/>
  <c r="AL88" i="2" s="1"/>
  <c r="AC88" i="2"/>
  <c r="AD88" i="2" s="1"/>
  <c r="M96" i="2"/>
  <c r="AF96" i="2"/>
  <c r="AJ96" i="2" s="1"/>
  <c r="AG96" i="2"/>
  <c r="AK96" i="2" s="1"/>
  <c r="AE96" i="2"/>
  <c r="AI96" i="2" s="1"/>
  <c r="AH96" i="2"/>
  <c r="AL96" i="2" s="1"/>
  <c r="AC96" i="2"/>
  <c r="AD96" i="2" s="1"/>
  <c r="M107" i="2"/>
  <c r="AE107" i="2"/>
  <c r="AI107" i="2" s="1"/>
  <c r="AF107" i="2"/>
  <c r="AJ107" i="2" s="1"/>
  <c r="AG107" i="2"/>
  <c r="AK107" i="2" s="1"/>
  <c r="AH107" i="2"/>
  <c r="AL107" i="2" s="1"/>
  <c r="AC107" i="2"/>
  <c r="AD107" i="2" s="1"/>
  <c r="M115" i="2"/>
  <c r="AE115" i="2"/>
  <c r="AI115" i="2" s="1"/>
  <c r="AF115" i="2"/>
  <c r="AJ115" i="2" s="1"/>
  <c r="AG115" i="2"/>
  <c r="AK115" i="2" s="1"/>
  <c r="AH115" i="2"/>
  <c r="AL115" i="2" s="1"/>
  <c r="AC115" i="2"/>
  <c r="AD115" i="2" s="1"/>
  <c r="M123" i="2"/>
  <c r="AE123" i="2"/>
  <c r="AI123" i="2" s="1"/>
  <c r="AF123" i="2"/>
  <c r="AJ123" i="2" s="1"/>
  <c r="AG123" i="2"/>
  <c r="AK123" i="2" s="1"/>
  <c r="AH123" i="2"/>
  <c r="AL123" i="2" s="1"/>
  <c r="AC123" i="2"/>
  <c r="AD123" i="2" s="1"/>
  <c r="M131" i="2"/>
  <c r="AE131" i="2"/>
  <c r="AI131" i="2" s="1"/>
  <c r="AF131" i="2"/>
  <c r="AJ131" i="2" s="1"/>
  <c r="AH131" i="2"/>
  <c r="AL131" i="2" s="1"/>
  <c r="AG131" i="2"/>
  <c r="AK131" i="2" s="1"/>
  <c r="AC131" i="2"/>
  <c r="AD131" i="2" s="1"/>
  <c r="M139" i="2"/>
  <c r="AE139" i="2"/>
  <c r="AI139" i="2" s="1"/>
  <c r="AF139" i="2"/>
  <c r="AJ139" i="2" s="1"/>
  <c r="AG139" i="2"/>
  <c r="AK139" i="2" s="1"/>
  <c r="AH139" i="2"/>
  <c r="AL139" i="2" s="1"/>
  <c r="AC139" i="2"/>
  <c r="AD139" i="2" s="1"/>
  <c r="M158" i="2"/>
  <c r="AF158" i="2"/>
  <c r="AJ158" i="2" s="1"/>
  <c r="AG158" i="2"/>
  <c r="AK158" i="2" s="1"/>
  <c r="AH158" i="2"/>
  <c r="AL158" i="2" s="1"/>
  <c r="AE158" i="2"/>
  <c r="AI158" i="2" s="1"/>
  <c r="AC158" i="2"/>
  <c r="AD158" i="2" s="1"/>
  <c r="M165" i="2"/>
  <c r="AF165" i="2"/>
  <c r="AJ165" i="2" s="1"/>
  <c r="AG165" i="2"/>
  <c r="AK165" i="2" s="1"/>
  <c r="AH165" i="2"/>
  <c r="AL165" i="2" s="1"/>
  <c r="AE165" i="2"/>
  <c r="AI165" i="2" s="1"/>
  <c r="AC165" i="2"/>
  <c r="AD165" i="2" s="1"/>
  <c r="M190" i="2"/>
  <c r="AE190" i="2"/>
  <c r="AI190" i="2" s="1"/>
  <c r="AF190" i="2"/>
  <c r="AJ190" i="2" s="1"/>
  <c r="AH190" i="2"/>
  <c r="AL190" i="2" s="1"/>
  <c r="AG190" i="2"/>
  <c r="AK190" i="2" s="1"/>
  <c r="AC190" i="2"/>
  <c r="AD190" i="2" s="1"/>
  <c r="M197" i="2"/>
  <c r="AE197" i="2"/>
  <c r="AI197" i="2" s="1"/>
  <c r="AF197" i="2"/>
  <c r="AJ197" i="2" s="1"/>
  <c r="AH197" i="2"/>
  <c r="AL197" i="2" s="1"/>
  <c r="AG197" i="2"/>
  <c r="AK197" i="2" s="1"/>
  <c r="AC197" i="2"/>
  <c r="AD197" i="2" s="1"/>
  <c r="M203" i="2"/>
  <c r="AE203" i="2"/>
  <c r="AI203" i="2" s="1"/>
  <c r="AF203" i="2"/>
  <c r="AJ203" i="2" s="1"/>
  <c r="AH203" i="2"/>
  <c r="AL203" i="2" s="1"/>
  <c r="AG203" i="2"/>
  <c r="AK203" i="2" s="1"/>
  <c r="AC203" i="2"/>
  <c r="AD203" i="2" s="1"/>
  <c r="M211" i="2"/>
  <c r="AE211" i="2"/>
  <c r="AI211" i="2" s="1"/>
  <c r="AF211" i="2"/>
  <c r="AJ211" i="2" s="1"/>
  <c r="AG211" i="2"/>
  <c r="AK211" i="2" s="1"/>
  <c r="AH211" i="2"/>
  <c r="AL211" i="2" s="1"/>
  <c r="AC211" i="2"/>
  <c r="AD211" i="2" s="1"/>
  <c r="M225" i="2"/>
  <c r="AE225" i="2"/>
  <c r="AI225" i="2" s="1"/>
  <c r="AF225" i="2"/>
  <c r="AJ225" i="2" s="1"/>
  <c r="AG225" i="2"/>
  <c r="AK225" i="2" s="1"/>
  <c r="AH225" i="2"/>
  <c r="AL225" i="2" s="1"/>
  <c r="AC225" i="2"/>
  <c r="AD225" i="2" s="1"/>
  <c r="M240" i="2"/>
  <c r="AE240" i="2"/>
  <c r="AI240" i="2" s="1"/>
  <c r="AF240" i="2"/>
  <c r="AJ240" i="2" s="1"/>
  <c r="AG240" i="2"/>
  <c r="AK240" i="2" s="1"/>
  <c r="AH240" i="2"/>
  <c r="AL240" i="2" s="1"/>
  <c r="AC240" i="2"/>
  <c r="AD240" i="2" s="1"/>
  <c r="M248" i="2"/>
  <c r="AE248" i="2"/>
  <c r="AI248" i="2" s="1"/>
  <c r="AF248" i="2"/>
  <c r="AJ248" i="2" s="1"/>
  <c r="AG248" i="2"/>
  <c r="AK248" i="2" s="1"/>
  <c r="AH248" i="2"/>
  <c r="AL248" i="2" s="1"/>
  <c r="AC248" i="2"/>
  <c r="AD248" i="2" s="1"/>
  <c r="M256" i="2"/>
  <c r="AE256" i="2"/>
  <c r="AI256" i="2" s="1"/>
  <c r="AF256" i="2"/>
  <c r="AJ256" i="2" s="1"/>
  <c r="AG256" i="2"/>
  <c r="AK256" i="2" s="1"/>
  <c r="AH256" i="2"/>
  <c r="AL256" i="2" s="1"/>
  <c r="AC256" i="2"/>
  <c r="AD256" i="2" s="1"/>
  <c r="M274" i="2"/>
  <c r="AE274" i="2"/>
  <c r="AI274" i="2" s="1"/>
  <c r="AF274" i="2"/>
  <c r="AJ274" i="2" s="1"/>
  <c r="AH274" i="2"/>
  <c r="AL274" i="2" s="1"/>
  <c r="AG274" i="2"/>
  <c r="AK274" i="2" s="1"/>
  <c r="AC274" i="2"/>
  <c r="AD274" i="2" s="1"/>
  <c r="M287" i="2"/>
  <c r="AF287" i="2"/>
  <c r="AJ287" i="2" s="1"/>
  <c r="AG287" i="2"/>
  <c r="AK287" i="2" s="1"/>
  <c r="AH287" i="2"/>
  <c r="AL287" i="2" s="1"/>
  <c r="AE287" i="2"/>
  <c r="AI287" i="2" s="1"/>
  <c r="AC287" i="2"/>
  <c r="AD287" i="2" s="1"/>
  <c r="M302" i="2"/>
  <c r="AE302" i="2"/>
  <c r="AI302" i="2" s="1"/>
  <c r="AF302" i="2"/>
  <c r="AJ302" i="2" s="1"/>
  <c r="AG302" i="2"/>
  <c r="AK302" i="2" s="1"/>
  <c r="AH302" i="2"/>
  <c r="AL302" i="2" s="1"/>
  <c r="AC302" i="2"/>
  <c r="AD302" i="2" s="1"/>
  <c r="M317" i="2"/>
  <c r="AF317" i="2"/>
  <c r="AJ317" i="2" s="1"/>
  <c r="AG317" i="2"/>
  <c r="AK317" i="2" s="1"/>
  <c r="AE317" i="2"/>
  <c r="AI317" i="2" s="1"/>
  <c r="AH317" i="2"/>
  <c r="AL317" i="2" s="1"/>
  <c r="AC317" i="2"/>
  <c r="AD317" i="2" s="1"/>
  <c r="M325" i="2"/>
  <c r="AF325" i="2"/>
  <c r="AJ325" i="2" s="1"/>
  <c r="AE325" i="2"/>
  <c r="AI325" i="2" s="1"/>
  <c r="AG325" i="2"/>
  <c r="AK325" i="2" s="1"/>
  <c r="AH325" i="2"/>
  <c r="AL325" i="2" s="1"/>
  <c r="AC325" i="2"/>
  <c r="AD325" i="2" s="1"/>
  <c r="M355" i="2"/>
  <c r="AF355" i="2"/>
  <c r="AJ355" i="2" s="1"/>
  <c r="AG355" i="2"/>
  <c r="AK355" i="2" s="1"/>
  <c r="AE355" i="2"/>
  <c r="AI355" i="2" s="1"/>
  <c r="AH355" i="2"/>
  <c r="AL355" i="2" s="1"/>
  <c r="AC355" i="2"/>
  <c r="AD355" i="2" s="1"/>
  <c r="M359" i="2"/>
  <c r="AG359" i="2"/>
  <c r="AK359" i="2" s="1"/>
  <c r="AE359" i="2"/>
  <c r="AI359" i="2" s="1"/>
  <c r="AH359" i="2"/>
  <c r="AL359" i="2" s="1"/>
  <c r="AC359" i="2"/>
  <c r="AD359" i="2" s="1"/>
  <c r="M367" i="2"/>
  <c r="AF367" i="2"/>
  <c r="AJ367" i="2" s="1"/>
  <c r="AG367" i="2"/>
  <c r="AK367" i="2" s="1"/>
  <c r="AE367" i="2"/>
  <c r="AI367" i="2" s="1"/>
  <c r="AH367" i="2"/>
  <c r="AL367" i="2" s="1"/>
  <c r="AC367" i="2"/>
  <c r="AD367" i="2" s="1"/>
  <c r="M375" i="2"/>
  <c r="AE375" i="2"/>
  <c r="AI375" i="2" s="1"/>
  <c r="AF375" i="2"/>
  <c r="AJ375" i="2" s="1"/>
  <c r="AG375" i="2"/>
  <c r="AK375" i="2" s="1"/>
  <c r="AH375" i="2"/>
  <c r="AL375" i="2" s="1"/>
  <c r="AC375" i="2"/>
  <c r="AD375" i="2" s="1"/>
  <c r="M379" i="2"/>
  <c r="AE379" i="2"/>
  <c r="AI379" i="2" s="1"/>
  <c r="AF379" i="2"/>
  <c r="AJ379" i="2" s="1"/>
  <c r="AG379" i="2"/>
  <c r="AK379" i="2" s="1"/>
  <c r="AH379" i="2"/>
  <c r="AL379" i="2" s="1"/>
  <c r="AC379" i="2"/>
  <c r="AD379" i="2" s="1"/>
  <c r="M383" i="2"/>
  <c r="AE383" i="2"/>
  <c r="AI383" i="2" s="1"/>
  <c r="AF383" i="2"/>
  <c r="AJ383" i="2" s="1"/>
  <c r="AG383" i="2"/>
  <c r="AK383" i="2" s="1"/>
  <c r="AH383" i="2"/>
  <c r="AL383" i="2" s="1"/>
  <c r="AC383" i="2"/>
  <c r="AD383" i="2" s="1"/>
  <c r="M387" i="2"/>
  <c r="AE387" i="2"/>
  <c r="AI387" i="2" s="1"/>
  <c r="AF387" i="2"/>
  <c r="AJ387" i="2" s="1"/>
  <c r="AG387" i="2"/>
  <c r="AK387" i="2" s="1"/>
  <c r="AH387" i="2"/>
  <c r="AL387" i="2" s="1"/>
  <c r="AC387" i="2"/>
  <c r="AD387" i="2" s="1"/>
  <c r="M391" i="2"/>
  <c r="AG391" i="2"/>
  <c r="AK391" i="2" s="1"/>
  <c r="AE391" i="2"/>
  <c r="AI391" i="2" s="1"/>
  <c r="AF391" i="2"/>
  <c r="AJ391" i="2" s="1"/>
  <c r="AH391" i="2"/>
  <c r="AL391" i="2" s="1"/>
  <c r="AC391" i="2"/>
  <c r="AD391" i="2" s="1"/>
  <c r="M395" i="2"/>
  <c r="AG395" i="2"/>
  <c r="AK395" i="2" s="1"/>
  <c r="AE395" i="2"/>
  <c r="AI395" i="2" s="1"/>
  <c r="AF395" i="2"/>
  <c r="AJ395" i="2" s="1"/>
  <c r="AH395" i="2"/>
  <c r="AL395" i="2" s="1"/>
  <c r="AC395" i="2"/>
  <c r="AD395" i="2" s="1"/>
  <c r="M399" i="2"/>
  <c r="AG399" i="2"/>
  <c r="AK399" i="2" s="1"/>
  <c r="AE399" i="2"/>
  <c r="AI399" i="2" s="1"/>
  <c r="AF399" i="2"/>
  <c r="AJ399" i="2" s="1"/>
  <c r="AH399" i="2"/>
  <c r="AL399" i="2" s="1"/>
  <c r="AC399" i="2"/>
  <c r="AD399" i="2" s="1"/>
  <c r="M403" i="2"/>
  <c r="AG403" i="2"/>
  <c r="AK403" i="2" s="1"/>
  <c r="AE403" i="2"/>
  <c r="AI403" i="2" s="1"/>
  <c r="AF403" i="2"/>
  <c r="AJ403" i="2" s="1"/>
  <c r="AH403" i="2"/>
  <c r="AL403" i="2" s="1"/>
  <c r="AC403" i="2"/>
  <c r="AD403" i="2" s="1"/>
  <c r="M416" i="2"/>
  <c r="AE416" i="2"/>
  <c r="AI416" i="2" s="1"/>
  <c r="AF416" i="2"/>
  <c r="AJ416" i="2" s="1"/>
  <c r="AG416" i="2"/>
  <c r="AK416" i="2" s="1"/>
  <c r="AH416" i="2"/>
  <c r="AL416" i="2" s="1"/>
  <c r="AC416" i="2"/>
  <c r="AD416" i="2" s="1"/>
  <c r="M456" i="2"/>
  <c r="AG456" i="2"/>
  <c r="AK456" i="2" s="1"/>
  <c r="AE456" i="2"/>
  <c r="AI456" i="2" s="1"/>
  <c r="AF456" i="2"/>
  <c r="AJ456" i="2" s="1"/>
  <c r="AH456" i="2"/>
  <c r="AL456" i="2" s="1"/>
  <c r="AC456" i="2"/>
  <c r="AD456" i="2" s="1"/>
  <c r="M515" i="2"/>
  <c r="AE515" i="2"/>
  <c r="AI515" i="2" s="1"/>
  <c r="AF515" i="2"/>
  <c r="AJ515" i="2" s="1"/>
  <c r="AG515" i="2"/>
  <c r="AK515" i="2" s="1"/>
  <c r="AH515" i="2"/>
  <c r="AL515" i="2" s="1"/>
  <c r="AC515" i="2"/>
  <c r="AD515" i="2" s="1"/>
  <c r="M520" i="2"/>
  <c r="AE520" i="2"/>
  <c r="AI520" i="2" s="1"/>
  <c r="AG520" i="2"/>
  <c r="AK520" i="2" s="1"/>
  <c r="AH520" i="2"/>
  <c r="AL520" i="2" s="1"/>
  <c r="AF520" i="2"/>
  <c r="AJ520" i="2" s="1"/>
  <c r="AC520" i="2"/>
  <c r="AD520" i="2" s="1"/>
  <c r="M530" i="2"/>
  <c r="AE530" i="2"/>
  <c r="AI530" i="2" s="1"/>
  <c r="AF530" i="2"/>
  <c r="AJ530" i="2" s="1"/>
  <c r="AG530" i="2"/>
  <c r="AK530" i="2" s="1"/>
  <c r="AH530" i="2"/>
  <c r="AL530" i="2" s="1"/>
  <c r="AC530" i="2"/>
  <c r="AD530" i="2" s="1"/>
  <c r="M596" i="2"/>
  <c r="AE596" i="2"/>
  <c r="AI596" i="2" s="1"/>
  <c r="AF596" i="2"/>
  <c r="AJ596" i="2" s="1"/>
  <c r="AG596" i="2"/>
  <c r="AK596" i="2" s="1"/>
  <c r="AH596" i="2"/>
  <c r="AL596" i="2" s="1"/>
  <c r="AC596" i="2"/>
  <c r="AD596" i="2" s="1"/>
  <c r="M627" i="2"/>
  <c r="AE627" i="2"/>
  <c r="AI627" i="2" s="1"/>
  <c r="AF627" i="2"/>
  <c r="AJ627" i="2" s="1"/>
  <c r="AG627" i="2"/>
  <c r="AK627" i="2" s="1"/>
  <c r="AH627" i="2"/>
  <c r="AL627" i="2" s="1"/>
  <c r="AC627" i="2"/>
  <c r="AD627" i="2" s="1"/>
  <c r="M630" i="2"/>
  <c r="AG630" i="2"/>
  <c r="AK630" i="2" s="1"/>
  <c r="AH630" i="2"/>
  <c r="AL630" i="2" s="1"/>
  <c r="AF630" i="2"/>
  <c r="AJ630" i="2" s="1"/>
  <c r="AE630" i="2"/>
  <c r="AI630" i="2" s="1"/>
  <c r="AC630" i="2"/>
  <c r="AD630" i="2" s="1"/>
  <c r="M670" i="2"/>
  <c r="AG670" i="2"/>
  <c r="AK670" i="2" s="1"/>
  <c r="AH670" i="2"/>
  <c r="AL670" i="2" s="1"/>
  <c r="AE670" i="2"/>
  <c r="AI670" i="2" s="1"/>
  <c r="AF670" i="2"/>
  <c r="AJ670" i="2" s="1"/>
  <c r="AC670" i="2"/>
  <c r="AD670" i="2" s="1"/>
  <c r="M674" i="2"/>
  <c r="AG674" i="2"/>
  <c r="AK674" i="2" s="1"/>
  <c r="AH674" i="2"/>
  <c r="AL674" i="2" s="1"/>
  <c r="AE674" i="2"/>
  <c r="AI674" i="2" s="1"/>
  <c r="AF674" i="2"/>
  <c r="AJ674" i="2" s="1"/>
  <c r="AC674" i="2"/>
  <c r="AD674" i="2" s="1"/>
  <c r="M678" i="2"/>
  <c r="AG678" i="2"/>
  <c r="AK678" i="2" s="1"/>
  <c r="AH678" i="2"/>
  <c r="AL678" i="2" s="1"/>
  <c r="AE678" i="2"/>
  <c r="AI678" i="2" s="1"/>
  <c r="AF678" i="2"/>
  <c r="AJ678" i="2" s="1"/>
  <c r="AC678" i="2"/>
  <c r="AD678" i="2" s="1"/>
  <c r="M690" i="2"/>
  <c r="AE690" i="2"/>
  <c r="AI690" i="2" s="1"/>
  <c r="AF690" i="2"/>
  <c r="AJ690" i="2" s="1"/>
  <c r="AG690" i="2"/>
  <c r="AK690" i="2" s="1"/>
  <c r="AH690" i="2"/>
  <c r="AL690" i="2" s="1"/>
  <c r="AC690" i="2"/>
  <c r="AD690" i="2" s="1"/>
  <c r="M694" i="2"/>
  <c r="AE694" i="2"/>
  <c r="AI694" i="2" s="1"/>
  <c r="AF694" i="2"/>
  <c r="AJ694" i="2" s="1"/>
  <c r="AG694" i="2"/>
  <c r="AK694" i="2" s="1"/>
  <c r="AH694" i="2"/>
  <c r="AL694" i="2" s="1"/>
  <c r="AC694" i="2"/>
  <c r="AD694" i="2" s="1"/>
  <c r="M701" i="2"/>
  <c r="AG701" i="2"/>
  <c r="AK701" i="2" s="1"/>
  <c r="AH701" i="2"/>
  <c r="AL701" i="2" s="1"/>
  <c r="AE701" i="2"/>
  <c r="AI701" i="2" s="1"/>
  <c r="AF701" i="2"/>
  <c r="AJ701" i="2" s="1"/>
  <c r="AC701" i="2"/>
  <c r="AD701" i="2" s="1"/>
  <c r="M705" i="2"/>
  <c r="AG705" i="2"/>
  <c r="AK705" i="2" s="1"/>
  <c r="AH705" i="2"/>
  <c r="AL705" i="2" s="1"/>
  <c r="AE705" i="2"/>
  <c r="AI705" i="2" s="1"/>
  <c r="AF705" i="2"/>
  <c r="AJ705" i="2" s="1"/>
  <c r="AC705" i="2"/>
  <c r="AD705" i="2" s="1"/>
  <c r="M712" i="2"/>
  <c r="AE712" i="2"/>
  <c r="AI712" i="2" s="1"/>
  <c r="AF712" i="2"/>
  <c r="AJ712" i="2" s="1"/>
  <c r="AG712" i="2"/>
  <c r="AK712" i="2" s="1"/>
  <c r="AH712" i="2"/>
  <c r="AL712" i="2" s="1"/>
  <c r="AC712" i="2"/>
  <c r="AD712" i="2" s="1"/>
  <c r="M716" i="2"/>
  <c r="AE716" i="2"/>
  <c r="AI716" i="2" s="1"/>
  <c r="AF716" i="2"/>
  <c r="AJ716" i="2" s="1"/>
  <c r="AG716" i="2"/>
  <c r="AK716" i="2" s="1"/>
  <c r="AH716" i="2"/>
  <c r="AL716" i="2" s="1"/>
  <c r="AC716" i="2"/>
  <c r="AD716" i="2" s="1"/>
  <c r="M724" i="2"/>
  <c r="AE724" i="2"/>
  <c r="AI724" i="2" s="1"/>
  <c r="AF724" i="2"/>
  <c r="AJ724" i="2" s="1"/>
  <c r="AG724" i="2"/>
  <c r="AK724" i="2" s="1"/>
  <c r="AH724" i="2"/>
  <c r="AL724" i="2" s="1"/>
  <c r="AC724" i="2"/>
  <c r="AD724" i="2" s="1"/>
  <c r="M728" i="2"/>
  <c r="AE728" i="2"/>
  <c r="AI728" i="2" s="1"/>
  <c r="AF728" i="2"/>
  <c r="AJ728" i="2" s="1"/>
  <c r="AG728" i="2"/>
  <c r="AK728" i="2" s="1"/>
  <c r="AH728" i="2"/>
  <c r="AL728" i="2" s="1"/>
  <c r="AC728" i="2"/>
  <c r="AD728" i="2" s="1"/>
  <c r="M735" i="2"/>
  <c r="AG735" i="2"/>
  <c r="AK735" i="2" s="1"/>
  <c r="AH735" i="2"/>
  <c r="AL735" i="2" s="1"/>
  <c r="AE735" i="2"/>
  <c r="AI735" i="2" s="1"/>
  <c r="AF735" i="2"/>
  <c r="AJ735" i="2" s="1"/>
  <c r="AC735" i="2"/>
  <c r="AD735" i="2" s="1"/>
  <c r="M739" i="2"/>
  <c r="AG739" i="2"/>
  <c r="AK739" i="2" s="1"/>
  <c r="AH739" i="2"/>
  <c r="AL739" i="2" s="1"/>
  <c r="AE739" i="2"/>
  <c r="AI739" i="2" s="1"/>
  <c r="AF739" i="2"/>
  <c r="AJ739" i="2" s="1"/>
  <c r="AC739" i="2"/>
  <c r="AD739" i="2" s="1"/>
  <c r="M743" i="2"/>
  <c r="AG743" i="2"/>
  <c r="AK743" i="2" s="1"/>
  <c r="AH743" i="2"/>
  <c r="AL743" i="2" s="1"/>
  <c r="AE743" i="2"/>
  <c r="AI743" i="2" s="1"/>
  <c r="AF743" i="2"/>
  <c r="AJ743" i="2" s="1"/>
  <c r="AC743" i="2"/>
  <c r="AD743" i="2" s="1"/>
  <c r="M747" i="2"/>
  <c r="AG747" i="2"/>
  <c r="AK747" i="2" s="1"/>
  <c r="AH747" i="2"/>
  <c r="AL747" i="2" s="1"/>
  <c r="AE747" i="2"/>
  <c r="AI747" i="2" s="1"/>
  <c r="AF747" i="2"/>
  <c r="AJ747" i="2" s="1"/>
  <c r="AC747" i="2"/>
  <c r="AD747" i="2" s="1"/>
  <c r="M751" i="2"/>
  <c r="AG751" i="2"/>
  <c r="AK751" i="2" s="1"/>
  <c r="AH751" i="2"/>
  <c r="AL751" i="2" s="1"/>
  <c r="AE751" i="2"/>
  <c r="AI751" i="2" s="1"/>
  <c r="AF751" i="2"/>
  <c r="AJ751" i="2" s="1"/>
  <c r="AC751" i="2"/>
  <c r="AD751" i="2" s="1"/>
  <c r="M755" i="2"/>
  <c r="AG755" i="2"/>
  <c r="AK755" i="2" s="1"/>
  <c r="AH755" i="2"/>
  <c r="AL755" i="2" s="1"/>
  <c r="AE755" i="2"/>
  <c r="AI755" i="2" s="1"/>
  <c r="AF755" i="2"/>
  <c r="AJ755" i="2" s="1"/>
  <c r="AC755" i="2"/>
  <c r="AD755" i="2" s="1"/>
  <c r="M763" i="2"/>
  <c r="AG763" i="2"/>
  <c r="AK763" i="2" s="1"/>
  <c r="AH763" i="2"/>
  <c r="AL763" i="2" s="1"/>
  <c r="AE763" i="2"/>
  <c r="AI763" i="2" s="1"/>
  <c r="AF763" i="2"/>
  <c r="AJ763" i="2" s="1"/>
  <c r="AC763" i="2"/>
  <c r="AD763" i="2" s="1"/>
  <c r="M767" i="2"/>
  <c r="AG767" i="2"/>
  <c r="AK767" i="2" s="1"/>
  <c r="AH767" i="2"/>
  <c r="AL767" i="2" s="1"/>
  <c r="AE767" i="2"/>
  <c r="AI767" i="2" s="1"/>
  <c r="AF767" i="2"/>
  <c r="AJ767" i="2" s="1"/>
  <c r="AC767" i="2"/>
  <c r="AD767" i="2" s="1"/>
  <c r="M771" i="2"/>
  <c r="AG771" i="2"/>
  <c r="AK771" i="2" s="1"/>
  <c r="AH771" i="2"/>
  <c r="AL771" i="2" s="1"/>
  <c r="AE771" i="2"/>
  <c r="AI771" i="2" s="1"/>
  <c r="AF771" i="2"/>
  <c r="AJ771" i="2" s="1"/>
  <c r="AC771" i="2"/>
  <c r="AD771" i="2" s="1"/>
  <c r="M775" i="2"/>
  <c r="AG775" i="2"/>
  <c r="AK775" i="2" s="1"/>
  <c r="AH775" i="2"/>
  <c r="AL775" i="2" s="1"/>
  <c r="AE775" i="2"/>
  <c r="AI775" i="2" s="1"/>
  <c r="AF775" i="2"/>
  <c r="AJ775" i="2" s="1"/>
  <c r="AC775" i="2"/>
  <c r="AD775" i="2" s="1"/>
  <c r="M779" i="2"/>
  <c r="AG779" i="2"/>
  <c r="AK779" i="2" s="1"/>
  <c r="AH779" i="2"/>
  <c r="AL779" i="2" s="1"/>
  <c r="AE779" i="2"/>
  <c r="AI779" i="2" s="1"/>
  <c r="AF779" i="2"/>
  <c r="AJ779" i="2" s="1"/>
  <c r="AC779" i="2"/>
  <c r="AD779" i="2" s="1"/>
  <c r="M783" i="2"/>
  <c r="AG783" i="2"/>
  <c r="AK783" i="2" s="1"/>
  <c r="AH783" i="2"/>
  <c r="AL783" i="2" s="1"/>
  <c r="AE783" i="2"/>
  <c r="AI783" i="2" s="1"/>
  <c r="AF783" i="2"/>
  <c r="AJ783" i="2" s="1"/>
  <c r="AC783" i="2"/>
  <c r="AD783" i="2" s="1"/>
  <c r="M787" i="2"/>
  <c r="AG787" i="2"/>
  <c r="AK787" i="2" s="1"/>
  <c r="AH787" i="2"/>
  <c r="AL787" i="2" s="1"/>
  <c r="AE787" i="2"/>
  <c r="AI787" i="2" s="1"/>
  <c r="AF787" i="2"/>
  <c r="AJ787" i="2" s="1"/>
  <c r="AC787" i="2"/>
  <c r="AD787" i="2" s="1"/>
  <c r="M791" i="2"/>
  <c r="AG791" i="2"/>
  <c r="AK791" i="2" s="1"/>
  <c r="AH791" i="2"/>
  <c r="AL791" i="2" s="1"/>
  <c r="AE791" i="2"/>
  <c r="AI791" i="2" s="1"/>
  <c r="AF791" i="2"/>
  <c r="AJ791" i="2" s="1"/>
  <c r="AC791" i="2"/>
  <c r="AD791" i="2" s="1"/>
  <c r="M799" i="2"/>
  <c r="AG799" i="2"/>
  <c r="AK799" i="2" s="1"/>
  <c r="AH799" i="2"/>
  <c r="AL799" i="2" s="1"/>
  <c r="AE799" i="2"/>
  <c r="AI799" i="2" s="1"/>
  <c r="AF799" i="2"/>
  <c r="AJ799" i="2" s="1"/>
  <c r="AC799" i="2"/>
  <c r="AD799" i="2" s="1"/>
  <c r="M809" i="2"/>
  <c r="AG809" i="2"/>
  <c r="AK809" i="2" s="1"/>
  <c r="AH809" i="2"/>
  <c r="AL809" i="2" s="1"/>
  <c r="AE809" i="2"/>
  <c r="AI809" i="2" s="1"/>
  <c r="AF809" i="2"/>
  <c r="AJ809" i="2" s="1"/>
  <c r="AC809" i="2"/>
  <c r="AD809" i="2" s="1"/>
  <c r="M813" i="2"/>
  <c r="AG813" i="2"/>
  <c r="AK813" i="2" s="1"/>
  <c r="AH813" i="2"/>
  <c r="AL813" i="2" s="1"/>
  <c r="AE813" i="2"/>
  <c r="AI813" i="2" s="1"/>
  <c r="AF813" i="2"/>
  <c r="AJ813" i="2" s="1"/>
  <c r="AC813" i="2"/>
  <c r="AD813" i="2" s="1"/>
  <c r="M821" i="2"/>
  <c r="AG821" i="2"/>
  <c r="AK821" i="2" s="1"/>
  <c r="AH821" i="2"/>
  <c r="AL821" i="2" s="1"/>
  <c r="AF821" i="2"/>
  <c r="AJ821" i="2" s="1"/>
  <c r="AE821" i="2"/>
  <c r="AI821" i="2" s="1"/>
  <c r="AC821" i="2"/>
  <c r="AD821" i="2" s="1"/>
  <c r="M836" i="2"/>
  <c r="AE836" i="2"/>
  <c r="AI836" i="2" s="1"/>
  <c r="AF836" i="2"/>
  <c r="AJ836" i="2" s="1"/>
  <c r="AG836" i="2"/>
  <c r="AK836" i="2" s="1"/>
  <c r="AH836" i="2"/>
  <c r="AL836" i="2" s="1"/>
  <c r="AC836" i="2"/>
  <c r="AD836" i="2" s="1"/>
  <c r="M840" i="2"/>
  <c r="AE840" i="2"/>
  <c r="AI840" i="2" s="1"/>
  <c r="AG840" i="2"/>
  <c r="AK840" i="2" s="1"/>
  <c r="AH840" i="2"/>
  <c r="AL840" i="2" s="1"/>
  <c r="AF840" i="2"/>
  <c r="AJ840" i="2" s="1"/>
  <c r="AC840" i="2"/>
  <c r="AD840" i="2" s="1"/>
  <c r="M844" i="2"/>
  <c r="AE844" i="2"/>
  <c r="AI844" i="2" s="1"/>
  <c r="AF844" i="2"/>
  <c r="AJ844" i="2" s="1"/>
  <c r="AG844" i="2"/>
  <c r="AK844" i="2" s="1"/>
  <c r="AH844" i="2"/>
  <c r="AL844" i="2" s="1"/>
  <c r="AC844" i="2"/>
  <c r="AD844" i="2" s="1"/>
  <c r="M848" i="2"/>
  <c r="AE848" i="2"/>
  <c r="AI848" i="2" s="1"/>
  <c r="AG848" i="2"/>
  <c r="AK848" i="2" s="1"/>
  <c r="AH848" i="2"/>
  <c r="AL848" i="2" s="1"/>
  <c r="AF848" i="2"/>
  <c r="AJ848" i="2" s="1"/>
  <c r="AC848" i="2"/>
  <c r="AD848" i="2" s="1"/>
  <c r="M852" i="2"/>
  <c r="AE852" i="2"/>
  <c r="AI852" i="2" s="1"/>
  <c r="AF852" i="2"/>
  <c r="AJ852" i="2" s="1"/>
  <c r="AG852" i="2"/>
  <c r="AK852" i="2" s="1"/>
  <c r="AH852" i="2"/>
  <c r="AL852" i="2" s="1"/>
  <c r="AC852" i="2"/>
  <c r="AD852" i="2" s="1"/>
  <c r="M856" i="2"/>
  <c r="AE856" i="2"/>
  <c r="AI856" i="2" s="1"/>
  <c r="AG856" i="2"/>
  <c r="AK856" i="2" s="1"/>
  <c r="AH856" i="2"/>
  <c r="AL856" i="2" s="1"/>
  <c r="AF856" i="2"/>
  <c r="AJ856" i="2" s="1"/>
  <c r="AC856" i="2"/>
  <c r="AD856" i="2" s="1"/>
  <c r="M860" i="2"/>
  <c r="AE860" i="2"/>
  <c r="AI860" i="2" s="1"/>
  <c r="AF860" i="2"/>
  <c r="AJ860" i="2" s="1"/>
  <c r="AG860" i="2"/>
  <c r="AK860" i="2" s="1"/>
  <c r="AH860" i="2"/>
  <c r="AL860" i="2" s="1"/>
  <c r="AC860" i="2"/>
  <c r="AD860" i="2" s="1"/>
  <c r="M934" i="2"/>
  <c r="AE934" i="2"/>
  <c r="AI934" i="2" s="1"/>
  <c r="AG934" i="2"/>
  <c r="AK934" i="2" s="1"/>
  <c r="AH934" i="2"/>
  <c r="AL934" i="2" s="1"/>
  <c r="AF934" i="2"/>
  <c r="AJ934" i="2" s="1"/>
  <c r="AC934" i="2"/>
  <c r="AD934" i="2" s="1"/>
  <c r="M961" i="2"/>
  <c r="AF961" i="2"/>
  <c r="AJ961" i="2" s="1"/>
  <c r="AG961" i="2"/>
  <c r="AK961" i="2" s="1"/>
  <c r="AH961" i="2"/>
  <c r="AL961" i="2" s="1"/>
  <c r="AE961" i="2"/>
  <c r="AI961" i="2" s="1"/>
  <c r="AC961" i="2"/>
  <c r="AD961" i="2" s="1"/>
  <c r="M967" i="2"/>
  <c r="AE967" i="2"/>
  <c r="AI967" i="2" s="1"/>
  <c r="AF967" i="2"/>
  <c r="AJ967" i="2" s="1"/>
  <c r="AG967" i="2"/>
  <c r="AK967" i="2" s="1"/>
  <c r="AH967" i="2"/>
  <c r="AL967" i="2" s="1"/>
  <c r="AC967" i="2"/>
  <c r="AD967" i="2" s="1"/>
  <c r="M969" i="2"/>
  <c r="AE969" i="2"/>
  <c r="AI969" i="2" s="1"/>
  <c r="AF969" i="2"/>
  <c r="AJ969" i="2" s="1"/>
  <c r="AG969" i="2"/>
  <c r="AK969" i="2" s="1"/>
  <c r="AH969" i="2"/>
  <c r="AL969" i="2" s="1"/>
  <c r="AC969" i="2"/>
  <c r="AD969" i="2" s="1"/>
  <c r="M973" i="2"/>
  <c r="AE973" i="2"/>
  <c r="AI973" i="2" s="1"/>
  <c r="AF973" i="2"/>
  <c r="AJ973" i="2" s="1"/>
  <c r="AG973" i="2"/>
  <c r="AK973" i="2" s="1"/>
  <c r="AH973" i="2"/>
  <c r="AL973" i="2" s="1"/>
  <c r="AC973" i="2"/>
  <c r="AD973" i="2" s="1"/>
  <c r="M983" i="2"/>
  <c r="AE983" i="2"/>
  <c r="AI983" i="2" s="1"/>
  <c r="AF983" i="2"/>
  <c r="AJ983" i="2" s="1"/>
  <c r="AG983" i="2"/>
  <c r="AK983" i="2" s="1"/>
  <c r="AH983" i="2"/>
  <c r="AL983" i="2" s="1"/>
  <c r="AC983" i="2"/>
  <c r="AD983" i="2" s="1"/>
  <c r="M994" i="2"/>
  <c r="AF994" i="2"/>
  <c r="AJ994" i="2" s="1"/>
  <c r="AG994" i="2"/>
  <c r="AK994" i="2" s="1"/>
  <c r="AH994" i="2"/>
  <c r="AL994" i="2" s="1"/>
  <c r="AE994" i="2"/>
  <c r="AI994" i="2" s="1"/>
  <c r="AC994" i="2"/>
  <c r="AD994" i="2" s="1"/>
  <c r="M1011" i="2"/>
  <c r="AF1011" i="2"/>
  <c r="AJ1011" i="2" s="1"/>
  <c r="AE1011" i="2"/>
  <c r="AI1011" i="2" s="1"/>
  <c r="AG1011" i="2"/>
  <c r="AK1011" i="2" s="1"/>
  <c r="AH1011" i="2"/>
  <c r="AL1011" i="2" s="1"/>
  <c r="AC1011" i="2"/>
  <c r="AD1011" i="2" s="1"/>
  <c r="M1020" i="2"/>
  <c r="AE1020" i="2"/>
  <c r="AI1020" i="2" s="1"/>
  <c r="AF1020" i="2"/>
  <c r="AJ1020" i="2" s="1"/>
  <c r="AG1020" i="2"/>
  <c r="AK1020" i="2" s="1"/>
  <c r="AH1020" i="2"/>
  <c r="AL1020" i="2" s="1"/>
  <c r="AC1020" i="2"/>
  <c r="AD1020" i="2" s="1"/>
  <c r="M1026" i="2"/>
  <c r="AE1026" i="2"/>
  <c r="AI1026" i="2" s="1"/>
  <c r="AF1026" i="2"/>
  <c r="AJ1026" i="2" s="1"/>
  <c r="AG1026" i="2"/>
  <c r="AK1026" i="2" s="1"/>
  <c r="AH1026" i="2"/>
  <c r="AL1026" i="2" s="1"/>
  <c r="AC1026" i="2"/>
  <c r="AD1026" i="2" s="1"/>
  <c r="M1032" i="2"/>
  <c r="AE1032" i="2"/>
  <c r="AI1032" i="2" s="1"/>
  <c r="AF1032" i="2"/>
  <c r="AJ1032" i="2" s="1"/>
  <c r="AG1032" i="2"/>
  <c r="AK1032" i="2" s="1"/>
  <c r="AH1032" i="2"/>
  <c r="AL1032" i="2" s="1"/>
  <c r="AC1032" i="2"/>
  <c r="AD1032" i="2" s="1"/>
  <c r="M1040" i="2"/>
  <c r="AE1040" i="2"/>
  <c r="AI1040" i="2" s="1"/>
  <c r="AF1040" i="2"/>
  <c r="AJ1040" i="2" s="1"/>
  <c r="AG1040" i="2"/>
  <c r="AK1040" i="2" s="1"/>
  <c r="AH1040" i="2"/>
  <c r="AL1040" i="2" s="1"/>
  <c r="AC1040" i="2"/>
  <c r="AD1040" i="2" s="1"/>
  <c r="M1048" i="2"/>
  <c r="AE1048" i="2"/>
  <c r="AI1048" i="2" s="1"/>
  <c r="AF1048" i="2"/>
  <c r="AJ1048" i="2" s="1"/>
  <c r="AG1048" i="2"/>
  <c r="AK1048" i="2" s="1"/>
  <c r="AH1048" i="2"/>
  <c r="AL1048" i="2" s="1"/>
  <c r="AC1048" i="2"/>
  <c r="AD1048" i="2" s="1"/>
  <c r="M1050" i="2"/>
  <c r="AE1050" i="2"/>
  <c r="AI1050" i="2" s="1"/>
  <c r="AF1050" i="2"/>
  <c r="AJ1050" i="2" s="1"/>
  <c r="AG1050" i="2"/>
  <c r="AK1050" i="2" s="1"/>
  <c r="AH1050" i="2"/>
  <c r="AL1050" i="2" s="1"/>
  <c r="AC1050" i="2"/>
  <c r="AD1050" i="2" s="1"/>
  <c r="M1052" i="2"/>
  <c r="AE1052" i="2"/>
  <c r="AI1052" i="2" s="1"/>
  <c r="AF1052" i="2"/>
  <c r="AJ1052" i="2" s="1"/>
  <c r="AG1052" i="2"/>
  <c r="AK1052" i="2" s="1"/>
  <c r="AH1052" i="2"/>
  <c r="AL1052" i="2" s="1"/>
  <c r="AC1052" i="2"/>
  <c r="AD1052" i="2" s="1"/>
  <c r="M1055" i="2"/>
  <c r="AE1055" i="2"/>
  <c r="AI1055" i="2" s="1"/>
  <c r="AF1055" i="2"/>
  <c r="AJ1055" i="2" s="1"/>
  <c r="AG1055" i="2"/>
  <c r="AK1055" i="2" s="1"/>
  <c r="AH1055" i="2"/>
  <c r="AL1055" i="2" s="1"/>
  <c r="AC1055" i="2"/>
  <c r="AD1055" i="2" s="1"/>
  <c r="M1104" i="2"/>
  <c r="AF1104" i="2"/>
  <c r="AJ1104" i="2" s="1"/>
  <c r="AE1104" i="2"/>
  <c r="AI1104" i="2" s="1"/>
  <c r="AG1104" i="2"/>
  <c r="AK1104" i="2" s="1"/>
  <c r="AH1104" i="2"/>
  <c r="AL1104" i="2" s="1"/>
  <c r="AC1104" i="2"/>
  <c r="AD1104" i="2" s="1"/>
  <c r="M1115" i="2"/>
  <c r="AF1115" i="2"/>
  <c r="AJ1115" i="2" s="1"/>
  <c r="AE1115" i="2"/>
  <c r="AI1115" i="2" s="1"/>
  <c r="AG1115" i="2"/>
  <c r="AK1115" i="2" s="1"/>
  <c r="AH1115" i="2"/>
  <c r="AL1115" i="2" s="1"/>
  <c r="AC1115" i="2"/>
  <c r="AD1115" i="2" s="1"/>
  <c r="M1119" i="2"/>
  <c r="AF1119" i="2"/>
  <c r="AJ1119" i="2" s="1"/>
  <c r="AE1119" i="2"/>
  <c r="AI1119" i="2" s="1"/>
  <c r="AG1119" i="2"/>
  <c r="AK1119" i="2" s="1"/>
  <c r="AH1119" i="2"/>
  <c r="AL1119" i="2" s="1"/>
  <c r="AC1119" i="2"/>
  <c r="AD1119" i="2" s="1"/>
  <c r="M1126" i="2"/>
  <c r="AF1126" i="2"/>
  <c r="AJ1126" i="2" s="1"/>
  <c r="AH1126" i="2"/>
  <c r="AL1126" i="2" s="1"/>
  <c r="AE1126" i="2"/>
  <c r="AI1126" i="2" s="1"/>
  <c r="AG1126" i="2"/>
  <c r="AK1126" i="2" s="1"/>
  <c r="AC1126" i="2"/>
  <c r="AD1126" i="2" s="1"/>
  <c r="M1144" i="2"/>
  <c r="AF1144" i="2"/>
  <c r="AJ1144" i="2" s="1"/>
  <c r="AE1144" i="2"/>
  <c r="AI1144" i="2" s="1"/>
  <c r="AH1144" i="2"/>
  <c r="AL1144" i="2" s="1"/>
  <c r="AG1144" i="2"/>
  <c r="AK1144" i="2" s="1"/>
  <c r="AC1144" i="2"/>
  <c r="AD1144" i="2" s="1"/>
  <c r="M1146" i="2"/>
  <c r="AF1146" i="2"/>
  <c r="AJ1146" i="2" s="1"/>
  <c r="AE1146" i="2"/>
  <c r="AI1146" i="2" s="1"/>
  <c r="AH1146" i="2"/>
  <c r="AL1146" i="2" s="1"/>
  <c r="AG1146" i="2"/>
  <c r="AK1146" i="2" s="1"/>
  <c r="AC1146" i="2"/>
  <c r="AD1146" i="2" s="1"/>
  <c r="M1148" i="2"/>
  <c r="AF1148" i="2"/>
  <c r="AJ1148" i="2" s="1"/>
  <c r="AE1148" i="2"/>
  <c r="AI1148" i="2" s="1"/>
  <c r="AH1148" i="2"/>
  <c r="AL1148" i="2" s="1"/>
  <c r="AG1148" i="2"/>
  <c r="AK1148" i="2" s="1"/>
  <c r="AC1148" i="2"/>
  <c r="AD1148" i="2" s="1"/>
  <c r="M1152" i="2"/>
  <c r="AF1152" i="2"/>
  <c r="AJ1152" i="2" s="1"/>
  <c r="AE1152" i="2"/>
  <c r="AI1152" i="2" s="1"/>
  <c r="AH1152" i="2"/>
  <c r="AL1152" i="2" s="1"/>
  <c r="AG1152" i="2"/>
  <c r="AK1152" i="2" s="1"/>
  <c r="AC1152" i="2"/>
  <c r="AD1152" i="2" s="1"/>
  <c r="M1156" i="2"/>
  <c r="AF1156" i="2"/>
  <c r="AJ1156" i="2" s="1"/>
  <c r="AE1156" i="2"/>
  <c r="AI1156" i="2" s="1"/>
  <c r="AH1156" i="2"/>
  <c r="AL1156" i="2" s="1"/>
  <c r="AG1156" i="2"/>
  <c r="AK1156" i="2" s="1"/>
  <c r="AC1156" i="2"/>
  <c r="AD1156" i="2" s="1"/>
  <c r="M1162" i="2"/>
  <c r="AF1162" i="2"/>
  <c r="AJ1162" i="2" s="1"/>
  <c r="AG1162" i="2"/>
  <c r="AK1162" i="2" s="1"/>
  <c r="AH1162" i="2"/>
  <c r="AL1162" i="2" s="1"/>
  <c r="AE1162" i="2"/>
  <c r="AI1162" i="2" s="1"/>
  <c r="AC1162" i="2"/>
  <c r="AD1162" i="2" s="1"/>
  <c r="M1165" i="2"/>
  <c r="AF1165" i="2"/>
  <c r="AJ1165" i="2" s="1"/>
  <c r="AG1165" i="2"/>
  <c r="AK1165" i="2" s="1"/>
  <c r="AH1165" i="2"/>
  <c r="AL1165" i="2" s="1"/>
  <c r="AE1165" i="2"/>
  <c r="AI1165" i="2" s="1"/>
  <c r="AC1165" i="2"/>
  <c r="AD1165" i="2" s="1"/>
  <c r="M1168" i="2"/>
  <c r="AF1168" i="2"/>
  <c r="AJ1168" i="2" s="1"/>
  <c r="AG1168" i="2"/>
  <c r="AK1168" i="2" s="1"/>
  <c r="AH1168" i="2"/>
  <c r="AL1168" i="2" s="1"/>
  <c r="AE1168" i="2"/>
  <c r="AI1168" i="2" s="1"/>
  <c r="AC1168" i="2"/>
  <c r="AD1168" i="2" s="1"/>
  <c r="M1172" i="2"/>
  <c r="AF1172" i="2"/>
  <c r="AJ1172" i="2" s="1"/>
  <c r="AG1172" i="2"/>
  <c r="AK1172" i="2" s="1"/>
  <c r="AH1172" i="2"/>
  <c r="AL1172" i="2" s="1"/>
  <c r="AE1172" i="2"/>
  <c r="AI1172" i="2" s="1"/>
  <c r="AC1172" i="2"/>
  <c r="AD1172" i="2" s="1"/>
  <c r="M1180" i="2"/>
  <c r="AF1180" i="2"/>
  <c r="AJ1180" i="2" s="1"/>
  <c r="AE1180" i="2"/>
  <c r="AI1180" i="2" s="1"/>
  <c r="AH1180" i="2"/>
  <c r="AL1180" i="2" s="1"/>
  <c r="AG1180" i="2"/>
  <c r="AK1180" i="2" s="1"/>
  <c r="AC1180" i="2"/>
  <c r="AD1180" i="2" s="1"/>
  <c r="M1184" i="2"/>
  <c r="AF1184" i="2"/>
  <c r="AJ1184" i="2" s="1"/>
  <c r="AE1184" i="2"/>
  <c r="AI1184" i="2" s="1"/>
  <c r="AH1184" i="2"/>
  <c r="AL1184" i="2" s="1"/>
  <c r="AG1184" i="2"/>
  <c r="AK1184" i="2" s="1"/>
  <c r="AC1184" i="2"/>
  <c r="AD1184" i="2" s="1"/>
  <c r="M1186" i="2"/>
  <c r="AF1186" i="2"/>
  <c r="AJ1186" i="2" s="1"/>
  <c r="AE1186" i="2"/>
  <c r="AI1186" i="2" s="1"/>
  <c r="AG1186" i="2"/>
  <c r="AK1186" i="2" s="1"/>
  <c r="AH1186" i="2"/>
  <c r="AL1186" i="2" s="1"/>
  <c r="AC1186" i="2"/>
  <c r="AD1186" i="2" s="1"/>
  <c r="M1242" i="2"/>
  <c r="AG1242" i="2"/>
  <c r="AK1242" i="2" s="1"/>
  <c r="AH1242" i="2"/>
  <c r="AL1242" i="2" s="1"/>
  <c r="AE1242" i="2"/>
  <c r="AI1242" i="2" s="1"/>
  <c r="AF1242" i="2"/>
  <c r="AJ1242" i="2" s="1"/>
  <c r="AC1242" i="2"/>
  <c r="AD1242" i="2" s="1"/>
  <c r="M1246" i="2"/>
  <c r="AG1246" i="2"/>
  <c r="AK1246" i="2" s="1"/>
  <c r="AH1246" i="2"/>
  <c r="AL1246" i="2" s="1"/>
  <c r="AE1246" i="2"/>
  <c r="AI1246" i="2" s="1"/>
  <c r="AF1246" i="2"/>
  <c r="AJ1246" i="2" s="1"/>
  <c r="AC1246" i="2"/>
  <c r="AD1246" i="2" s="1"/>
  <c r="M48" i="2"/>
  <c r="AE48" i="2"/>
  <c r="AI48" i="2" s="1"/>
  <c r="AF48" i="2"/>
  <c r="AJ48" i="2" s="1"/>
  <c r="AG48" i="2"/>
  <c r="AK48" i="2" s="1"/>
  <c r="AH48" i="2"/>
  <c r="AL48" i="2" s="1"/>
  <c r="AC48" i="2"/>
  <c r="AD48" i="2" s="1"/>
  <c r="M137" i="2"/>
  <c r="AE137" i="2"/>
  <c r="AI137" i="2" s="1"/>
  <c r="AF137" i="2"/>
  <c r="AJ137" i="2" s="1"/>
  <c r="AG137" i="2"/>
  <c r="AK137" i="2" s="1"/>
  <c r="AH137" i="2"/>
  <c r="AL137" i="2" s="1"/>
  <c r="AC137" i="2"/>
  <c r="AD137" i="2" s="1"/>
  <c r="M145" i="2"/>
  <c r="AE145" i="2"/>
  <c r="AI145" i="2" s="1"/>
  <c r="AF145" i="2"/>
  <c r="AJ145" i="2" s="1"/>
  <c r="AH145" i="2"/>
  <c r="AL145" i="2" s="1"/>
  <c r="AG145" i="2"/>
  <c r="AK145" i="2" s="1"/>
  <c r="AC145" i="2"/>
  <c r="AD145" i="2" s="1"/>
  <c r="M195" i="2"/>
  <c r="AE195" i="2"/>
  <c r="AI195" i="2" s="1"/>
  <c r="AF195" i="2"/>
  <c r="AJ195" i="2" s="1"/>
  <c r="AG195" i="2"/>
  <c r="AK195" i="2" s="1"/>
  <c r="AH195" i="2"/>
  <c r="AL195" i="2" s="1"/>
  <c r="AC195" i="2"/>
  <c r="AD195" i="2" s="1"/>
  <c r="M238" i="2"/>
  <c r="AE238" i="2"/>
  <c r="AI238" i="2" s="1"/>
  <c r="AF238" i="2"/>
  <c r="AJ238" i="2" s="1"/>
  <c r="AG238" i="2"/>
  <c r="AK238" i="2" s="1"/>
  <c r="AH238" i="2"/>
  <c r="AL238" i="2" s="1"/>
  <c r="AC238" i="2"/>
  <c r="AD238" i="2" s="1"/>
  <c r="M254" i="2"/>
  <c r="AE254" i="2"/>
  <c r="AI254" i="2" s="1"/>
  <c r="AF254" i="2"/>
  <c r="AJ254" i="2" s="1"/>
  <c r="AG254" i="2"/>
  <c r="AK254" i="2" s="1"/>
  <c r="AH254" i="2"/>
  <c r="AL254" i="2" s="1"/>
  <c r="AC254" i="2"/>
  <c r="AD254" i="2" s="1"/>
  <c r="M358" i="2"/>
  <c r="AE358" i="2"/>
  <c r="AI358" i="2" s="1"/>
  <c r="AF358" i="2"/>
  <c r="AJ358" i="2" s="1"/>
  <c r="AG358" i="2"/>
  <c r="AK358" i="2" s="1"/>
  <c r="AH358" i="2"/>
  <c r="AL358" i="2" s="1"/>
  <c r="AC358" i="2"/>
  <c r="AD358" i="2" s="1"/>
  <c r="M366" i="2"/>
  <c r="AE366" i="2"/>
  <c r="AI366" i="2" s="1"/>
  <c r="AF366" i="2"/>
  <c r="AJ366" i="2" s="1"/>
  <c r="AG366" i="2"/>
  <c r="AK366" i="2" s="1"/>
  <c r="AH366" i="2"/>
  <c r="AL366" i="2" s="1"/>
  <c r="AC366" i="2"/>
  <c r="AD366" i="2" s="1"/>
  <c r="M386" i="2"/>
  <c r="AF386" i="2"/>
  <c r="AJ386" i="2" s="1"/>
  <c r="AE386" i="2"/>
  <c r="AI386" i="2" s="1"/>
  <c r="AG386" i="2"/>
  <c r="AK386" i="2" s="1"/>
  <c r="AH386" i="2"/>
  <c r="AL386" i="2" s="1"/>
  <c r="AC386" i="2"/>
  <c r="AD386" i="2" s="1"/>
  <c r="M390" i="2"/>
  <c r="AE390" i="2"/>
  <c r="AI390" i="2" s="1"/>
  <c r="AF390" i="2"/>
  <c r="AJ390" i="2" s="1"/>
  <c r="AG390" i="2"/>
  <c r="AK390" i="2" s="1"/>
  <c r="AH390" i="2"/>
  <c r="AL390" i="2" s="1"/>
  <c r="AC390" i="2"/>
  <c r="AD390" i="2" s="1"/>
  <c r="M693" i="2"/>
  <c r="AG693" i="2"/>
  <c r="AK693" i="2" s="1"/>
  <c r="AH693" i="2"/>
  <c r="AL693" i="2" s="1"/>
  <c r="AE693" i="2"/>
  <c r="AI693" i="2" s="1"/>
  <c r="AF693" i="2"/>
  <c r="AJ693" i="2" s="1"/>
  <c r="AC693" i="2"/>
  <c r="AD693" i="2" s="1"/>
  <c r="M43" i="2"/>
  <c r="AF43" i="2"/>
  <c r="AJ43" i="2" s="1"/>
  <c r="AG43" i="2"/>
  <c r="AK43" i="2" s="1"/>
  <c r="AE43" i="2"/>
  <c r="AI43" i="2" s="1"/>
  <c r="AH43" i="2"/>
  <c r="AL43" i="2" s="1"/>
  <c r="AC43" i="2"/>
  <c r="AD43" i="2" s="1"/>
  <c r="M49" i="2"/>
  <c r="AF49" i="2"/>
  <c r="AJ49" i="2" s="1"/>
  <c r="AG49" i="2"/>
  <c r="AK49" i="2" s="1"/>
  <c r="AH49" i="2"/>
  <c r="AL49" i="2" s="1"/>
  <c r="AE49" i="2"/>
  <c r="AI49" i="2" s="1"/>
  <c r="AC49" i="2"/>
  <c r="AD49" i="2" s="1"/>
  <c r="M66" i="2"/>
  <c r="AE66" i="2"/>
  <c r="AI66" i="2" s="1"/>
  <c r="AF66" i="2"/>
  <c r="AJ66" i="2" s="1"/>
  <c r="AH66" i="2"/>
  <c r="AL66" i="2" s="1"/>
  <c r="AG66" i="2"/>
  <c r="AK66" i="2" s="1"/>
  <c r="AC66" i="2"/>
  <c r="AD66" i="2" s="1"/>
  <c r="M76" i="2"/>
  <c r="AF76" i="2"/>
  <c r="AJ76" i="2" s="1"/>
  <c r="AG76" i="2"/>
  <c r="AK76" i="2" s="1"/>
  <c r="AE76" i="2"/>
  <c r="AI76" i="2" s="1"/>
  <c r="AH76" i="2"/>
  <c r="AL76" i="2" s="1"/>
  <c r="AC76" i="2"/>
  <c r="AD76" i="2" s="1"/>
  <c r="M83" i="2"/>
  <c r="AE83" i="2"/>
  <c r="AI83" i="2" s="1"/>
  <c r="AF83" i="2"/>
  <c r="AJ83" i="2" s="1"/>
  <c r="AG83" i="2"/>
  <c r="AK83" i="2" s="1"/>
  <c r="AH83" i="2"/>
  <c r="AL83" i="2" s="1"/>
  <c r="AC83" i="2"/>
  <c r="AD83" i="2" s="1"/>
  <c r="M87" i="2"/>
  <c r="AE87" i="2"/>
  <c r="AI87" i="2" s="1"/>
  <c r="AF87" i="2"/>
  <c r="AJ87" i="2" s="1"/>
  <c r="AG87" i="2"/>
  <c r="AK87" i="2" s="1"/>
  <c r="AH87" i="2"/>
  <c r="AL87" i="2" s="1"/>
  <c r="AC87" i="2"/>
  <c r="AD87" i="2" s="1"/>
  <c r="M95" i="2"/>
  <c r="AE95" i="2"/>
  <c r="AI95" i="2" s="1"/>
  <c r="AF95" i="2"/>
  <c r="AJ95" i="2" s="1"/>
  <c r="AG95" i="2"/>
  <c r="AK95" i="2" s="1"/>
  <c r="AH95" i="2"/>
  <c r="AL95" i="2" s="1"/>
  <c r="AC95" i="2"/>
  <c r="AD95" i="2" s="1"/>
  <c r="M106" i="2"/>
  <c r="AF106" i="2"/>
  <c r="AJ106" i="2" s="1"/>
  <c r="AG106" i="2"/>
  <c r="AK106" i="2" s="1"/>
  <c r="AH106" i="2"/>
  <c r="AL106" i="2" s="1"/>
  <c r="AE106" i="2"/>
  <c r="AI106" i="2" s="1"/>
  <c r="AC106" i="2"/>
  <c r="AD106" i="2" s="1"/>
  <c r="M122" i="2"/>
  <c r="AF122" i="2"/>
  <c r="AJ122" i="2" s="1"/>
  <c r="AG122" i="2"/>
  <c r="AK122" i="2" s="1"/>
  <c r="AE122" i="2"/>
  <c r="AI122" i="2" s="1"/>
  <c r="AH122" i="2"/>
  <c r="AL122" i="2" s="1"/>
  <c r="AC122" i="2"/>
  <c r="AD122" i="2" s="1"/>
  <c r="M138" i="2"/>
  <c r="AF138" i="2"/>
  <c r="AJ138" i="2" s="1"/>
  <c r="AG138" i="2"/>
  <c r="AK138" i="2" s="1"/>
  <c r="AH138" i="2"/>
  <c r="AL138" i="2" s="1"/>
  <c r="AE138" i="2"/>
  <c r="AI138" i="2" s="1"/>
  <c r="AC138" i="2"/>
  <c r="AD138" i="2" s="1"/>
  <c r="M146" i="2"/>
  <c r="AF146" i="2"/>
  <c r="AJ146" i="2" s="1"/>
  <c r="AG146" i="2"/>
  <c r="AK146" i="2" s="1"/>
  <c r="AE146" i="2"/>
  <c r="AI146" i="2" s="1"/>
  <c r="AH146" i="2"/>
  <c r="AL146" i="2" s="1"/>
  <c r="AC146" i="2"/>
  <c r="AD146" i="2" s="1"/>
  <c r="M157" i="2"/>
  <c r="AE157" i="2"/>
  <c r="AI157" i="2" s="1"/>
  <c r="AF157" i="2"/>
  <c r="AJ157" i="2" s="1"/>
  <c r="AG157" i="2"/>
  <c r="AK157" i="2" s="1"/>
  <c r="AH157" i="2"/>
  <c r="AL157" i="2" s="1"/>
  <c r="AC157" i="2"/>
  <c r="AD157" i="2" s="1"/>
  <c r="M164" i="2"/>
  <c r="AE164" i="2"/>
  <c r="AI164" i="2" s="1"/>
  <c r="AF164" i="2"/>
  <c r="AJ164" i="2" s="1"/>
  <c r="AG164" i="2"/>
  <c r="AK164" i="2" s="1"/>
  <c r="AH164" i="2"/>
  <c r="AL164" i="2" s="1"/>
  <c r="AC164" i="2"/>
  <c r="AD164" i="2" s="1"/>
  <c r="M184" i="2"/>
  <c r="AF184" i="2"/>
  <c r="AJ184" i="2" s="1"/>
  <c r="AG184" i="2"/>
  <c r="AK184" i="2" s="1"/>
  <c r="AE184" i="2"/>
  <c r="AI184" i="2" s="1"/>
  <c r="AH184" i="2"/>
  <c r="AL184" i="2" s="1"/>
  <c r="AC184" i="2"/>
  <c r="AD184" i="2" s="1"/>
  <c r="M196" i="2"/>
  <c r="AF196" i="2"/>
  <c r="AJ196" i="2" s="1"/>
  <c r="AG196" i="2"/>
  <c r="AK196" i="2" s="1"/>
  <c r="AH196" i="2"/>
  <c r="AL196" i="2" s="1"/>
  <c r="AE196" i="2"/>
  <c r="AI196" i="2" s="1"/>
  <c r="AC196" i="2"/>
  <c r="AD196" i="2" s="1"/>
  <c r="M202" i="2"/>
  <c r="AF202" i="2"/>
  <c r="AJ202" i="2" s="1"/>
  <c r="AG202" i="2"/>
  <c r="AK202" i="2" s="1"/>
  <c r="AH202" i="2"/>
  <c r="AL202" i="2" s="1"/>
  <c r="AE202" i="2"/>
  <c r="AI202" i="2" s="1"/>
  <c r="AC202" i="2"/>
  <c r="AD202" i="2" s="1"/>
  <c r="M210" i="2"/>
  <c r="AF210" i="2"/>
  <c r="AJ210" i="2" s="1"/>
  <c r="AG210" i="2"/>
  <c r="AK210" i="2" s="1"/>
  <c r="AH210" i="2"/>
  <c r="AL210" i="2" s="1"/>
  <c r="AE210" i="2"/>
  <c r="AI210" i="2" s="1"/>
  <c r="AC210" i="2"/>
  <c r="AD210" i="2" s="1"/>
  <c r="M224" i="2"/>
  <c r="AF224" i="2"/>
  <c r="AJ224" i="2" s="1"/>
  <c r="AG224" i="2"/>
  <c r="AK224" i="2" s="1"/>
  <c r="AE224" i="2"/>
  <c r="AI224" i="2" s="1"/>
  <c r="AH224" i="2"/>
  <c r="AL224" i="2" s="1"/>
  <c r="AC224" i="2"/>
  <c r="AD224" i="2" s="1"/>
  <c r="M228" i="2"/>
  <c r="AF228" i="2"/>
  <c r="AJ228" i="2" s="1"/>
  <c r="AG228" i="2"/>
  <c r="AK228" i="2" s="1"/>
  <c r="AE228" i="2"/>
  <c r="AI228" i="2" s="1"/>
  <c r="AH228" i="2"/>
  <c r="AL228" i="2" s="1"/>
  <c r="AC228" i="2"/>
  <c r="AD228" i="2" s="1"/>
  <c r="M239" i="2"/>
  <c r="AF239" i="2"/>
  <c r="AJ239" i="2" s="1"/>
  <c r="AG239" i="2"/>
  <c r="AK239" i="2" s="1"/>
  <c r="AE239" i="2"/>
  <c r="AI239" i="2" s="1"/>
  <c r="AH239" i="2"/>
  <c r="AL239" i="2" s="1"/>
  <c r="AC239" i="2"/>
  <c r="AD239" i="2" s="1"/>
  <c r="M247" i="2"/>
  <c r="AF247" i="2"/>
  <c r="AJ247" i="2" s="1"/>
  <c r="AG247" i="2"/>
  <c r="AK247" i="2" s="1"/>
  <c r="AE247" i="2"/>
  <c r="AI247" i="2" s="1"/>
  <c r="AH247" i="2"/>
  <c r="AL247" i="2" s="1"/>
  <c r="AC247" i="2"/>
  <c r="AD247" i="2" s="1"/>
  <c r="M255" i="2"/>
  <c r="AF255" i="2"/>
  <c r="AJ255" i="2" s="1"/>
  <c r="AG255" i="2"/>
  <c r="AK255" i="2" s="1"/>
  <c r="AE255" i="2"/>
  <c r="AI255" i="2" s="1"/>
  <c r="AH255" i="2"/>
  <c r="AL255" i="2" s="1"/>
  <c r="AC255" i="2"/>
  <c r="AD255" i="2" s="1"/>
  <c r="M265" i="2"/>
  <c r="AF265" i="2"/>
  <c r="AJ265" i="2" s="1"/>
  <c r="AG265" i="2"/>
  <c r="AK265" i="2" s="1"/>
  <c r="AE265" i="2"/>
  <c r="AI265" i="2" s="1"/>
  <c r="AH265" i="2"/>
  <c r="AL265" i="2" s="1"/>
  <c r="AC265" i="2"/>
  <c r="AD265" i="2" s="1"/>
  <c r="M273" i="2"/>
  <c r="AF273" i="2"/>
  <c r="AJ273" i="2" s="1"/>
  <c r="AG273" i="2"/>
  <c r="AK273" i="2" s="1"/>
  <c r="AE273" i="2"/>
  <c r="AI273" i="2" s="1"/>
  <c r="AH273" i="2"/>
  <c r="AL273" i="2" s="1"/>
  <c r="AC273" i="2"/>
  <c r="AD273" i="2" s="1"/>
  <c r="M286" i="2"/>
  <c r="AE286" i="2"/>
  <c r="AI286" i="2" s="1"/>
  <c r="AF286" i="2"/>
  <c r="AJ286" i="2" s="1"/>
  <c r="AG286" i="2"/>
  <c r="AK286" i="2" s="1"/>
  <c r="AH286" i="2"/>
  <c r="AL286" i="2" s="1"/>
  <c r="AC286" i="2"/>
  <c r="AD286" i="2" s="1"/>
  <c r="M294" i="2"/>
  <c r="AE294" i="2"/>
  <c r="AI294" i="2" s="1"/>
  <c r="AF294" i="2"/>
  <c r="AJ294" i="2" s="1"/>
  <c r="AG294" i="2"/>
  <c r="AK294" i="2" s="1"/>
  <c r="AH294" i="2"/>
  <c r="AL294" i="2" s="1"/>
  <c r="AC294" i="2"/>
  <c r="AD294" i="2" s="1"/>
  <c r="M301" i="2"/>
  <c r="AF301" i="2"/>
  <c r="AJ301" i="2" s="1"/>
  <c r="AH301" i="2"/>
  <c r="AL301" i="2" s="1"/>
  <c r="AE301" i="2"/>
  <c r="AI301" i="2" s="1"/>
  <c r="AG301" i="2"/>
  <c r="AK301" i="2" s="1"/>
  <c r="AC301" i="2"/>
  <c r="AD301" i="2" s="1"/>
  <c r="M316" i="2"/>
  <c r="AE316" i="2"/>
  <c r="AI316" i="2" s="1"/>
  <c r="AF316" i="2"/>
  <c r="AJ316" i="2" s="1"/>
  <c r="AG316" i="2"/>
  <c r="AK316" i="2" s="1"/>
  <c r="AH316" i="2"/>
  <c r="AL316" i="2" s="1"/>
  <c r="AC316" i="2"/>
  <c r="AD316" i="2" s="1"/>
  <c r="M324" i="2"/>
  <c r="AE324" i="2"/>
  <c r="AI324" i="2" s="1"/>
  <c r="AF324" i="2"/>
  <c r="AJ324" i="2" s="1"/>
  <c r="AG324" i="2"/>
  <c r="AK324" i="2" s="1"/>
  <c r="AH324" i="2"/>
  <c r="AL324" i="2" s="1"/>
  <c r="AC324" i="2"/>
  <c r="AD324" i="2" s="1"/>
  <c r="M340" i="2"/>
  <c r="AE340" i="2"/>
  <c r="AI340" i="2" s="1"/>
  <c r="AF340" i="2"/>
  <c r="AJ340" i="2" s="1"/>
  <c r="AG340" i="2"/>
  <c r="AK340" i="2" s="1"/>
  <c r="AH340" i="2"/>
  <c r="AL340" i="2" s="1"/>
  <c r="AC340" i="2"/>
  <c r="AD340" i="2" s="1"/>
  <c r="M336" i="2"/>
  <c r="AE336" i="2"/>
  <c r="AI336" i="2" s="1"/>
  <c r="AF336" i="2"/>
  <c r="AJ336" i="2" s="1"/>
  <c r="AG336" i="2"/>
  <c r="AK336" i="2" s="1"/>
  <c r="AH336" i="2"/>
  <c r="AL336" i="2" s="1"/>
  <c r="AC336" i="2"/>
  <c r="AD336" i="2" s="1"/>
  <c r="M347" i="2"/>
  <c r="AF347" i="2"/>
  <c r="AJ347" i="2" s="1"/>
  <c r="AG347" i="2"/>
  <c r="AK347" i="2" s="1"/>
  <c r="AH347" i="2"/>
  <c r="AL347" i="2" s="1"/>
  <c r="AE347" i="2"/>
  <c r="AI347" i="2" s="1"/>
  <c r="AC347" i="2"/>
  <c r="AD347" i="2" s="1"/>
  <c r="M351" i="2"/>
  <c r="AF351" i="2"/>
  <c r="AJ351" i="2" s="1"/>
  <c r="AE351" i="2"/>
  <c r="AI351" i="2" s="1"/>
  <c r="AG351" i="2"/>
  <c r="AK351" i="2" s="1"/>
  <c r="AH351" i="2"/>
  <c r="AL351" i="2" s="1"/>
  <c r="AC351" i="2"/>
  <c r="AD351" i="2" s="1"/>
  <c r="M424" i="2"/>
  <c r="AG424" i="2"/>
  <c r="AK424" i="2" s="1"/>
  <c r="AE424" i="2"/>
  <c r="AI424" i="2" s="1"/>
  <c r="AF424" i="2"/>
  <c r="AJ424" i="2" s="1"/>
  <c r="AH424" i="2"/>
  <c r="AL424" i="2" s="1"/>
  <c r="AC424" i="2"/>
  <c r="AD424" i="2" s="1"/>
  <c r="M428" i="2"/>
  <c r="AG428" i="2"/>
  <c r="AK428" i="2" s="1"/>
  <c r="AE428" i="2"/>
  <c r="AI428" i="2" s="1"/>
  <c r="AF428" i="2"/>
  <c r="AJ428" i="2" s="1"/>
  <c r="AH428" i="2"/>
  <c r="AL428" i="2" s="1"/>
  <c r="AC428" i="2"/>
  <c r="AD428" i="2" s="1"/>
  <c r="M432" i="2"/>
  <c r="AG432" i="2"/>
  <c r="AK432" i="2" s="1"/>
  <c r="AE432" i="2"/>
  <c r="AI432" i="2" s="1"/>
  <c r="AF432" i="2"/>
  <c r="AJ432" i="2" s="1"/>
  <c r="AH432" i="2"/>
  <c r="AL432" i="2" s="1"/>
  <c r="AC432" i="2"/>
  <c r="AD432" i="2" s="1"/>
  <c r="M436" i="2"/>
  <c r="AG436" i="2"/>
  <c r="AK436" i="2" s="1"/>
  <c r="AE436" i="2"/>
  <c r="AI436" i="2" s="1"/>
  <c r="AF436" i="2"/>
  <c r="AJ436" i="2" s="1"/>
  <c r="AH436" i="2"/>
  <c r="AL436" i="2" s="1"/>
  <c r="AC436" i="2"/>
  <c r="AD436" i="2" s="1"/>
  <c r="M440" i="2"/>
  <c r="AG440" i="2"/>
  <c r="AK440" i="2" s="1"/>
  <c r="AE440" i="2"/>
  <c r="AI440" i="2" s="1"/>
  <c r="AF440" i="2"/>
  <c r="AJ440" i="2" s="1"/>
  <c r="AH440" i="2"/>
  <c r="AL440" i="2" s="1"/>
  <c r="AC440" i="2"/>
  <c r="AD440" i="2" s="1"/>
  <c r="M444" i="2"/>
  <c r="AG444" i="2"/>
  <c r="AK444" i="2" s="1"/>
  <c r="AE444" i="2"/>
  <c r="AI444" i="2" s="1"/>
  <c r="AF444" i="2"/>
  <c r="AJ444" i="2" s="1"/>
  <c r="AH444" i="2"/>
  <c r="AL444" i="2" s="1"/>
  <c r="AC444" i="2"/>
  <c r="AD444" i="2" s="1"/>
  <c r="M448" i="2"/>
  <c r="AG448" i="2"/>
  <c r="AK448" i="2" s="1"/>
  <c r="AE448" i="2"/>
  <c r="AI448" i="2" s="1"/>
  <c r="AF448" i="2"/>
  <c r="AJ448" i="2" s="1"/>
  <c r="AH448" i="2"/>
  <c r="AL448" i="2" s="1"/>
  <c r="AC448" i="2"/>
  <c r="AD448" i="2" s="1"/>
  <c r="M459" i="2"/>
  <c r="AE459" i="2"/>
  <c r="AI459" i="2" s="1"/>
  <c r="AF459" i="2"/>
  <c r="AJ459" i="2" s="1"/>
  <c r="AH459" i="2"/>
  <c r="AL459" i="2" s="1"/>
  <c r="AG459" i="2"/>
  <c r="AK459" i="2" s="1"/>
  <c r="AC459" i="2"/>
  <c r="AD459" i="2" s="1"/>
  <c r="M463" i="2"/>
  <c r="AE463" i="2"/>
  <c r="AI463" i="2" s="1"/>
  <c r="AF463" i="2"/>
  <c r="AJ463" i="2" s="1"/>
  <c r="AG463" i="2"/>
  <c r="AK463" i="2" s="1"/>
  <c r="AH463" i="2"/>
  <c r="AL463" i="2" s="1"/>
  <c r="AC463" i="2"/>
  <c r="AD463" i="2" s="1"/>
  <c r="M467" i="2"/>
  <c r="AE467" i="2"/>
  <c r="AI467" i="2" s="1"/>
  <c r="AF467" i="2"/>
  <c r="AJ467" i="2" s="1"/>
  <c r="AG467" i="2"/>
  <c r="AK467" i="2" s="1"/>
  <c r="AH467" i="2"/>
  <c r="AL467" i="2" s="1"/>
  <c r="AC467" i="2"/>
  <c r="AD467" i="2" s="1"/>
  <c r="M492" i="2"/>
  <c r="AG492" i="2"/>
  <c r="AK492" i="2" s="1"/>
  <c r="AE492" i="2"/>
  <c r="AI492" i="2" s="1"/>
  <c r="AH492" i="2"/>
  <c r="AL492" i="2" s="1"/>
  <c r="AF492" i="2"/>
  <c r="AJ492" i="2" s="1"/>
  <c r="AC492" i="2"/>
  <c r="AD492" i="2" s="1"/>
  <c r="M496" i="2"/>
  <c r="AE496" i="2"/>
  <c r="AI496" i="2" s="1"/>
  <c r="AG496" i="2"/>
  <c r="AK496" i="2" s="1"/>
  <c r="AH496" i="2"/>
  <c r="AL496" i="2" s="1"/>
  <c r="AF496" i="2"/>
  <c r="AJ496" i="2" s="1"/>
  <c r="AC496" i="2"/>
  <c r="AD496" i="2" s="1"/>
  <c r="M500" i="2"/>
  <c r="AE500" i="2"/>
  <c r="AI500" i="2" s="1"/>
  <c r="AF500" i="2"/>
  <c r="AJ500" i="2" s="1"/>
  <c r="AH500" i="2"/>
  <c r="AL500" i="2" s="1"/>
  <c r="AG500" i="2"/>
  <c r="AK500" i="2" s="1"/>
  <c r="AC500" i="2"/>
  <c r="AD500" i="2" s="1"/>
  <c r="M504" i="2"/>
  <c r="AE504" i="2"/>
  <c r="AI504" i="2" s="1"/>
  <c r="AF504" i="2"/>
  <c r="AJ504" i="2" s="1"/>
  <c r="AG504" i="2"/>
  <c r="AK504" i="2" s="1"/>
  <c r="AH504" i="2"/>
  <c r="AL504" i="2" s="1"/>
  <c r="AC504" i="2"/>
  <c r="AD504" i="2" s="1"/>
  <c r="M519" i="2"/>
  <c r="AE519" i="2"/>
  <c r="AI519" i="2" s="1"/>
  <c r="AF519" i="2"/>
  <c r="AJ519" i="2" s="1"/>
  <c r="AG519" i="2"/>
  <c r="AK519" i="2" s="1"/>
  <c r="AH519" i="2"/>
  <c r="AL519" i="2" s="1"/>
  <c r="AC519" i="2"/>
  <c r="AD519" i="2" s="1"/>
  <c r="M537" i="2"/>
  <c r="AG537" i="2"/>
  <c r="AK537" i="2" s="1"/>
  <c r="AH537" i="2"/>
  <c r="AL537" i="2" s="1"/>
  <c r="AE537" i="2"/>
  <c r="AI537" i="2" s="1"/>
  <c r="AF537" i="2"/>
  <c r="AJ537" i="2" s="1"/>
  <c r="AC537" i="2"/>
  <c r="AD537" i="2" s="1"/>
  <c r="M541" i="2"/>
  <c r="AG541" i="2"/>
  <c r="AK541" i="2" s="1"/>
  <c r="AH541" i="2"/>
  <c r="AL541" i="2" s="1"/>
  <c r="AE541" i="2"/>
  <c r="AI541" i="2" s="1"/>
  <c r="AF541" i="2"/>
  <c r="AJ541" i="2" s="1"/>
  <c r="AC541" i="2"/>
  <c r="AD541" i="2" s="1"/>
  <c r="M549" i="2"/>
  <c r="AE549" i="2"/>
  <c r="AI549" i="2" s="1"/>
  <c r="AF549" i="2"/>
  <c r="AJ549" i="2" s="1"/>
  <c r="AG549" i="2"/>
  <c r="AK549" i="2" s="1"/>
  <c r="AH549" i="2"/>
  <c r="AL549" i="2" s="1"/>
  <c r="AC549" i="2"/>
  <c r="AD549" i="2" s="1"/>
  <c r="M553" i="2"/>
  <c r="AE553" i="2"/>
  <c r="AI553" i="2" s="1"/>
  <c r="AF553" i="2"/>
  <c r="AJ553" i="2" s="1"/>
  <c r="AG553" i="2"/>
  <c r="AK553" i="2" s="1"/>
  <c r="AH553" i="2"/>
  <c r="AL553" i="2" s="1"/>
  <c r="AC553" i="2"/>
  <c r="AD553" i="2" s="1"/>
  <c r="M571" i="2"/>
  <c r="AE571" i="2"/>
  <c r="AI571" i="2" s="1"/>
  <c r="AF571" i="2"/>
  <c r="AJ571" i="2" s="1"/>
  <c r="AG571" i="2"/>
  <c r="AK571" i="2" s="1"/>
  <c r="AH571" i="2"/>
  <c r="AL571" i="2" s="1"/>
  <c r="AC571" i="2"/>
  <c r="AD571" i="2" s="1"/>
  <c r="M576" i="2"/>
  <c r="AE576" i="2"/>
  <c r="AI576" i="2" s="1"/>
  <c r="AF576" i="2"/>
  <c r="AJ576" i="2" s="1"/>
  <c r="AG576" i="2"/>
  <c r="AK576" i="2" s="1"/>
  <c r="AH576" i="2"/>
  <c r="AL576" i="2" s="1"/>
  <c r="AC576" i="2"/>
  <c r="AD576" i="2" s="1"/>
  <c r="M584" i="2"/>
  <c r="AE584" i="2"/>
  <c r="AI584" i="2" s="1"/>
  <c r="AF584" i="2"/>
  <c r="AJ584" i="2" s="1"/>
  <c r="AG584" i="2"/>
  <c r="AK584" i="2" s="1"/>
  <c r="AH584" i="2"/>
  <c r="AL584" i="2" s="1"/>
  <c r="AC584" i="2"/>
  <c r="AD584" i="2" s="1"/>
  <c r="M592" i="2"/>
  <c r="AE592" i="2"/>
  <c r="AI592" i="2" s="1"/>
  <c r="AF592" i="2"/>
  <c r="AJ592" i="2" s="1"/>
  <c r="AG592" i="2"/>
  <c r="AK592" i="2" s="1"/>
  <c r="AH592" i="2"/>
  <c r="AL592" i="2" s="1"/>
  <c r="AC592" i="2"/>
  <c r="AD592" i="2" s="1"/>
  <c r="M595" i="2"/>
  <c r="AG595" i="2"/>
  <c r="AK595" i="2" s="1"/>
  <c r="AH595" i="2"/>
  <c r="AL595" i="2" s="1"/>
  <c r="AE595" i="2"/>
  <c r="AI595" i="2" s="1"/>
  <c r="AF595" i="2"/>
  <c r="AJ595" i="2" s="1"/>
  <c r="AC595" i="2"/>
  <c r="AD595" i="2" s="1"/>
  <c r="M601" i="2"/>
  <c r="AG601" i="2"/>
  <c r="AK601" i="2" s="1"/>
  <c r="AH601" i="2"/>
  <c r="AL601" i="2" s="1"/>
  <c r="AE601" i="2"/>
  <c r="AI601" i="2" s="1"/>
  <c r="AF601" i="2"/>
  <c r="AJ601" i="2" s="1"/>
  <c r="AC601" i="2"/>
  <c r="AD601" i="2" s="1"/>
  <c r="M605" i="2"/>
  <c r="AG605" i="2"/>
  <c r="AK605" i="2" s="1"/>
  <c r="AH605" i="2"/>
  <c r="AL605" i="2" s="1"/>
  <c r="AE605" i="2"/>
  <c r="AI605" i="2" s="1"/>
  <c r="AF605" i="2"/>
  <c r="AJ605" i="2" s="1"/>
  <c r="AC605" i="2"/>
  <c r="AD605" i="2" s="1"/>
  <c r="M608" i="2"/>
  <c r="AG608" i="2"/>
  <c r="AK608" i="2" s="1"/>
  <c r="AH608" i="2"/>
  <c r="AL608" i="2" s="1"/>
  <c r="AE608" i="2"/>
  <c r="AI608" i="2" s="1"/>
  <c r="AF608" i="2"/>
  <c r="AJ608" i="2" s="1"/>
  <c r="AC608" i="2"/>
  <c r="AD608" i="2" s="1"/>
  <c r="M612" i="2"/>
  <c r="AG612" i="2"/>
  <c r="AK612" i="2" s="1"/>
  <c r="AH612" i="2"/>
  <c r="AL612" i="2" s="1"/>
  <c r="AF612" i="2"/>
  <c r="AJ612" i="2" s="1"/>
  <c r="AE612" i="2"/>
  <c r="AI612" i="2" s="1"/>
  <c r="AC612" i="2"/>
  <c r="AD612" i="2" s="1"/>
  <c r="M616" i="2"/>
  <c r="AG616" i="2"/>
  <c r="AK616" i="2" s="1"/>
  <c r="AH616" i="2"/>
  <c r="AL616" i="2" s="1"/>
  <c r="AE616" i="2"/>
  <c r="AI616" i="2" s="1"/>
  <c r="AF616" i="2"/>
  <c r="AJ616" i="2" s="1"/>
  <c r="AC616" i="2"/>
  <c r="AD616" i="2" s="1"/>
  <c r="M620" i="2"/>
  <c r="AG620" i="2"/>
  <c r="AK620" i="2" s="1"/>
  <c r="AH620" i="2"/>
  <c r="AL620" i="2" s="1"/>
  <c r="AE620" i="2"/>
  <c r="AI620" i="2" s="1"/>
  <c r="AF620" i="2"/>
  <c r="AJ620" i="2" s="1"/>
  <c r="AC620" i="2"/>
  <c r="AD620" i="2" s="1"/>
  <c r="M624" i="2"/>
  <c r="AG624" i="2"/>
  <c r="AK624" i="2" s="1"/>
  <c r="AH624" i="2"/>
  <c r="AL624" i="2" s="1"/>
  <c r="AE624" i="2"/>
  <c r="AI624" i="2" s="1"/>
  <c r="AF624" i="2"/>
  <c r="AJ624" i="2" s="1"/>
  <c r="AC624" i="2"/>
  <c r="AD624" i="2" s="1"/>
  <c r="M641" i="2"/>
  <c r="AE641" i="2"/>
  <c r="AI641" i="2" s="1"/>
  <c r="AF641" i="2"/>
  <c r="AJ641" i="2" s="1"/>
  <c r="AG641" i="2"/>
  <c r="AK641" i="2" s="1"/>
  <c r="AH641" i="2"/>
  <c r="AL641" i="2" s="1"/>
  <c r="M645" i="2"/>
  <c r="AE645" i="2"/>
  <c r="AI645" i="2" s="1"/>
  <c r="AF645" i="2"/>
  <c r="AJ645" i="2" s="1"/>
  <c r="AG645" i="2"/>
  <c r="AK645" i="2" s="1"/>
  <c r="AH645" i="2"/>
  <c r="AL645" i="2" s="1"/>
  <c r="AC645" i="2"/>
  <c r="AD645" i="2" s="1"/>
  <c r="M653" i="2"/>
  <c r="AE653" i="2"/>
  <c r="AI653" i="2" s="1"/>
  <c r="AF653" i="2"/>
  <c r="AJ653" i="2" s="1"/>
  <c r="AG653" i="2"/>
  <c r="AK653" i="2" s="1"/>
  <c r="AH653" i="2"/>
  <c r="AL653" i="2" s="1"/>
  <c r="AC653" i="2"/>
  <c r="AD653" i="2" s="1"/>
  <c r="M657" i="2"/>
  <c r="AE657" i="2"/>
  <c r="AI657" i="2" s="1"/>
  <c r="AF657" i="2"/>
  <c r="AJ657" i="2" s="1"/>
  <c r="AG657" i="2"/>
  <c r="AK657" i="2" s="1"/>
  <c r="AH657" i="2"/>
  <c r="AL657" i="2" s="1"/>
  <c r="AC657" i="2"/>
  <c r="AD657" i="2" s="1"/>
  <c r="M661" i="2"/>
  <c r="AE661" i="2"/>
  <c r="AI661" i="2" s="1"/>
  <c r="AF661" i="2"/>
  <c r="AJ661" i="2" s="1"/>
  <c r="AG661" i="2"/>
  <c r="AK661" i="2" s="1"/>
  <c r="AH661" i="2"/>
  <c r="AL661" i="2" s="1"/>
  <c r="AC661" i="2"/>
  <c r="AD661" i="2" s="1"/>
  <c r="M663" i="2"/>
  <c r="AE663" i="2"/>
  <c r="AI663" i="2" s="1"/>
  <c r="AF663" i="2"/>
  <c r="AJ663" i="2" s="1"/>
  <c r="AG663" i="2"/>
  <c r="AK663" i="2" s="1"/>
  <c r="AH663" i="2"/>
  <c r="AL663" i="2" s="1"/>
  <c r="AC663" i="2"/>
  <c r="AD663" i="2" s="1"/>
  <c r="M803" i="2"/>
  <c r="AG803" i="2"/>
  <c r="AK803" i="2" s="1"/>
  <c r="AH803" i="2"/>
  <c r="AL803" i="2" s="1"/>
  <c r="AE803" i="2"/>
  <c r="AI803" i="2" s="1"/>
  <c r="AF803" i="2"/>
  <c r="AJ803" i="2" s="1"/>
  <c r="AC803" i="2"/>
  <c r="AD803" i="2" s="1"/>
  <c r="M828" i="2"/>
  <c r="AE828" i="2"/>
  <c r="AI828" i="2" s="1"/>
  <c r="AF828" i="2"/>
  <c r="AJ828" i="2" s="1"/>
  <c r="AG828" i="2"/>
  <c r="AK828" i="2" s="1"/>
  <c r="AH828" i="2"/>
  <c r="AL828" i="2" s="1"/>
  <c r="AC828" i="2"/>
  <c r="AD828" i="2" s="1"/>
  <c r="M922" i="2"/>
  <c r="AE922" i="2"/>
  <c r="AI922" i="2" s="1"/>
  <c r="AF922" i="2"/>
  <c r="AJ922" i="2" s="1"/>
  <c r="AG922" i="2"/>
  <c r="AK922" i="2" s="1"/>
  <c r="AH922" i="2"/>
  <c r="AL922" i="2" s="1"/>
  <c r="AC922" i="2"/>
  <c r="AD922" i="2" s="1"/>
  <c r="M926" i="2"/>
  <c r="AE926" i="2"/>
  <c r="AI926" i="2" s="1"/>
  <c r="AH926" i="2"/>
  <c r="AL926" i="2" s="1"/>
  <c r="AF926" i="2"/>
  <c r="AJ926" i="2" s="1"/>
  <c r="AG926" i="2"/>
  <c r="AK926" i="2" s="1"/>
  <c r="AC926" i="2"/>
  <c r="AD926" i="2" s="1"/>
  <c r="M930" i="2"/>
  <c r="AE930" i="2"/>
  <c r="AI930" i="2" s="1"/>
  <c r="AF930" i="2"/>
  <c r="AJ930" i="2" s="1"/>
  <c r="AG930" i="2"/>
  <c r="AK930" i="2" s="1"/>
  <c r="AH930" i="2"/>
  <c r="AL930" i="2" s="1"/>
  <c r="AC930" i="2"/>
  <c r="AD930" i="2" s="1"/>
  <c r="M941" i="2"/>
  <c r="AE941" i="2"/>
  <c r="AI941" i="2" s="1"/>
  <c r="AF941" i="2"/>
  <c r="AJ941" i="2" s="1"/>
  <c r="AG941" i="2"/>
  <c r="AK941" i="2" s="1"/>
  <c r="AH941" i="2"/>
  <c r="AL941" i="2" s="1"/>
  <c r="AC941" i="2"/>
  <c r="AD941" i="2" s="1"/>
  <c r="M948" i="2"/>
  <c r="AE948" i="2"/>
  <c r="AI948" i="2" s="1"/>
  <c r="AF948" i="2"/>
  <c r="AJ948" i="2" s="1"/>
  <c r="AG948" i="2"/>
  <c r="AK948" i="2" s="1"/>
  <c r="AH948" i="2"/>
  <c r="AL948" i="2" s="1"/>
  <c r="AC948" i="2"/>
  <c r="AD948" i="2" s="1"/>
  <c r="M951" i="2"/>
  <c r="AE951" i="2"/>
  <c r="AI951" i="2" s="1"/>
  <c r="AH951" i="2"/>
  <c r="AL951" i="2" s="1"/>
  <c r="AF951" i="2"/>
  <c r="AJ951" i="2" s="1"/>
  <c r="AG951" i="2"/>
  <c r="AK951" i="2" s="1"/>
  <c r="AC951" i="2"/>
  <c r="AD951" i="2" s="1"/>
  <c r="M953" i="2"/>
  <c r="AE953" i="2"/>
  <c r="AI953" i="2" s="1"/>
  <c r="AF953" i="2"/>
  <c r="AJ953" i="2" s="1"/>
  <c r="AG953" i="2"/>
  <c r="AK953" i="2" s="1"/>
  <c r="AH953" i="2"/>
  <c r="AL953" i="2" s="1"/>
  <c r="AC953" i="2"/>
  <c r="AD953" i="2" s="1"/>
  <c r="M979" i="2"/>
  <c r="AE979" i="2"/>
  <c r="AI979" i="2" s="1"/>
  <c r="AF979" i="2"/>
  <c r="AJ979" i="2" s="1"/>
  <c r="AG979" i="2"/>
  <c r="AK979" i="2" s="1"/>
  <c r="AH979" i="2"/>
  <c r="AL979" i="2" s="1"/>
  <c r="AC979" i="2"/>
  <c r="AD979" i="2" s="1"/>
  <c r="M986" i="2"/>
  <c r="AF986" i="2"/>
  <c r="AJ986" i="2" s="1"/>
  <c r="AG986" i="2"/>
  <c r="AK986" i="2" s="1"/>
  <c r="AH986" i="2"/>
  <c r="AL986" i="2" s="1"/>
  <c r="AE986" i="2"/>
  <c r="AI986" i="2" s="1"/>
  <c r="AC986" i="2"/>
  <c r="AD986" i="2" s="1"/>
  <c r="M990" i="2"/>
  <c r="AF990" i="2"/>
  <c r="AJ990" i="2" s="1"/>
  <c r="AG990" i="2"/>
  <c r="AK990" i="2" s="1"/>
  <c r="AH990" i="2"/>
  <c r="AL990" i="2" s="1"/>
  <c r="AE990" i="2"/>
  <c r="AI990" i="2" s="1"/>
  <c r="AC990" i="2"/>
  <c r="AD990" i="2" s="1"/>
  <c r="M1000" i="2"/>
  <c r="AE1000" i="2"/>
  <c r="AI1000" i="2" s="1"/>
  <c r="AF1000" i="2"/>
  <c r="AJ1000" i="2" s="1"/>
  <c r="AG1000" i="2"/>
  <c r="AK1000" i="2" s="1"/>
  <c r="AH1000" i="2"/>
  <c r="AL1000" i="2" s="1"/>
  <c r="AC1000" i="2"/>
  <c r="AD1000" i="2" s="1"/>
  <c r="M1007" i="2"/>
  <c r="AF1007" i="2"/>
  <c r="AJ1007" i="2" s="1"/>
  <c r="AE1007" i="2"/>
  <c r="AI1007" i="2" s="1"/>
  <c r="AG1007" i="2"/>
  <c r="AK1007" i="2" s="1"/>
  <c r="AH1007" i="2"/>
  <c r="AL1007" i="2" s="1"/>
  <c r="AC1007" i="2"/>
  <c r="AD1007" i="2" s="1"/>
  <c r="M1080" i="2"/>
  <c r="AE1080" i="2"/>
  <c r="AI1080" i="2" s="1"/>
  <c r="AF1080" i="2"/>
  <c r="AJ1080" i="2" s="1"/>
  <c r="AG1080" i="2"/>
  <c r="AK1080" i="2" s="1"/>
  <c r="AH1080" i="2"/>
  <c r="AL1080" i="2" s="1"/>
  <c r="AC1080" i="2"/>
  <c r="AD1080" i="2" s="1"/>
  <c r="M1084" i="2"/>
  <c r="AE1084" i="2"/>
  <c r="AI1084" i="2" s="1"/>
  <c r="AF1084" i="2"/>
  <c r="AJ1084" i="2" s="1"/>
  <c r="AG1084" i="2"/>
  <c r="AK1084" i="2" s="1"/>
  <c r="AH1084" i="2"/>
  <c r="AL1084" i="2" s="1"/>
  <c r="AC1084" i="2"/>
  <c r="AD1084" i="2" s="1"/>
  <c r="M1087" i="2"/>
  <c r="AE1087" i="2"/>
  <c r="AI1087" i="2" s="1"/>
  <c r="AF1087" i="2"/>
  <c r="AJ1087" i="2" s="1"/>
  <c r="AG1087" i="2"/>
  <c r="AK1087" i="2" s="1"/>
  <c r="AH1087" i="2"/>
  <c r="AL1087" i="2" s="1"/>
  <c r="AC1087" i="2"/>
  <c r="AD1087" i="2" s="1"/>
  <c r="M1091" i="2"/>
  <c r="AE1091" i="2"/>
  <c r="AI1091" i="2" s="1"/>
  <c r="AF1091" i="2"/>
  <c r="AJ1091" i="2" s="1"/>
  <c r="AG1091" i="2"/>
  <c r="AK1091" i="2" s="1"/>
  <c r="AH1091" i="2"/>
  <c r="AL1091" i="2" s="1"/>
  <c r="AC1091" i="2"/>
  <c r="AD1091" i="2" s="1"/>
  <c r="M1094" i="2"/>
  <c r="AE1094" i="2"/>
  <c r="AI1094" i="2" s="1"/>
  <c r="AF1094" i="2"/>
  <c r="AJ1094" i="2" s="1"/>
  <c r="AG1094" i="2"/>
  <c r="AK1094" i="2" s="1"/>
  <c r="AH1094" i="2"/>
  <c r="AL1094" i="2" s="1"/>
  <c r="AC1094" i="2"/>
  <c r="AD1094" i="2" s="1"/>
  <c r="M1133" i="2"/>
  <c r="AF1133" i="2"/>
  <c r="AJ1133" i="2" s="1"/>
  <c r="AG1133" i="2"/>
  <c r="AK1133" i="2" s="1"/>
  <c r="AH1133" i="2"/>
  <c r="AL1133" i="2" s="1"/>
  <c r="AE1133" i="2"/>
  <c r="AI1133" i="2" s="1"/>
  <c r="AC1133" i="2"/>
  <c r="AD1133" i="2" s="1"/>
  <c r="M1137" i="2"/>
  <c r="AF1137" i="2"/>
  <c r="AJ1137" i="2" s="1"/>
  <c r="AG1137" i="2"/>
  <c r="AK1137" i="2" s="1"/>
  <c r="AH1137" i="2"/>
  <c r="AL1137" i="2" s="1"/>
  <c r="AE1137" i="2"/>
  <c r="AI1137" i="2" s="1"/>
  <c r="AC1137" i="2"/>
  <c r="AD1137" i="2" s="1"/>
  <c r="M1209" i="2"/>
  <c r="AF1209" i="2"/>
  <c r="AJ1209" i="2" s="1"/>
  <c r="AG1209" i="2"/>
  <c r="AK1209" i="2" s="1"/>
  <c r="AE1209" i="2"/>
  <c r="AI1209" i="2" s="1"/>
  <c r="AH1209" i="2"/>
  <c r="AL1209" i="2" s="1"/>
  <c r="AC1209" i="2"/>
  <c r="AD1209" i="2" s="1"/>
  <c r="M1213" i="2"/>
  <c r="AF1213" i="2"/>
  <c r="AJ1213" i="2" s="1"/>
  <c r="AG1213" i="2"/>
  <c r="AK1213" i="2" s="1"/>
  <c r="AH1213" i="2"/>
  <c r="AL1213" i="2" s="1"/>
  <c r="AE1213" i="2"/>
  <c r="AI1213" i="2" s="1"/>
  <c r="AC1213" i="2"/>
  <c r="AD1213" i="2" s="1"/>
  <c r="M1216" i="2"/>
  <c r="AE1216" i="2"/>
  <c r="AI1216" i="2" s="1"/>
  <c r="AF1216" i="2"/>
  <c r="AJ1216" i="2" s="1"/>
  <c r="AG1216" i="2"/>
  <c r="AK1216" i="2" s="1"/>
  <c r="AH1216" i="2"/>
  <c r="AL1216" i="2" s="1"/>
  <c r="AC1216" i="2"/>
  <c r="AD1216" i="2" s="1"/>
  <c r="M1222" i="2"/>
  <c r="AG1222" i="2"/>
  <c r="AK1222" i="2" s="1"/>
  <c r="AF1222" i="2"/>
  <c r="AJ1222" i="2" s="1"/>
  <c r="AH1222" i="2"/>
  <c r="AL1222" i="2" s="1"/>
  <c r="AE1222" i="2"/>
  <c r="AI1222" i="2" s="1"/>
  <c r="AC1222" i="2"/>
  <c r="AD1222" i="2" s="1"/>
  <c r="M1226" i="2"/>
  <c r="AG1226" i="2"/>
  <c r="AK1226" i="2" s="1"/>
  <c r="AH1226" i="2"/>
  <c r="AL1226" i="2" s="1"/>
  <c r="AE1226" i="2"/>
  <c r="AI1226" i="2" s="1"/>
  <c r="AF1226" i="2"/>
  <c r="AJ1226" i="2" s="1"/>
  <c r="AC1226" i="2"/>
  <c r="AD1226" i="2" s="1"/>
  <c r="M1230" i="2"/>
  <c r="AG1230" i="2"/>
  <c r="AK1230" i="2" s="1"/>
  <c r="AH1230" i="2"/>
  <c r="AL1230" i="2" s="1"/>
  <c r="AE1230" i="2"/>
  <c r="AI1230" i="2" s="1"/>
  <c r="AF1230" i="2"/>
  <c r="AJ1230" i="2" s="1"/>
  <c r="AC1230" i="2"/>
  <c r="AD1230" i="2" s="1"/>
  <c r="M1234" i="2"/>
  <c r="AG1234" i="2"/>
  <c r="AK1234" i="2" s="1"/>
  <c r="AH1234" i="2"/>
  <c r="AL1234" i="2" s="1"/>
  <c r="AE1234" i="2"/>
  <c r="AI1234" i="2" s="1"/>
  <c r="AF1234" i="2"/>
  <c r="AJ1234" i="2" s="1"/>
  <c r="AC1234" i="2"/>
  <c r="AD1234" i="2" s="1"/>
  <c r="M1238" i="2"/>
  <c r="AG1238" i="2"/>
  <c r="AK1238" i="2" s="1"/>
  <c r="AH1238" i="2"/>
  <c r="AL1238" i="2" s="1"/>
  <c r="AE1238" i="2"/>
  <c r="AI1238" i="2" s="1"/>
  <c r="AF1238" i="2"/>
  <c r="AJ1238" i="2" s="1"/>
  <c r="AC1238" i="2"/>
  <c r="AD1238" i="2" s="1"/>
  <c r="R1188" i="2"/>
  <c r="S1188" i="2" s="1"/>
  <c r="Z1188" i="2" s="1"/>
  <c r="Q400" i="2"/>
  <c r="Q395" i="2"/>
  <c r="X1100" i="2"/>
  <c r="Y1100" i="2" s="1"/>
  <c r="Q349" i="2"/>
  <c r="R381" i="2"/>
  <c r="S381" i="2" s="1"/>
  <c r="Z381" i="2" s="1"/>
  <c r="P470" i="2"/>
  <c r="R470" i="2" s="1"/>
  <c r="S470" i="2" s="1"/>
  <c r="T470" i="2"/>
  <c r="U470" i="2" s="1"/>
  <c r="Q589" i="2"/>
  <c r="R545" i="2"/>
  <c r="S545" i="2" s="1"/>
  <c r="Q1246" i="2"/>
  <c r="R1203" i="2"/>
  <c r="S1203" i="2" s="1"/>
  <c r="Z1203" i="2" s="1"/>
  <c r="N1071" i="2"/>
  <c r="Q537" i="2"/>
  <c r="Q371" i="2"/>
  <c r="R1148" i="2"/>
  <c r="S1148" i="2" s="1"/>
  <c r="Z1148" i="2" s="1"/>
  <c r="Q361" i="2"/>
  <c r="Q420" i="2"/>
  <c r="R834" i="2"/>
  <c r="S834" i="2" s="1"/>
  <c r="Z834" i="2" s="1"/>
  <c r="R1119" i="2"/>
  <c r="S1119" i="2" s="1"/>
  <c r="Z1119" i="2" s="1"/>
  <c r="R1140" i="2"/>
  <c r="S1140" i="2" s="1"/>
  <c r="Z1140" i="2" s="1"/>
  <c r="N1064" i="2"/>
  <c r="Q332" i="2"/>
  <c r="Q501" i="2"/>
  <c r="Q778" i="2"/>
  <c r="Q343" i="2"/>
  <c r="Q500" i="2"/>
  <c r="R507" i="2"/>
  <c r="S507" i="2" s="1"/>
  <c r="Z507" i="2" s="1"/>
  <c r="U600" i="2"/>
  <c r="T1142" i="2"/>
  <c r="U1142" i="2" s="1"/>
  <c r="T1192" i="2"/>
  <c r="U1192" i="2" s="1"/>
  <c r="V15" i="2"/>
  <c r="W15" i="2" s="1"/>
  <c r="W600" i="2"/>
  <c r="N1175" i="2"/>
  <c r="R348" i="2"/>
  <c r="S348" i="2" s="1"/>
  <c r="Z348" i="2" s="1"/>
  <c r="R401" i="2"/>
  <c r="S401" i="2" s="1"/>
  <c r="Z401" i="2" s="1"/>
  <c r="R447" i="2"/>
  <c r="S447" i="2" s="1"/>
  <c r="Z447" i="2" s="1"/>
  <c r="R460" i="2"/>
  <c r="S460" i="2" s="1"/>
  <c r="Z460" i="2" s="1"/>
  <c r="Q496" i="2"/>
  <c r="Y600" i="2"/>
  <c r="Q809" i="2"/>
  <c r="Q940" i="2"/>
  <c r="Q951" i="2"/>
  <c r="R979" i="2"/>
  <c r="S979" i="2" s="1"/>
  <c r="Z979" i="2" s="1"/>
  <c r="V1064" i="2"/>
  <c r="W1064" i="2" s="1"/>
  <c r="V1192" i="2"/>
  <c r="W1192" i="2" s="1"/>
  <c r="P1159" i="2"/>
  <c r="R1159" i="2" s="1"/>
  <c r="S1159" i="2" s="1"/>
  <c r="Q384" i="2"/>
  <c r="R435" i="2"/>
  <c r="S435" i="2" s="1"/>
  <c r="Z435" i="2" s="1"/>
  <c r="R541" i="2"/>
  <c r="S541" i="2" s="1"/>
  <c r="Z541" i="2" s="1"/>
  <c r="Q738" i="2"/>
  <c r="Q1103" i="2"/>
  <c r="R1136" i="2"/>
  <c r="S1136" i="2" s="1"/>
  <c r="Z1136" i="2" s="1"/>
  <c r="R1158" i="2"/>
  <c r="S1158" i="2" s="1"/>
  <c r="Z1158" i="2" s="1"/>
  <c r="Q408" i="2"/>
  <c r="Q434" i="2"/>
  <c r="Q444" i="2"/>
  <c r="Q526" i="2"/>
  <c r="Z636" i="2"/>
  <c r="R933" i="2"/>
  <c r="S933" i="2" s="1"/>
  <c r="Z933" i="2" s="1"/>
  <c r="Q967" i="2"/>
  <c r="X1074" i="2"/>
  <c r="Y1074" i="2" s="1"/>
  <c r="T27" i="2"/>
  <c r="U27" i="2" s="1"/>
  <c r="Q368" i="2"/>
  <c r="R438" i="2"/>
  <c r="S438" i="2" s="1"/>
  <c r="Z438" i="2" s="1"/>
  <c r="R524" i="2"/>
  <c r="S524" i="2" s="1"/>
  <c r="Z524" i="2" s="1"/>
  <c r="Q590" i="2"/>
  <c r="W598" i="2"/>
  <c r="P1192" i="2"/>
  <c r="R1192" i="2" s="1"/>
  <c r="S1192" i="2" s="1"/>
  <c r="R377" i="2"/>
  <c r="S377" i="2" s="1"/>
  <c r="Z377" i="2" s="1"/>
  <c r="Q377" i="2"/>
  <c r="Z339" i="2"/>
  <c r="Q356" i="2"/>
  <c r="R424" i="2"/>
  <c r="S424" i="2" s="1"/>
  <c r="Z424" i="2" s="1"/>
  <c r="Q425" i="2"/>
  <c r="Q439" i="2"/>
  <c r="S521" i="2"/>
  <c r="Q588" i="2"/>
  <c r="R588" i="2"/>
  <c r="S588" i="2" s="1"/>
  <c r="Z588" i="2" s="1"/>
  <c r="R786" i="2"/>
  <c r="S786" i="2" s="1"/>
  <c r="Z786" i="2" s="1"/>
  <c r="Q786" i="2"/>
  <c r="R1112" i="2"/>
  <c r="S1112" i="2" s="1"/>
  <c r="Z1112" i="2" s="1"/>
  <c r="Q1112" i="2"/>
  <c r="R939" i="2"/>
  <c r="S939" i="2" s="1"/>
  <c r="Z939" i="2" s="1"/>
  <c r="Q939" i="2"/>
  <c r="Q1181" i="2"/>
  <c r="R1181" i="2"/>
  <c r="S1181" i="2" s="1"/>
  <c r="Z1181" i="2" s="1"/>
  <c r="V19" i="2"/>
  <c r="W19" i="2" s="1"/>
  <c r="X19" i="2"/>
  <c r="Y19" i="2" s="1"/>
  <c r="Q437" i="2"/>
  <c r="Z446" i="2"/>
  <c r="R497" i="2"/>
  <c r="S497" i="2" s="1"/>
  <c r="R519" i="2"/>
  <c r="S519" i="2" s="1"/>
  <c r="Q519" i="2"/>
  <c r="V1022" i="2"/>
  <c r="W1022" i="2" s="1"/>
  <c r="T1022" i="2"/>
  <c r="U1022" i="2" s="1"/>
  <c r="P1022" i="2"/>
  <c r="R1022" i="2" s="1"/>
  <c r="S1022" i="2" s="1"/>
  <c r="N1022" i="2"/>
  <c r="V1107" i="2"/>
  <c r="W1107" i="2" s="1"/>
  <c r="X1107" i="2"/>
  <c r="Y1107" i="2" s="1"/>
  <c r="V1160" i="2"/>
  <c r="W1160" i="2" s="1"/>
  <c r="T1160" i="2"/>
  <c r="U1160" i="2" s="1"/>
  <c r="Q1180" i="2"/>
  <c r="R1180" i="2"/>
  <c r="S1180" i="2" s="1"/>
  <c r="Z1180" i="2" s="1"/>
  <c r="S5" i="2"/>
  <c r="T23" i="2"/>
  <c r="U23" i="2" s="1"/>
  <c r="T31" i="2"/>
  <c r="U31" i="2" s="1"/>
  <c r="Q336" i="2"/>
  <c r="R352" i="2"/>
  <c r="S352" i="2" s="1"/>
  <c r="Q352" i="2"/>
  <c r="R419" i="2"/>
  <c r="S419" i="2" s="1"/>
  <c r="Z419" i="2" s="1"/>
  <c r="R468" i="2"/>
  <c r="S468" i="2" s="1"/>
  <c r="Z468" i="2" s="1"/>
  <c r="Q468" i="2"/>
  <c r="Y521" i="2"/>
  <c r="R974" i="2"/>
  <c r="S974" i="2" s="1"/>
  <c r="Q974" i="2"/>
  <c r="X1078" i="2"/>
  <c r="Y1078" i="2" s="1"/>
  <c r="N1078" i="2"/>
  <c r="T18" i="2"/>
  <c r="U18" i="2" s="1"/>
  <c r="T25" i="2"/>
  <c r="U25" i="2" s="1"/>
  <c r="X31" i="2"/>
  <c r="Y31" i="2" s="1"/>
  <c r="N477" i="2"/>
  <c r="T477" i="2"/>
  <c r="U477" i="2" s="1"/>
  <c r="Q1173" i="2"/>
  <c r="R1173" i="2"/>
  <c r="S1173" i="2" s="1"/>
  <c r="Z1173" i="2" s="1"/>
  <c r="X25" i="2"/>
  <c r="Y25" i="2" s="1"/>
  <c r="X62" i="2"/>
  <c r="Y62" i="2" s="1"/>
  <c r="Q339" i="2"/>
  <c r="Q694" i="2"/>
  <c r="R694" i="2"/>
  <c r="S694" i="2" s="1"/>
  <c r="Z694" i="2" s="1"/>
  <c r="Q844" i="2"/>
  <c r="R844" i="2"/>
  <c r="S844" i="2" s="1"/>
  <c r="Z844" i="2" s="1"/>
  <c r="R973" i="2"/>
  <c r="S973" i="2" s="1"/>
  <c r="Z973" i="2" s="1"/>
  <c r="Q973" i="2"/>
  <c r="X33" i="2"/>
  <c r="Y33" i="2" s="1"/>
  <c r="P477" i="2"/>
  <c r="Q477" i="2" s="1"/>
  <c r="R492" i="2"/>
  <c r="S492" i="2" s="1"/>
  <c r="Z492" i="2" s="1"/>
  <c r="Q492" i="2"/>
  <c r="Q1027" i="2"/>
  <c r="R1027" i="2"/>
  <c r="S1027" i="2" s="1"/>
  <c r="Z1027" i="2" s="1"/>
  <c r="Z1252" i="2"/>
  <c r="R711" i="2"/>
  <c r="S711" i="2" s="1"/>
  <c r="Z711" i="2" s="1"/>
  <c r="R722" i="2"/>
  <c r="S722" i="2" s="1"/>
  <c r="Z722" i="2" s="1"/>
  <c r="Q852" i="2"/>
  <c r="R938" i="2"/>
  <c r="S938" i="2" s="1"/>
  <c r="Z938" i="2" s="1"/>
  <c r="R982" i="2"/>
  <c r="S982" i="2" s="1"/>
  <c r="Z982" i="2" s="1"/>
  <c r="Q1000" i="2"/>
  <c r="Q1026" i="2"/>
  <c r="V1066" i="2"/>
  <c r="W1066" i="2" s="1"/>
  <c r="R1091" i="2"/>
  <c r="S1091" i="2" s="1"/>
  <c r="Z1091" i="2" s="1"/>
  <c r="Z1103" i="2"/>
  <c r="Q1120" i="2"/>
  <c r="Q554" i="2"/>
  <c r="Q772" i="2"/>
  <c r="R1036" i="2"/>
  <c r="S1036" i="2" s="1"/>
  <c r="Z1036" i="2" s="1"/>
  <c r="T1049" i="2"/>
  <c r="U1049" i="2" s="1"/>
  <c r="N1058" i="2"/>
  <c r="V1189" i="2"/>
  <c r="W1189" i="2" s="1"/>
  <c r="R385" i="2"/>
  <c r="S385" i="2" s="1"/>
  <c r="Z385" i="2" s="1"/>
  <c r="Q387" i="2"/>
  <c r="R415" i="2"/>
  <c r="S415" i="2" s="1"/>
  <c r="Z415" i="2" s="1"/>
  <c r="Q416" i="2"/>
  <c r="R464" i="2"/>
  <c r="S464" i="2" s="1"/>
  <c r="Z464" i="2" s="1"/>
  <c r="Q493" i="2"/>
  <c r="U518" i="2"/>
  <c r="W521" i="2"/>
  <c r="U528" i="2"/>
  <c r="R546" i="2"/>
  <c r="S546" i="2" s="1"/>
  <c r="Z546" i="2" s="1"/>
  <c r="Q737" i="2"/>
  <c r="R782" i="2"/>
  <c r="S782" i="2" s="1"/>
  <c r="Z782" i="2" s="1"/>
  <c r="V1049" i="2"/>
  <c r="W1049" i="2" s="1"/>
  <c r="T1058" i="2"/>
  <c r="U1058" i="2" s="1"/>
  <c r="V1142" i="2"/>
  <c r="W1142" i="2" s="1"/>
  <c r="R1219" i="2"/>
  <c r="S1219" i="2" s="1"/>
  <c r="Z1219" i="2" s="1"/>
  <c r="R1241" i="2"/>
  <c r="S1241" i="2" s="1"/>
  <c r="Z1241" i="2" s="1"/>
  <c r="N481" i="2"/>
  <c r="Q762" i="2"/>
  <c r="Z801" i="2"/>
  <c r="Z826" i="2"/>
  <c r="V1029" i="2"/>
  <c r="W1029" i="2" s="1"/>
  <c r="X1051" i="2"/>
  <c r="Y1051" i="2" s="1"/>
  <c r="Q1116" i="2"/>
  <c r="Q1117" i="2"/>
  <c r="N1161" i="2"/>
  <c r="R373" i="2"/>
  <c r="S373" i="2" s="1"/>
  <c r="Z373" i="2" s="1"/>
  <c r="Q393" i="2"/>
  <c r="R442" i="2"/>
  <c r="S442" i="2" s="1"/>
  <c r="R443" i="2"/>
  <c r="S443" i="2" s="1"/>
  <c r="Z443" i="2" s="1"/>
  <c r="Q509" i="2"/>
  <c r="Q510" i="2"/>
  <c r="Y518" i="2"/>
  <c r="W519" i="2"/>
  <c r="Y528" i="2"/>
  <c r="Z622" i="2"/>
  <c r="R704" i="2"/>
  <c r="S704" i="2" s="1"/>
  <c r="Z704" i="2" s="1"/>
  <c r="Q741" i="2"/>
  <c r="Q742" i="2"/>
  <c r="R770" i="2"/>
  <c r="S770" i="2" s="1"/>
  <c r="Z770" i="2" s="1"/>
  <c r="Q780" i="2"/>
  <c r="R836" i="2"/>
  <c r="S836" i="2" s="1"/>
  <c r="Z836" i="2" s="1"/>
  <c r="R925" i="2"/>
  <c r="S925" i="2" s="1"/>
  <c r="Z925" i="2" s="1"/>
  <c r="R985" i="2"/>
  <c r="S985" i="2" s="1"/>
  <c r="Q1019" i="2"/>
  <c r="P1062" i="2"/>
  <c r="Q1062" i="2" s="1"/>
  <c r="N1068" i="2"/>
  <c r="Q1080" i="2"/>
  <c r="X1122" i="2"/>
  <c r="Y1122" i="2" s="1"/>
  <c r="R1144" i="2"/>
  <c r="S1144" i="2" s="1"/>
  <c r="Z1144" i="2" s="1"/>
  <c r="Q1150" i="2"/>
  <c r="Y519" i="2"/>
  <c r="S600" i="2"/>
  <c r="Q726" i="2"/>
  <c r="Q746" i="2"/>
  <c r="Z778" i="2"/>
  <c r="R788" i="2"/>
  <c r="S788" i="2" s="1"/>
  <c r="Z788" i="2" s="1"/>
  <c r="R996" i="2"/>
  <c r="S996" i="2" s="1"/>
  <c r="Z996" i="2" s="1"/>
  <c r="Q997" i="2"/>
  <c r="P1042" i="2"/>
  <c r="Q1042" i="2" s="1"/>
  <c r="X1062" i="2"/>
  <c r="Y1062" i="2" s="1"/>
  <c r="V1068" i="2"/>
  <c r="W1068" i="2" s="1"/>
  <c r="R1099" i="2"/>
  <c r="S1099" i="2" s="1"/>
  <c r="Z1099" i="2" s="1"/>
  <c r="T1159" i="2"/>
  <c r="U1159" i="2" s="1"/>
  <c r="Q1002" i="2"/>
  <c r="R1002" i="2"/>
  <c r="S1002" i="2" s="1"/>
  <c r="Z1002" i="2" s="1"/>
  <c r="T15" i="2"/>
  <c r="U15" i="2" s="1"/>
  <c r="V23" i="2"/>
  <c r="W23" i="2" s="1"/>
  <c r="V27" i="2"/>
  <c r="W27" i="2" s="1"/>
  <c r="Z113" i="2"/>
  <c r="Z207" i="2"/>
  <c r="R340" i="2"/>
  <c r="S340" i="2" s="1"/>
  <c r="Z340" i="2" s="1"/>
  <c r="Q340" i="2"/>
  <c r="Q389" i="2"/>
  <c r="R389" i="2"/>
  <c r="S389" i="2" s="1"/>
  <c r="Z389" i="2" s="1"/>
  <c r="R379" i="2"/>
  <c r="S379" i="2" s="1"/>
  <c r="Z379" i="2" s="1"/>
  <c r="Q379" i="2"/>
  <c r="Q793" i="2"/>
  <c r="R793" i="2"/>
  <c r="S793" i="2" s="1"/>
  <c r="Z793" i="2" s="1"/>
  <c r="T29" i="2"/>
  <c r="U29" i="2" s="1"/>
  <c r="Z116" i="2"/>
  <c r="Z213" i="2"/>
  <c r="Z226" i="2"/>
  <c r="Q378" i="2"/>
  <c r="R378" i="2"/>
  <c r="S378" i="2" s="1"/>
  <c r="Z378" i="2" s="1"/>
  <c r="Q513" i="2"/>
  <c r="R513" i="2"/>
  <c r="S513" i="2" s="1"/>
  <c r="Z513" i="2" s="1"/>
  <c r="Z247" i="2"/>
  <c r="Z292" i="2"/>
  <c r="R412" i="2"/>
  <c r="S412" i="2" s="1"/>
  <c r="Z412" i="2" s="1"/>
  <c r="Q412" i="2"/>
  <c r="T7" i="2"/>
  <c r="U7" i="2" s="1"/>
  <c r="V11" i="2"/>
  <c r="W11" i="2" s="1"/>
  <c r="V29" i="2"/>
  <c r="W29" i="2" s="1"/>
  <c r="T6" i="2"/>
  <c r="U6" i="2" s="1"/>
  <c r="T13" i="2"/>
  <c r="U13" i="2" s="1"/>
  <c r="T17" i="2"/>
  <c r="U17" i="2" s="1"/>
  <c r="T21" i="2"/>
  <c r="U21" i="2" s="1"/>
  <c r="T84" i="2"/>
  <c r="U84" i="2" s="1"/>
  <c r="Z84" i="2" s="1"/>
  <c r="Z112" i="2"/>
  <c r="R702" i="2"/>
  <c r="S702" i="2" s="1"/>
  <c r="Z702" i="2" s="1"/>
  <c r="Q702" i="2"/>
  <c r="T5" i="2"/>
  <c r="U5" i="2" s="1"/>
  <c r="X6" i="2"/>
  <c r="Y6" i="2" s="1"/>
  <c r="T9" i="2"/>
  <c r="U9" i="2" s="1"/>
  <c r="T10" i="2"/>
  <c r="U10" i="2" s="1"/>
  <c r="V13" i="2"/>
  <c r="W13" i="2" s="1"/>
  <c r="X17" i="2"/>
  <c r="Y17" i="2" s="1"/>
  <c r="V21" i="2"/>
  <c r="W21" i="2" s="1"/>
  <c r="Z121" i="2"/>
  <c r="Z138" i="2"/>
  <c r="Z315" i="2"/>
  <c r="T11" i="2"/>
  <c r="U11" i="2" s="1"/>
  <c r="V7" i="2"/>
  <c r="W7" i="2" s="1"/>
  <c r="T26" i="2"/>
  <c r="U26" i="2" s="1"/>
  <c r="Z142" i="2"/>
  <c r="Z148" i="2"/>
  <c r="X5" i="2"/>
  <c r="Y5" i="2" s="1"/>
  <c r="X9" i="2"/>
  <c r="Y9" i="2" s="1"/>
  <c r="Z127" i="2"/>
  <c r="Z131" i="2"/>
  <c r="R392" i="2"/>
  <c r="S392" i="2" s="1"/>
  <c r="Z392" i="2" s="1"/>
  <c r="Q392" i="2"/>
  <c r="R403" i="2"/>
  <c r="S403" i="2" s="1"/>
  <c r="Z403" i="2" s="1"/>
  <c r="Q403" i="2"/>
  <c r="Z234" i="2"/>
  <c r="Z425" i="2"/>
  <c r="Z437" i="2"/>
  <c r="V477" i="2"/>
  <c r="W477" i="2" s="1"/>
  <c r="P1038" i="2"/>
  <c r="R1038" i="2" s="1"/>
  <c r="S1038" i="2" s="1"/>
  <c r="V1038" i="2"/>
  <c r="W1038" i="2" s="1"/>
  <c r="N1038" i="2"/>
  <c r="Z233" i="2"/>
  <c r="Z274" i="2"/>
  <c r="Z307" i="2"/>
  <c r="X477" i="2"/>
  <c r="Y477" i="2" s="1"/>
  <c r="Z537" i="2"/>
  <c r="Z620" i="2"/>
  <c r="Z297" i="2"/>
  <c r="Z312" i="2"/>
  <c r="Z387" i="2"/>
  <c r="Y520" i="2"/>
  <c r="R539" i="2"/>
  <c r="S539" i="2" s="1"/>
  <c r="Z539" i="2" s="1"/>
  <c r="Q539" i="2"/>
  <c r="Q767" i="2"/>
  <c r="R767" i="2"/>
  <c r="S767" i="2" s="1"/>
  <c r="Z767" i="2" s="1"/>
  <c r="Q842" i="2"/>
  <c r="R842" i="2"/>
  <c r="S842" i="2" s="1"/>
  <c r="Z842" i="2" s="1"/>
  <c r="Z237" i="2"/>
  <c r="Z289" i="2"/>
  <c r="Z332" i="2"/>
  <c r="Z343" i="2"/>
  <c r="Z361" i="2"/>
  <c r="Z472" i="2"/>
  <c r="R753" i="2"/>
  <c r="S753" i="2" s="1"/>
  <c r="Z753" i="2" s="1"/>
  <c r="Q753" i="2"/>
  <c r="R791" i="2"/>
  <c r="S791" i="2" s="1"/>
  <c r="Z791" i="2" s="1"/>
  <c r="Q791" i="2"/>
  <c r="T807" i="2"/>
  <c r="U807" i="2" s="1"/>
  <c r="P807" i="2"/>
  <c r="R807" i="2" s="1"/>
  <c r="S807" i="2" s="1"/>
  <c r="Z275" i="2"/>
  <c r="R548" i="2"/>
  <c r="S548" i="2" s="1"/>
  <c r="Z548" i="2" s="1"/>
  <c r="R569" i="2"/>
  <c r="S569" i="2" s="1"/>
  <c r="R351" i="2"/>
  <c r="S351" i="2" s="1"/>
  <c r="Z351" i="2" s="1"/>
  <c r="R399" i="2"/>
  <c r="S399" i="2" s="1"/>
  <c r="Z399" i="2" s="1"/>
  <c r="Q407" i="2"/>
  <c r="Q426" i="2"/>
  <c r="R432" i="2"/>
  <c r="S432" i="2" s="1"/>
  <c r="Z432" i="2" s="1"/>
  <c r="R462" i="2"/>
  <c r="S462" i="2" s="1"/>
  <c r="Z462" i="2" s="1"/>
  <c r="R463" i="2"/>
  <c r="S463" i="2" s="1"/>
  <c r="Z463" i="2" s="1"/>
  <c r="Z580" i="2"/>
  <c r="R752" i="2"/>
  <c r="S752" i="2" s="1"/>
  <c r="Z752" i="2" s="1"/>
  <c r="Q752" i="2"/>
  <c r="Q856" i="2"/>
  <c r="R856" i="2"/>
  <c r="S856" i="2" s="1"/>
  <c r="Z856" i="2" s="1"/>
  <c r="R976" i="2"/>
  <c r="S976" i="2" s="1"/>
  <c r="Z976" i="2" s="1"/>
  <c r="Q976" i="2"/>
  <c r="R980" i="2"/>
  <c r="S980" i="2" s="1"/>
  <c r="Z980" i="2" s="1"/>
  <c r="Q980" i="2"/>
  <c r="Z466" i="2"/>
  <c r="R695" i="2"/>
  <c r="S695" i="2" s="1"/>
  <c r="Z695" i="2" s="1"/>
  <c r="Q695" i="2"/>
  <c r="R789" i="2"/>
  <c r="S789" i="2" s="1"/>
  <c r="Q789" i="2"/>
  <c r="Z629" i="2"/>
  <c r="Z657" i="2"/>
  <c r="Z741" i="2"/>
  <c r="Z762" i="2"/>
  <c r="Q954" i="2"/>
  <c r="R954" i="2"/>
  <c r="S954" i="2" s="1"/>
  <c r="Z954" i="2" s="1"/>
  <c r="Z958" i="2"/>
  <c r="Z1141" i="2"/>
  <c r="Z656" i="2"/>
  <c r="Q1034" i="2"/>
  <c r="R1034" i="2"/>
  <c r="S1034" i="2" s="1"/>
  <c r="Z1034" i="2" s="1"/>
  <c r="Q1164" i="2"/>
  <c r="R1164" i="2"/>
  <c r="S1164" i="2" s="1"/>
  <c r="Z1164" i="2" s="1"/>
  <c r="R1172" i="2"/>
  <c r="S1172" i="2" s="1"/>
  <c r="Z1172" i="2" s="1"/>
  <c r="Q1172" i="2"/>
  <c r="Z643" i="2"/>
  <c r="Z655" i="2"/>
  <c r="Q689" i="2"/>
  <c r="Q690" i="2"/>
  <c r="R700" i="2"/>
  <c r="S700" i="2" s="1"/>
  <c r="Z700" i="2" s="1"/>
  <c r="Z727" i="2"/>
  <c r="Q732" i="2"/>
  <c r="Q784" i="2"/>
  <c r="R821" i="2"/>
  <c r="S821" i="2" s="1"/>
  <c r="Z821" i="2" s="1"/>
  <c r="Q935" i="2"/>
  <c r="R935" i="2"/>
  <c r="S935" i="2" s="1"/>
  <c r="Z935" i="2" s="1"/>
  <c r="R948" i="2"/>
  <c r="S948" i="2" s="1"/>
  <c r="Z948" i="2" s="1"/>
  <c r="Q948" i="2"/>
  <c r="Q962" i="2"/>
  <c r="R993" i="2"/>
  <c r="S993" i="2" s="1"/>
  <c r="Q993" i="2"/>
  <c r="R998" i="2"/>
  <c r="S998" i="2" s="1"/>
  <c r="Z998" i="2" s="1"/>
  <c r="T1039" i="2"/>
  <c r="U1039" i="2" s="1"/>
  <c r="P1039" i="2"/>
  <c r="R1039" i="2" s="1"/>
  <c r="S1039" i="2" s="1"/>
  <c r="R1215" i="2"/>
  <c r="S1215" i="2" s="1"/>
  <c r="Q1215" i="2"/>
  <c r="U519" i="2"/>
  <c r="U521" i="2"/>
  <c r="Z584" i="2"/>
  <c r="Z612" i="2"/>
  <c r="Z666" i="2"/>
  <c r="Q718" i="2"/>
  <c r="R744" i="2"/>
  <c r="S744" i="2" s="1"/>
  <c r="Z744" i="2" s="1"/>
  <c r="Z751" i="2"/>
  <c r="Q781" i="2"/>
  <c r="R804" i="2"/>
  <c r="S804" i="2" s="1"/>
  <c r="U819" i="2"/>
  <c r="Q934" i="2"/>
  <c r="R943" i="2"/>
  <c r="S943" i="2" s="1"/>
  <c r="Z943" i="2" s="1"/>
  <c r="R1006" i="2"/>
  <c r="S1006" i="2" s="1"/>
  <c r="Z1006" i="2" s="1"/>
  <c r="R1151" i="2"/>
  <c r="S1151" i="2" s="1"/>
  <c r="Z1151" i="2" s="1"/>
  <c r="Q1151" i="2"/>
  <c r="Q1222" i="2"/>
  <c r="R1222" i="2"/>
  <c r="S1222" i="2" s="1"/>
  <c r="Z1222" i="2" s="1"/>
  <c r="U598" i="2"/>
  <c r="Z664" i="2"/>
  <c r="Z677" i="2"/>
  <c r="Z690" i="2"/>
  <c r="R945" i="2"/>
  <c r="S945" i="2" s="1"/>
  <c r="Z945" i="2" s="1"/>
  <c r="Q945" i="2"/>
  <c r="Y599" i="2"/>
  <c r="R761" i="2"/>
  <c r="S761" i="2" s="1"/>
  <c r="Z761" i="2" s="1"/>
  <c r="Q959" i="2"/>
  <c r="R969" i="2"/>
  <c r="S969" i="2" s="1"/>
  <c r="Z969" i="2" s="1"/>
  <c r="R1235" i="2"/>
  <c r="S1235" i="2" s="1"/>
  <c r="Z1235" i="2" s="1"/>
  <c r="Q1235" i="2"/>
  <c r="Y598" i="2"/>
  <c r="Q715" i="2"/>
  <c r="Q751" i="2"/>
  <c r="Z813" i="2"/>
  <c r="R816" i="2"/>
  <c r="S816" i="2" s="1"/>
  <c r="Q816" i="2"/>
  <c r="R838" i="2"/>
  <c r="S838" i="2" s="1"/>
  <c r="Z838" i="2" s="1"/>
  <c r="Z851" i="2"/>
  <c r="R858" i="2"/>
  <c r="S858" i="2" s="1"/>
  <c r="Z858" i="2" s="1"/>
  <c r="R923" i="2"/>
  <c r="S923" i="2" s="1"/>
  <c r="Z923" i="2" s="1"/>
  <c r="Q923" i="2"/>
  <c r="Q991" i="2"/>
  <c r="R1003" i="2"/>
  <c r="S1003" i="2" s="1"/>
  <c r="Q1204" i="2"/>
  <c r="R1204" i="2"/>
  <c r="S1204" i="2" s="1"/>
  <c r="Z1204" i="2" s="1"/>
  <c r="Z921" i="2"/>
  <c r="Z992" i="2"/>
  <c r="X1022" i="2"/>
  <c r="Y1022" i="2" s="1"/>
  <c r="P1058" i="2"/>
  <c r="R1058" i="2" s="1"/>
  <c r="S1058" i="2" s="1"/>
  <c r="V1062" i="2"/>
  <c r="W1062" i="2" s="1"/>
  <c r="V1074" i="2"/>
  <c r="W1074" i="2" s="1"/>
  <c r="N1159" i="2"/>
  <c r="T1175" i="2"/>
  <c r="U1175" i="2" s="1"/>
  <c r="Z1081" i="2"/>
  <c r="X1175" i="2"/>
  <c r="Y1175" i="2" s="1"/>
  <c r="Q1087" i="2"/>
  <c r="Q1104" i="2"/>
  <c r="Q1113" i="2"/>
  <c r="Q1115" i="2"/>
  <c r="R1145" i="2"/>
  <c r="S1145" i="2" s="1"/>
  <c r="Z1145" i="2" s="1"/>
  <c r="Q1211" i="2"/>
  <c r="Q1230" i="2"/>
  <c r="Q1236" i="2"/>
  <c r="R1238" i="2"/>
  <c r="S1238" i="2" s="1"/>
  <c r="Z1238" i="2" s="1"/>
  <c r="Q1085" i="2"/>
  <c r="R1106" i="2"/>
  <c r="S1106" i="2" s="1"/>
  <c r="Z1106" i="2" s="1"/>
  <c r="P1107" i="2"/>
  <c r="R1107" i="2" s="1"/>
  <c r="S1107" i="2" s="1"/>
  <c r="N1111" i="2"/>
  <c r="R1146" i="2"/>
  <c r="S1146" i="2" s="1"/>
  <c r="Z1146" i="2" s="1"/>
  <c r="V1159" i="2"/>
  <c r="W1159" i="2" s="1"/>
  <c r="N1195" i="2"/>
  <c r="Q1212" i="2"/>
  <c r="R1213" i="2"/>
  <c r="S1213" i="2" s="1"/>
  <c r="Z1213" i="2" s="1"/>
  <c r="Q1214" i="2"/>
  <c r="Q1227" i="2"/>
  <c r="R928" i="2"/>
  <c r="S928" i="2" s="1"/>
  <c r="Z928" i="2" s="1"/>
  <c r="Q987" i="2"/>
  <c r="Q994" i="2"/>
  <c r="N1069" i="2"/>
  <c r="Q1084" i="2"/>
  <c r="V1111" i="2"/>
  <c r="W1111" i="2" s="1"/>
  <c r="Q1141" i="2"/>
  <c r="R1168" i="2"/>
  <c r="S1168" i="2" s="1"/>
  <c r="Z1168" i="2" s="1"/>
  <c r="N1192" i="2"/>
  <c r="T1195" i="2"/>
  <c r="U1195" i="2" s="1"/>
  <c r="Z1251" i="2"/>
  <c r="Z1102" i="2"/>
  <c r="Z1116" i="2"/>
  <c r="R1048" i="2"/>
  <c r="S1048" i="2" s="1"/>
  <c r="Z1048" i="2" s="1"/>
  <c r="Q1057" i="2"/>
  <c r="Q1090" i="2"/>
  <c r="R1093" i="2"/>
  <c r="S1093" i="2" s="1"/>
  <c r="Z1093" i="2" s="1"/>
  <c r="R1094" i="2"/>
  <c r="S1094" i="2" s="1"/>
  <c r="Z1094" i="2" s="1"/>
  <c r="R1149" i="2"/>
  <c r="S1149" i="2" s="1"/>
  <c r="Z1149" i="2" s="1"/>
  <c r="Z1150" i="2"/>
  <c r="R1153" i="2"/>
  <c r="S1153" i="2" s="1"/>
  <c r="Z1153" i="2" s="1"/>
  <c r="Q1182" i="2"/>
  <c r="P62" i="2"/>
  <c r="Q62" i="2" s="1"/>
  <c r="Z71" i="2"/>
  <c r="Z72" i="2"/>
  <c r="Z87" i="2"/>
  <c r="Z149" i="2"/>
  <c r="Z199" i="2"/>
  <c r="Z129" i="2"/>
  <c r="W5" i="2"/>
  <c r="X10" i="2"/>
  <c r="Y10" i="2" s="1"/>
  <c r="X26" i="2"/>
  <c r="Y26" i="2" s="1"/>
  <c r="T62" i="2"/>
  <c r="U62" i="2" s="1"/>
  <c r="Z147" i="2"/>
  <c r="Z249" i="2"/>
  <c r="Z42" i="2"/>
  <c r="Z46" i="2"/>
  <c r="Z48" i="2"/>
  <c r="Z100" i="2"/>
  <c r="Z164" i="2"/>
  <c r="Z201" i="2"/>
  <c r="Z38" i="2"/>
  <c r="S86" i="2"/>
  <c r="Z86" i="2" s="1"/>
  <c r="Z212" i="2"/>
  <c r="Z259" i="2"/>
  <c r="Z39" i="2"/>
  <c r="X18" i="2"/>
  <c r="Y18" i="2" s="1"/>
  <c r="T33" i="2"/>
  <c r="U33" i="2" s="1"/>
  <c r="Z140" i="2"/>
  <c r="Z192" i="2"/>
  <c r="Z205" i="2"/>
  <c r="Z50" i="2"/>
  <c r="Z57" i="2"/>
  <c r="Z58" i="2"/>
  <c r="Z59" i="2"/>
  <c r="N62" i="2"/>
  <c r="R62" i="2"/>
  <c r="S62" i="2" s="1"/>
  <c r="Z104" i="2"/>
  <c r="Z110" i="2"/>
  <c r="Z130" i="2"/>
  <c r="Z157" i="2"/>
  <c r="Z216" i="2"/>
  <c r="Z220" i="2"/>
  <c r="Z227" i="2"/>
  <c r="Z215" i="2"/>
  <c r="Z279" i="2"/>
  <c r="Z303" i="2"/>
  <c r="Z319" i="2"/>
  <c r="R346" i="2"/>
  <c r="S346" i="2" s="1"/>
  <c r="Z346" i="2" s="1"/>
  <c r="Q346" i="2"/>
  <c r="R423" i="2"/>
  <c r="S423" i="2" s="1"/>
  <c r="Z423" i="2" s="1"/>
  <c r="Q423" i="2"/>
  <c r="Q1196" i="2"/>
  <c r="R1196" i="2"/>
  <c r="S1196" i="2" s="1"/>
  <c r="Z1196" i="2" s="1"/>
  <c r="R1198" i="2"/>
  <c r="S1198" i="2" s="1"/>
  <c r="Z1198" i="2" s="1"/>
  <c r="Q1198" i="2"/>
  <c r="Z53" i="2"/>
  <c r="Z54" i="2"/>
  <c r="Z55" i="2"/>
  <c r="Z117" i="2"/>
  <c r="Z136" i="2"/>
  <c r="Z137" i="2"/>
  <c r="Z170" i="2"/>
  <c r="Z276" i="2"/>
  <c r="Z283" i="2"/>
  <c r="Z331" i="2"/>
  <c r="Z395" i="2"/>
  <c r="Z407" i="2"/>
  <c r="Z284" i="2"/>
  <c r="Q357" i="2"/>
  <c r="R357" i="2"/>
  <c r="S357" i="2" s="1"/>
  <c r="Z357" i="2" s="1"/>
  <c r="R445" i="2"/>
  <c r="S445" i="2" s="1"/>
  <c r="Q445" i="2"/>
  <c r="Z245" i="2"/>
  <c r="Z285" i="2"/>
  <c r="Z320" i="2"/>
  <c r="Z324" i="2"/>
  <c r="R414" i="2"/>
  <c r="S414" i="2" s="1"/>
  <c r="Z414" i="2" s="1"/>
  <c r="Q414" i="2"/>
  <c r="Z441" i="2"/>
  <c r="Z102" i="2"/>
  <c r="Z187" i="2"/>
  <c r="Z209" i="2"/>
  <c r="Z242" i="2"/>
  <c r="Z250" i="2"/>
  <c r="Z265" i="2"/>
  <c r="R337" i="2"/>
  <c r="S337" i="2" s="1"/>
  <c r="Z337" i="2" s="1"/>
  <c r="Q337" i="2"/>
  <c r="Z154" i="2"/>
  <c r="Z161" i="2"/>
  <c r="Z169" i="2"/>
  <c r="Z182" i="2"/>
  <c r="Z266" i="2"/>
  <c r="Z278" i="2"/>
  <c r="R429" i="2"/>
  <c r="S429" i="2" s="1"/>
  <c r="Z429" i="2" s="1"/>
  <c r="Q429" i="2"/>
  <c r="Z105" i="2"/>
  <c r="Z106" i="2"/>
  <c r="Z107" i="2"/>
  <c r="Z109" i="2"/>
  <c r="Z122" i="2"/>
  <c r="Z139" i="2"/>
  <c r="Z195" i="2"/>
  <c r="Z202" i="2"/>
  <c r="Z208" i="2"/>
  <c r="Z231" i="2"/>
  <c r="Z258" i="2"/>
  <c r="Z282" i="2"/>
  <c r="Z291" i="2"/>
  <c r="Z293" i="2"/>
  <c r="Z391" i="2"/>
  <c r="R397" i="2"/>
  <c r="S397" i="2" s="1"/>
  <c r="Z397" i="2" s="1"/>
  <c r="Q397" i="2"/>
  <c r="Z253" i="2"/>
  <c r="Z299" i="2"/>
  <c r="R334" i="2"/>
  <c r="S334" i="2" s="1"/>
  <c r="Z334" i="2" s="1"/>
  <c r="Q334" i="2"/>
  <c r="Q382" i="2"/>
  <c r="R382" i="2"/>
  <c r="S382" i="2" s="1"/>
  <c r="Z382" i="2" s="1"/>
  <c r="R404" i="2"/>
  <c r="S404" i="2" s="1"/>
  <c r="Z404" i="2" s="1"/>
  <c r="Q404" i="2"/>
  <c r="N480" i="2"/>
  <c r="X480" i="2"/>
  <c r="Y480" i="2" s="1"/>
  <c r="V480" i="2"/>
  <c r="W480" i="2" s="1"/>
  <c r="T480" i="2"/>
  <c r="U480" i="2" s="1"/>
  <c r="P480" i="2"/>
  <c r="Z243" i="2"/>
  <c r="Z288" i="2"/>
  <c r="Z311" i="2"/>
  <c r="W525" i="2"/>
  <c r="R532" i="2"/>
  <c r="S532" i="2" s="1"/>
  <c r="Z532" i="2" s="1"/>
  <c r="Q532" i="2"/>
  <c r="Q549" i="2"/>
  <c r="R549" i="2"/>
  <c r="S549" i="2" s="1"/>
  <c r="Z549" i="2" s="1"/>
  <c r="Q550" i="2"/>
  <c r="R550" i="2"/>
  <c r="S550" i="2" s="1"/>
  <c r="Z550" i="2" s="1"/>
  <c r="Z553" i="2"/>
  <c r="Z621" i="2"/>
  <c r="Z662" i="2"/>
  <c r="Z347" i="2"/>
  <c r="Z356" i="2"/>
  <c r="Z469" i="2"/>
  <c r="R485" i="2"/>
  <c r="S485" i="2" s="1"/>
  <c r="Z485" i="2" s="1"/>
  <c r="Q485" i="2"/>
  <c r="R514" i="2"/>
  <c r="S514" i="2" s="1"/>
  <c r="Z514" i="2" s="1"/>
  <c r="Q514" i="2"/>
  <c r="Q531" i="2"/>
  <c r="R531" i="2"/>
  <c r="S531" i="2" s="1"/>
  <c r="Z531" i="2" s="1"/>
  <c r="Z308" i="2"/>
  <c r="Z330" i="2"/>
  <c r="Q344" i="2"/>
  <c r="R353" i="2"/>
  <c r="S353" i="2" s="1"/>
  <c r="Z353" i="2" s="1"/>
  <c r="Q358" i="2"/>
  <c r="R369" i="2"/>
  <c r="S369" i="2" s="1"/>
  <c r="Z369" i="2" s="1"/>
  <c r="R374" i="2"/>
  <c r="S374" i="2" s="1"/>
  <c r="Z374" i="2" s="1"/>
  <c r="Q383" i="2"/>
  <c r="Q391" i="2"/>
  <c r="Q421" i="2"/>
  <c r="R430" i="2"/>
  <c r="S430" i="2" s="1"/>
  <c r="Z430" i="2" s="1"/>
  <c r="Q431" i="2"/>
  <c r="Q471" i="2"/>
  <c r="R471" i="2"/>
  <c r="S471" i="2" s="1"/>
  <c r="Z471" i="2" s="1"/>
  <c r="Q494" i="2"/>
  <c r="Z570" i="2"/>
  <c r="Z607" i="2"/>
  <c r="Z286" i="2"/>
  <c r="Z329" i="2"/>
  <c r="Q331" i="2"/>
  <c r="Z368" i="2"/>
  <c r="Z422" i="2"/>
  <c r="X479" i="2"/>
  <c r="Y479" i="2" s="1"/>
  <c r="V479" i="2"/>
  <c r="W479" i="2" s="1"/>
  <c r="N479" i="2"/>
  <c r="Z488" i="2"/>
  <c r="Z490" i="2"/>
  <c r="R495" i="2"/>
  <c r="S495" i="2" s="1"/>
  <c r="Z495" i="2" s="1"/>
  <c r="Q495" i="2"/>
  <c r="S520" i="2"/>
  <c r="Z575" i="2"/>
  <c r="U595" i="2"/>
  <c r="Z623" i="2"/>
  <c r="Q768" i="2"/>
  <c r="R768" i="2"/>
  <c r="S768" i="2" s="1"/>
  <c r="Z768" i="2" s="1"/>
  <c r="Z260" i="2"/>
  <c r="Z287" i="2"/>
  <c r="Z321" i="2"/>
  <c r="Q347" i="2"/>
  <c r="Q354" i="2"/>
  <c r="R365" i="2"/>
  <c r="S365" i="2" s="1"/>
  <c r="Z365" i="2" s="1"/>
  <c r="Q375" i="2"/>
  <c r="Q388" i="2"/>
  <c r="Z393" i="2"/>
  <c r="Q441" i="2"/>
  <c r="X481" i="2"/>
  <c r="Y481" i="2" s="1"/>
  <c r="V481" i="2"/>
  <c r="W481" i="2" s="1"/>
  <c r="T481" i="2"/>
  <c r="U481" i="2" s="1"/>
  <c r="Z502" i="2"/>
  <c r="U520" i="2"/>
  <c r="Z522" i="2"/>
  <c r="Q528" i="2"/>
  <c r="R528" i="2"/>
  <c r="S528" i="2" s="1"/>
  <c r="R540" i="2"/>
  <c r="S540" i="2" s="1"/>
  <c r="Z540" i="2" s="1"/>
  <c r="Q540" i="2"/>
  <c r="Z313" i="2"/>
  <c r="Z326" i="2"/>
  <c r="Z344" i="2"/>
  <c r="Z496" i="2"/>
  <c r="Q504" i="2"/>
  <c r="R504" i="2"/>
  <c r="S504" i="2" s="1"/>
  <c r="Z504" i="2" s="1"/>
  <c r="R527" i="2"/>
  <c r="S527" i="2" s="1"/>
  <c r="Z527" i="2" s="1"/>
  <c r="Q527" i="2"/>
  <c r="Z547" i="2"/>
  <c r="Y595" i="2"/>
  <c r="R708" i="2"/>
  <c r="S708" i="2" s="1"/>
  <c r="Q708" i="2"/>
  <c r="R723" i="2"/>
  <c r="S723" i="2" s="1"/>
  <c r="Z723" i="2" s="1"/>
  <c r="Q723" i="2"/>
  <c r="Z328" i="2"/>
  <c r="Z336" i="2"/>
  <c r="R363" i="2"/>
  <c r="S363" i="2" s="1"/>
  <c r="Z363" i="2" s="1"/>
  <c r="Q366" i="2"/>
  <c r="Q396" i="2"/>
  <c r="Q422" i="2"/>
  <c r="R427" i="2"/>
  <c r="S427" i="2" s="1"/>
  <c r="Z427" i="2" s="1"/>
  <c r="Q427" i="2"/>
  <c r="R458" i="2"/>
  <c r="S458" i="2" s="1"/>
  <c r="Z458" i="2" s="1"/>
  <c r="Q466" i="2"/>
  <c r="R467" i="2"/>
  <c r="S467" i="2" s="1"/>
  <c r="Z467" i="2" s="1"/>
  <c r="Q467" i="2"/>
  <c r="T479" i="2"/>
  <c r="U479" i="2" s="1"/>
  <c r="R498" i="2"/>
  <c r="S498" i="2" s="1"/>
  <c r="Z498" i="2" s="1"/>
  <c r="Z499" i="2" s="1"/>
  <c r="Q499" i="2"/>
  <c r="Q517" i="2"/>
  <c r="R517" i="2"/>
  <c r="S517" i="2" s="1"/>
  <c r="Z517" i="2" s="1"/>
  <c r="Q525" i="2"/>
  <c r="R551" i="2"/>
  <c r="S551" i="2" s="1"/>
  <c r="Q551" i="2"/>
  <c r="Q698" i="2"/>
  <c r="R698" i="2"/>
  <c r="S698" i="2" s="1"/>
  <c r="U525" i="2"/>
  <c r="Z533" i="2"/>
  <c r="S595" i="2"/>
  <c r="Z596" i="2"/>
  <c r="Z601" i="2"/>
  <c r="Z626" i="2"/>
  <c r="Z651" i="2"/>
  <c r="Z675" i="2"/>
  <c r="Z827" i="2"/>
  <c r="Z586" i="2"/>
  <c r="Z587" i="2"/>
  <c r="Z589" i="2"/>
  <c r="Z602" i="2"/>
  <c r="Z603" i="2"/>
  <c r="Z641" i="2"/>
  <c r="Z684" i="2"/>
  <c r="R733" i="2"/>
  <c r="S733" i="2" s="1"/>
  <c r="Z733" i="2" s="1"/>
  <c r="Q733" i="2"/>
  <c r="Q950" i="2"/>
  <c r="R950" i="2"/>
  <c r="S950" i="2" s="1"/>
  <c r="Z950" i="2" s="1"/>
  <c r="Y525" i="2"/>
  <c r="Z530" i="2"/>
  <c r="Z538" i="2"/>
  <c r="R591" i="2"/>
  <c r="S591" i="2" s="1"/>
  <c r="Z591" i="2" s="1"/>
  <c r="S598" i="2"/>
  <c r="Q628" i="2"/>
  <c r="Z631" i="2"/>
  <c r="Z644" i="2"/>
  <c r="R697" i="2"/>
  <c r="S697" i="2" s="1"/>
  <c r="Z697" i="2" s="1"/>
  <c r="Z736" i="2"/>
  <c r="Q771" i="2"/>
  <c r="R771" i="2"/>
  <c r="S771" i="2" s="1"/>
  <c r="Z771" i="2" s="1"/>
  <c r="R824" i="2"/>
  <c r="S824" i="2" s="1"/>
  <c r="R860" i="2"/>
  <c r="S860" i="2" s="1"/>
  <c r="Z860" i="2" s="1"/>
  <c r="Q860" i="2"/>
  <c r="Q929" i="2"/>
  <c r="R929" i="2"/>
  <c r="S929" i="2" s="1"/>
  <c r="Z929" i="2" s="1"/>
  <c r="Z465" i="2"/>
  <c r="V470" i="2"/>
  <c r="W470" i="2" s="1"/>
  <c r="W518" i="2"/>
  <c r="Q522" i="2"/>
  <c r="Q533" i="2"/>
  <c r="Q534" i="2"/>
  <c r="Z578" i="2"/>
  <c r="W595" i="2"/>
  <c r="W599" i="2"/>
  <c r="Z608" i="2"/>
  <c r="Z670" i="2"/>
  <c r="Z671" i="2"/>
  <c r="R693" i="2"/>
  <c r="S693" i="2" s="1"/>
  <c r="Z693" i="2" s="1"/>
  <c r="Q693" i="2"/>
  <c r="R706" i="2"/>
  <c r="S706" i="2" s="1"/>
  <c r="Z706" i="2" s="1"/>
  <c r="Q706" i="2"/>
  <c r="Q756" i="2"/>
  <c r="R756" i="2"/>
  <c r="S756" i="2" s="1"/>
  <c r="Z756" i="2" s="1"/>
  <c r="Z934" i="2"/>
  <c r="Q1008" i="2"/>
  <c r="R1008" i="2"/>
  <c r="S1008" i="2" s="1"/>
  <c r="Z434" i="2"/>
  <c r="R505" i="2"/>
  <c r="S505" i="2" s="1"/>
  <c r="Z505" i="2" s="1"/>
  <c r="Q506" i="2"/>
  <c r="R523" i="2"/>
  <c r="S523" i="2" s="1"/>
  <c r="Z523" i="2" s="1"/>
  <c r="Q535" i="2"/>
  <c r="Q553" i="2"/>
  <c r="S599" i="2"/>
  <c r="Z642" i="2"/>
  <c r="Z679" i="2"/>
  <c r="Q705" i="2"/>
  <c r="R705" i="2"/>
  <c r="S705" i="2" s="1"/>
  <c r="Z705" i="2" s="1"/>
  <c r="Z814" i="2"/>
  <c r="Q863" i="2"/>
  <c r="R863" i="2"/>
  <c r="S863" i="2" s="1"/>
  <c r="Z439" i="2"/>
  <c r="Q446" i="2"/>
  <c r="R451" i="2"/>
  <c r="S451" i="2" s="1"/>
  <c r="Z451" i="2" s="1"/>
  <c r="R452" i="2"/>
  <c r="S452" i="2" s="1"/>
  <c r="Q465" i="2"/>
  <c r="S518" i="2"/>
  <c r="W528" i="2"/>
  <c r="Q538" i="2"/>
  <c r="U599" i="2"/>
  <c r="Z614" i="2"/>
  <c r="Z635" i="2"/>
  <c r="R712" i="2"/>
  <c r="S712" i="2" s="1"/>
  <c r="Z712" i="2" s="1"/>
  <c r="Q712" i="2"/>
  <c r="Z732" i="2"/>
  <c r="R750" i="2"/>
  <c r="S750" i="2" s="1"/>
  <c r="Z750" i="2" s="1"/>
  <c r="R848" i="2"/>
  <c r="S848" i="2" s="1"/>
  <c r="Z848" i="2" s="1"/>
  <c r="Q848" i="2"/>
  <c r="Z574" i="2"/>
  <c r="Z582" i="2"/>
  <c r="Z630" i="2"/>
  <c r="Z653" i="2"/>
  <c r="Z658" i="2"/>
  <c r="Z660" i="2"/>
  <c r="R840" i="2"/>
  <c r="S840" i="2" s="1"/>
  <c r="Z840" i="2" s="1"/>
  <c r="Q840" i="2"/>
  <c r="R843" i="2"/>
  <c r="S843" i="2" s="1"/>
  <c r="Z843" i="2" s="1"/>
  <c r="Q843" i="2"/>
  <c r="R846" i="2"/>
  <c r="S846" i="2" s="1"/>
  <c r="Z846" i="2" s="1"/>
  <c r="Q846" i="2"/>
  <c r="Z718" i="2"/>
  <c r="N807" i="2"/>
  <c r="Z812" i="2"/>
  <c r="Y819" i="2"/>
  <c r="R930" i="2"/>
  <c r="S930" i="2" s="1"/>
  <c r="Z930" i="2" s="1"/>
  <c r="Q930" i="2"/>
  <c r="Q946" i="2"/>
  <c r="R946" i="2"/>
  <c r="S946" i="2" s="1"/>
  <c r="R1045" i="2"/>
  <c r="S1045" i="2" s="1"/>
  <c r="Z1045" i="2" s="1"/>
  <c r="Q1045" i="2"/>
  <c r="T1079" i="2"/>
  <c r="U1079" i="2" s="1"/>
  <c r="X1079" i="2"/>
  <c r="Y1079" i="2" s="1"/>
  <c r="V1079" i="2"/>
  <c r="W1079" i="2" s="1"/>
  <c r="P1079" i="2"/>
  <c r="Q1079" i="2" s="1"/>
  <c r="N1079" i="2"/>
  <c r="Z661" i="2"/>
  <c r="Z673" i="2"/>
  <c r="Z774" i="2"/>
  <c r="Z809" i="2"/>
  <c r="Z828" i="2"/>
  <c r="Z715" i="2"/>
  <c r="Z746" i="2"/>
  <c r="Q764" i="2"/>
  <c r="R764" i="2"/>
  <c r="S764" i="2" s="1"/>
  <c r="Z764" i="2" s="1"/>
  <c r="Q765" i="2"/>
  <c r="R765" i="2"/>
  <c r="S765" i="2" s="1"/>
  <c r="Z765" i="2" s="1"/>
  <c r="Z841" i="2"/>
  <c r="Q850" i="2"/>
  <c r="Z861" i="2"/>
  <c r="R983" i="2"/>
  <c r="S983" i="2" s="1"/>
  <c r="Z983" i="2" s="1"/>
  <c r="Q983" i="2"/>
  <c r="Z683" i="2"/>
  <c r="Z689" i="2"/>
  <c r="Q716" i="2"/>
  <c r="R719" i="2"/>
  <c r="S719" i="2" s="1"/>
  <c r="Z719" i="2" s="1"/>
  <c r="Q727" i="2"/>
  <c r="R730" i="2"/>
  <c r="S730" i="2" s="1"/>
  <c r="Z730" i="2" s="1"/>
  <c r="R731" i="2"/>
  <c r="S731" i="2" s="1"/>
  <c r="Q736" i="2"/>
  <c r="Q745" i="2"/>
  <c r="R758" i="2"/>
  <c r="S758" i="2" s="1"/>
  <c r="Z758" i="2" s="1"/>
  <c r="Q758" i="2"/>
  <c r="R777" i="2"/>
  <c r="S777" i="2" s="1"/>
  <c r="Z777" i="2" s="1"/>
  <c r="R798" i="2"/>
  <c r="S798" i="2" s="1"/>
  <c r="Z798" i="2" s="1"/>
  <c r="Q798" i="2"/>
  <c r="R799" i="2"/>
  <c r="S799" i="2" s="1"/>
  <c r="Z799" i="2" s="1"/>
  <c r="Q814" i="2"/>
  <c r="R817" i="2"/>
  <c r="S817" i="2" s="1"/>
  <c r="Z817" i="2" s="1"/>
  <c r="Q817" i="2"/>
  <c r="S819" i="2"/>
  <c r="R822" i="2"/>
  <c r="S822" i="2" s="1"/>
  <c r="Z822" i="2" s="1"/>
  <c r="Q832" i="2"/>
  <c r="R932" i="2"/>
  <c r="S932" i="2" s="1"/>
  <c r="Z932" i="2" s="1"/>
  <c r="Q932" i="2"/>
  <c r="R960" i="2"/>
  <c r="S960" i="2" s="1"/>
  <c r="Z960" i="2" s="1"/>
  <c r="Q960" i="2"/>
  <c r="Z615" i="2"/>
  <c r="Z632" i="2"/>
  <c r="Z646" i="2"/>
  <c r="Z703" i="2"/>
  <c r="Q774" i="2"/>
  <c r="Q854" i="2"/>
  <c r="R855" i="2"/>
  <c r="S855" i="2" s="1"/>
  <c r="Z855" i="2" s="1"/>
  <c r="Q855" i="2"/>
  <c r="Z681" i="2"/>
  <c r="Z745" i="2"/>
  <c r="R757" i="2"/>
  <c r="S757" i="2" s="1"/>
  <c r="Z757" i="2" s="1"/>
  <c r="Q757" i="2"/>
  <c r="Q795" i="2"/>
  <c r="R795" i="2"/>
  <c r="S795" i="2" s="1"/>
  <c r="Z795" i="2" s="1"/>
  <c r="Z847" i="2"/>
  <c r="R859" i="2"/>
  <c r="S859" i="2" s="1"/>
  <c r="Z859" i="2" s="1"/>
  <c r="Q859" i="2"/>
  <c r="Q931" i="2"/>
  <c r="R931" i="2"/>
  <c r="S931" i="2" s="1"/>
  <c r="R955" i="2"/>
  <c r="S955" i="2" s="1"/>
  <c r="Z955" i="2" s="1"/>
  <c r="Q955" i="2"/>
  <c r="R1031" i="2"/>
  <c r="S1031" i="2" s="1"/>
  <c r="Z1031" i="2" s="1"/>
  <c r="Q1031" i="2"/>
  <c r="W819" i="2"/>
  <c r="P1035" i="2"/>
  <c r="Q1040" i="2"/>
  <c r="R1040" i="2"/>
  <c r="S1040" i="2" s="1"/>
  <c r="Z1040" i="2" s="1"/>
  <c r="N1042" i="2"/>
  <c r="R1059" i="2"/>
  <c r="S1059" i="2" s="1"/>
  <c r="Z1059" i="2" s="1"/>
  <c r="Q1059" i="2"/>
  <c r="Z1063" i="2"/>
  <c r="R1007" i="2"/>
  <c r="S1007" i="2" s="1"/>
  <c r="Z1007" i="2" s="1"/>
  <c r="Q1007" i="2"/>
  <c r="Q1020" i="2"/>
  <c r="R1020" i="2"/>
  <c r="S1020" i="2" s="1"/>
  <c r="Z1020" i="2" s="1"/>
  <c r="Q1052" i="2"/>
  <c r="R1052" i="2"/>
  <c r="S1052" i="2" s="1"/>
  <c r="Z1052" i="2" s="1"/>
  <c r="R1061" i="2"/>
  <c r="S1061" i="2" s="1"/>
  <c r="Z1061" i="2" s="1"/>
  <c r="Q1061" i="2"/>
  <c r="R1075" i="2"/>
  <c r="S1075" i="2" s="1"/>
  <c r="Z1075" i="2" s="1"/>
  <c r="Q1075" i="2"/>
  <c r="Z805" i="2"/>
  <c r="Q958" i="2"/>
  <c r="Q961" i="2"/>
  <c r="R986" i="2"/>
  <c r="S986" i="2" s="1"/>
  <c r="Z986" i="2" s="1"/>
  <c r="Q989" i="2"/>
  <c r="R999" i="2"/>
  <c r="S999" i="2" s="1"/>
  <c r="Z999" i="2" s="1"/>
  <c r="Q999" i="2"/>
  <c r="R1017" i="2"/>
  <c r="S1017" i="2" s="1"/>
  <c r="N1039" i="2"/>
  <c r="V1039" i="2"/>
  <c r="W1039" i="2" s="1"/>
  <c r="T1042" i="2"/>
  <c r="U1042" i="2" s="1"/>
  <c r="Z1050" i="2"/>
  <c r="Q1054" i="2"/>
  <c r="R1055" i="2"/>
  <c r="S1055" i="2" s="1"/>
  <c r="Z1055" i="2" s="1"/>
  <c r="Q1055" i="2"/>
  <c r="Z811" i="2"/>
  <c r="Z852" i="2"/>
  <c r="Z926" i="2"/>
  <c r="T1035" i="2"/>
  <c r="U1035" i="2" s="1"/>
  <c r="X1042" i="2"/>
  <c r="Y1042" i="2" s="1"/>
  <c r="T1067" i="2"/>
  <c r="U1067" i="2" s="1"/>
  <c r="V1067" i="2"/>
  <c r="W1067" i="2" s="1"/>
  <c r="Q1077" i="2"/>
  <c r="R1077" i="2"/>
  <c r="S1077" i="2" s="1"/>
  <c r="Z1077" i="2" s="1"/>
  <c r="Z1087" i="2"/>
  <c r="R1096" i="2"/>
  <c r="S1096" i="2" s="1"/>
  <c r="Z1096" i="2" s="1"/>
  <c r="Q1096" i="2"/>
  <c r="Z967" i="2"/>
  <c r="Q1016" i="2"/>
  <c r="R1016" i="2"/>
  <c r="S1016" i="2" s="1"/>
  <c r="Z1016" i="2" s="1"/>
  <c r="N1041" i="2"/>
  <c r="V1041" i="2"/>
  <c r="W1041" i="2" s="1"/>
  <c r="V1060" i="2"/>
  <c r="W1060" i="2" s="1"/>
  <c r="P1060" i="2"/>
  <c r="R1060" i="2" s="1"/>
  <c r="S1060" i="2" s="1"/>
  <c r="N1060" i="2"/>
  <c r="Z1084" i="2"/>
  <c r="Q1122" i="2"/>
  <c r="R1122" i="2"/>
  <c r="S1122" i="2" s="1"/>
  <c r="R942" i="2"/>
  <c r="S942" i="2" s="1"/>
  <c r="Z942" i="2" s="1"/>
  <c r="R978" i="2"/>
  <c r="S978" i="2" s="1"/>
  <c r="Z978" i="2" s="1"/>
  <c r="T1038" i="2"/>
  <c r="U1038" i="2" s="1"/>
  <c r="X1038" i="2"/>
  <c r="Y1038" i="2" s="1"/>
  <c r="R1128" i="2"/>
  <c r="S1128" i="2" s="1"/>
  <c r="Z1128" i="2" s="1"/>
  <c r="Q1128" i="2"/>
  <c r="Z951" i="2"/>
  <c r="Q981" i="2"/>
  <c r="R981" i="2"/>
  <c r="S981" i="2" s="1"/>
  <c r="R1010" i="2"/>
  <c r="S1010" i="2" s="1"/>
  <c r="Z1010" i="2" s="1"/>
  <c r="Q1010" i="2"/>
  <c r="N1023" i="2"/>
  <c r="X1023" i="2"/>
  <c r="Y1023" i="2" s="1"/>
  <c r="Q1028" i="2"/>
  <c r="R1028" i="2"/>
  <c r="S1028" i="2" s="1"/>
  <c r="Z1028" i="2" s="1"/>
  <c r="N1035" i="2"/>
  <c r="X1035" i="2"/>
  <c r="Y1035" i="2" s="1"/>
  <c r="R1044" i="2"/>
  <c r="S1044" i="2" s="1"/>
  <c r="Z1044" i="2" s="1"/>
  <c r="Q1044" i="2"/>
  <c r="Z1054" i="2"/>
  <c r="N1051" i="2"/>
  <c r="V1058" i="2"/>
  <c r="W1058" i="2" s="1"/>
  <c r="X1064" i="2"/>
  <c r="Y1064" i="2" s="1"/>
  <c r="X1068" i="2"/>
  <c r="Y1068" i="2" s="1"/>
  <c r="P1071" i="2"/>
  <c r="N1074" i="2"/>
  <c r="P1078" i="2"/>
  <c r="Z1085" i="2"/>
  <c r="Z1092" i="2"/>
  <c r="N1097" i="2"/>
  <c r="Q1170" i="2"/>
  <c r="R1170" i="2"/>
  <c r="S1170" i="2" s="1"/>
  <c r="Z1170" i="2" s="1"/>
  <c r="Q1193" i="2"/>
  <c r="Q1234" i="2"/>
  <c r="R1234" i="2"/>
  <c r="S1234" i="2" s="1"/>
  <c r="Z1234" i="2" s="1"/>
  <c r="P1051" i="2"/>
  <c r="Z1057" i="2"/>
  <c r="P1074" i="2"/>
  <c r="Q1074" i="2" s="1"/>
  <c r="V1097" i="2"/>
  <c r="W1097" i="2" s="1"/>
  <c r="R1126" i="2"/>
  <c r="S1126" i="2" s="1"/>
  <c r="Z1126" i="2" s="1"/>
  <c r="Z1178" i="2"/>
  <c r="Z1242" i="2"/>
  <c r="R1147" i="2"/>
  <c r="S1147" i="2" s="1"/>
  <c r="Z1147" i="2" s="1"/>
  <c r="Q1147" i="2"/>
  <c r="Q1169" i="2"/>
  <c r="R1169" i="2"/>
  <c r="S1169" i="2" s="1"/>
  <c r="Z1169" i="2" s="1"/>
  <c r="R1231" i="2"/>
  <c r="S1231" i="2" s="1"/>
  <c r="Z1231" i="2" s="1"/>
  <c r="Q1231" i="2"/>
  <c r="P1024" i="2"/>
  <c r="Q1024" i="2" s="1"/>
  <c r="N1049" i="2"/>
  <c r="V1051" i="2"/>
  <c r="W1051" i="2" s="1"/>
  <c r="N1062" i="2"/>
  <c r="Q1063" i="2"/>
  <c r="P1064" i="2"/>
  <c r="P1066" i="2"/>
  <c r="R1066" i="2" s="1"/>
  <c r="S1066" i="2" s="1"/>
  <c r="X1069" i="2"/>
  <c r="Y1069" i="2" s="1"/>
  <c r="V1071" i="2"/>
  <c r="W1071" i="2" s="1"/>
  <c r="T1078" i="2"/>
  <c r="U1078" i="2" s="1"/>
  <c r="Q1076" i="2"/>
  <c r="T1107" i="2"/>
  <c r="U1107" i="2" s="1"/>
  <c r="N1107" i="2"/>
  <c r="R1143" i="2"/>
  <c r="S1143" i="2" s="1"/>
  <c r="Z1143" i="2" s="1"/>
  <c r="Q1143" i="2"/>
  <c r="Z1156" i="2"/>
  <c r="X1197" i="2"/>
  <c r="Y1197" i="2" s="1"/>
  <c r="V1197" i="2"/>
  <c r="W1197" i="2" s="1"/>
  <c r="T1197" i="2"/>
  <c r="U1197" i="2" s="1"/>
  <c r="N1197" i="2"/>
  <c r="R1220" i="2"/>
  <c r="S1220" i="2" s="1"/>
  <c r="Z1220" i="2" s="1"/>
  <c r="Q1220" i="2"/>
  <c r="X1071" i="2"/>
  <c r="Y1071" i="2" s="1"/>
  <c r="V1078" i="2"/>
  <c r="W1078" i="2" s="1"/>
  <c r="Z1226" i="2"/>
  <c r="Z1080" i="2"/>
  <c r="Z1083" i="2"/>
  <c r="R1086" i="2"/>
  <c r="S1086" i="2" s="1"/>
  <c r="Z1086" i="2" s="1"/>
  <c r="Z1104" i="2"/>
  <c r="Q1166" i="2"/>
  <c r="R1166" i="2"/>
  <c r="S1166" i="2" s="1"/>
  <c r="Z1166" i="2" s="1"/>
  <c r="Q1248" i="2"/>
  <c r="R1248" i="2"/>
  <c r="S1248" i="2" s="1"/>
  <c r="P1068" i="2"/>
  <c r="Q1068" i="2" s="1"/>
  <c r="Z1076" i="2"/>
  <c r="Q1098" i="2"/>
  <c r="V1100" i="2"/>
  <c r="W1100" i="2" s="1"/>
  <c r="P1100" i="2"/>
  <c r="Q1100" i="2" s="1"/>
  <c r="Q1102" i="2"/>
  <c r="V1122" i="2"/>
  <c r="W1122" i="2" s="1"/>
  <c r="T1122" i="2"/>
  <c r="U1122" i="2" s="1"/>
  <c r="N1122" i="2"/>
  <c r="R1134" i="2"/>
  <c r="S1134" i="2" s="1"/>
  <c r="Z1134" i="2" s="1"/>
  <c r="R1135" i="2"/>
  <c r="S1135" i="2" s="1"/>
  <c r="Z1135" i="2" s="1"/>
  <c r="Q1165" i="2"/>
  <c r="R1165" i="2"/>
  <c r="S1165" i="2" s="1"/>
  <c r="Z1165" i="2" s="1"/>
  <c r="X1189" i="2"/>
  <c r="Y1189" i="2" s="1"/>
  <c r="V1193" i="2"/>
  <c r="W1193" i="2" s="1"/>
  <c r="Z1217" i="2"/>
  <c r="Z1243" i="2"/>
  <c r="R1184" i="2"/>
  <c r="S1184" i="2" s="1"/>
  <c r="Z1184" i="2" s="1"/>
  <c r="T1187" i="2"/>
  <c r="U1187" i="2" s="1"/>
  <c r="Q1217" i="2"/>
  <c r="Q1223" i="2"/>
  <c r="Q1228" i="2"/>
  <c r="Q1242" i="2"/>
  <c r="V1187" i="2"/>
  <c r="W1187" i="2" s="1"/>
  <c r="N1189" i="2"/>
  <c r="Z1211" i="2"/>
  <c r="Z1227" i="2"/>
  <c r="Z1230" i="2"/>
  <c r="Z1098" i="2"/>
  <c r="Q1178" i="2"/>
  <c r="P1189" i="2"/>
  <c r="Q1226" i="2"/>
  <c r="R1229" i="2"/>
  <c r="S1229" i="2" s="1"/>
  <c r="Z1229" i="2" s="1"/>
  <c r="Z1246" i="2"/>
  <c r="N1187" i="2"/>
  <c r="Z1214" i="2"/>
  <c r="Z1132" i="2"/>
  <c r="Q1156" i="2"/>
  <c r="R1162" i="2"/>
  <c r="S1162" i="2" s="1"/>
  <c r="Z1162" i="2" s="1"/>
  <c r="P1187" i="2"/>
  <c r="R1191" i="2"/>
  <c r="S1191" i="2" s="1"/>
  <c r="Z1191" i="2" s="1"/>
  <c r="Q1208" i="2"/>
  <c r="R1209" i="2"/>
  <c r="S1209" i="2" s="1"/>
  <c r="Z1209" i="2" s="1"/>
  <c r="Z1223" i="2"/>
  <c r="Q1243" i="2"/>
  <c r="R1244" i="2"/>
  <c r="S1244" i="2" s="1"/>
  <c r="Z1244" i="2" s="1"/>
  <c r="R1245" i="2"/>
  <c r="S1245" i="2" s="1"/>
  <c r="Z1245" i="2" s="1"/>
  <c r="Z44" i="2"/>
  <c r="Z49" i="2"/>
  <c r="Z52" i="2"/>
  <c r="Z68" i="2"/>
  <c r="Z80" i="2"/>
  <c r="Z81" i="2"/>
  <c r="Z89" i="2"/>
  <c r="Z97" i="2"/>
  <c r="Z98" i="2"/>
  <c r="Z124" i="2"/>
  <c r="Z132" i="2"/>
  <c r="Z134" i="2"/>
  <c r="Z146" i="2"/>
  <c r="Z173" i="2"/>
  <c r="Z189" i="2"/>
  <c r="Z211" i="2"/>
  <c r="Z64" i="2"/>
  <c r="Z67" i="2"/>
  <c r="Z76" i="2"/>
  <c r="Z77" i="2"/>
  <c r="Z79" i="2"/>
  <c r="Z82" i="2"/>
  <c r="Z93" i="2"/>
  <c r="Z95" i="2"/>
  <c r="Z96" i="2"/>
  <c r="Z128" i="2"/>
  <c r="Z150" i="2"/>
  <c r="Z65" i="2"/>
  <c r="Z78" i="2"/>
  <c r="Z94" i="2"/>
  <c r="Z63" i="2"/>
  <c r="Z74" i="2"/>
  <c r="Z75" i="2"/>
  <c r="Z92" i="2"/>
  <c r="Z118" i="2"/>
  <c r="Z183" i="2"/>
  <c r="Z196" i="2"/>
  <c r="Z66" i="2"/>
  <c r="Z40" i="2"/>
  <c r="Z45" i="2"/>
  <c r="Z60" i="2"/>
  <c r="Z61" i="2"/>
  <c r="Z90" i="2"/>
  <c r="Z108" i="2"/>
  <c r="Z125" i="2"/>
  <c r="Z141" i="2"/>
  <c r="Z184" i="2"/>
  <c r="Z158" i="2"/>
  <c r="Z165" i="2"/>
  <c r="Z88" i="2"/>
  <c r="Z103" i="2"/>
  <c r="Z153" i="2"/>
  <c r="Z168" i="2"/>
  <c r="Z186" i="2"/>
  <c r="Z36" i="2"/>
  <c r="Z37" i="2" s="1"/>
  <c r="Z43" i="2"/>
  <c r="Z51" i="2"/>
  <c r="Z120" i="2"/>
  <c r="Z126" i="2"/>
  <c r="Z133" i="2"/>
  <c r="Z174" i="2"/>
  <c r="Z193" i="2"/>
  <c r="Z219" i="2"/>
  <c r="X667" i="2"/>
  <c r="Y667" i="2" s="1"/>
  <c r="N667" i="2"/>
  <c r="T667" i="2"/>
  <c r="U667" i="2" s="1"/>
  <c r="P667" i="2"/>
  <c r="R667" i="2" s="1"/>
  <c r="S667" i="2" s="1"/>
  <c r="V667" i="2"/>
  <c r="W667" i="2" s="1"/>
  <c r="X8" i="2"/>
  <c r="Y8" i="2" s="1"/>
  <c r="T12" i="2"/>
  <c r="U12" i="2" s="1"/>
  <c r="X16" i="2"/>
  <c r="Y16" i="2" s="1"/>
  <c r="T20" i="2"/>
  <c r="U20" i="2" s="1"/>
  <c r="X24" i="2"/>
  <c r="Y24" i="2" s="1"/>
  <c r="T28" i="2"/>
  <c r="U28" i="2" s="1"/>
  <c r="S83" i="2"/>
  <c r="Z83" i="2" s="1"/>
  <c r="T101" i="2"/>
  <c r="U101" i="2" s="1"/>
  <c r="Z144" i="2"/>
  <c r="Z159" i="2"/>
  <c r="Z166" i="2"/>
  <c r="Z171" i="2"/>
  <c r="Z214" i="2"/>
  <c r="Z223" i="2"/>
  <c r="Z228" i="2"/>
  <c r="Z235" i="2"/>
  <c r="Z246" i="2"/>
  <c r="Z256" i="2"/>
  <c r="Z163" i="2"/>
  <c r="Z181" i="2"/>
  <c r="Z185" i="2"/>
  <c r="Z191" i="2"/>
  <c r="Z198" i="2"/>
  <c r="Z204" i="2"/>
  <c r="Z236" i="2"/>
  <c r="Z270" i="2"/>
  <c r="T22" i="2"/>
  <c r="U22" i="2" s="1"/>
  <c r="V28" i="2"/>
  <c r="W28" i="2" s="1"/>
  <c r="T30" i="2"/>
  <c r="U30" i="2" s="1"/>
  <c r="T32" i="2"/>
  <c r="U32" i="2" s="1"/>
  <c r="T34" i="2"/>
  <c r="U34" i="2" s="1"/>
  <c r="S85" i="2"/>
  <c r="Z85" i="2" s="1"/>
  <c r="V101" i="2"/>
  <c r="W101" i="2" s="1"/>
  <c r="Z217" i="2"/>
  <c r="Z238" i="2"/>
  <c r="Z239" i="2"/>
  <c r="Z240" i="2"/>
  <c r="Z267" i="2"/>
  <c r="R350" i="2"/>
  <c r="S350" i="2" s="1"/>
  <c r="Z350" i="2" s="1"/>
  <c r="Q350" i="2"/>
  <c r="R405" i="2"/>
  <c r="S405" i="2" s="1"/>
  <c r="Q405" i="2"/>
  <c r="R406" i="2"/>
  <c r="S406" i="2" s="1"/>
  <c r="Z406" i="2" s="1"/>
  <c r="Q406" i="2"/>
  <c r="R455" i="2"/>
  <c r="S455" i="2" s="1"/>
  <c r="Z455" i="2" s="1"/>
  <c r="Q455" i="2"/>
  <c r="Q456" i="2"/>
  <c r="R456" i="2"/>
  <c r="S456" i="2" s="1"/>
  <c r="Z456" i="2" s="1"/>
  <c r="Z115" i="2"/>
  <c r="Z156" i="2"/>
  <c r="V12" i="2"/>
  <c r="W12" i="2" s="1"/>
  <c r="T14" i="2"/>
  <c r="U14" i="2" s="1"/>
  <c r="V20" i="2"/>
  <c r="W20" i="2" s="1"/>
  <c r="N101" i="2"/>
  <c r="Z188" i="2"/>
  <c r="Z210" i="2"/>
  <c r="Z229" i="2"/>
  <c r="Z257" i="2"/>
  <c r="Z261" i="2"/>
  <c r="Q450" i="2"/>
  <c r="R450" i="2"/>
  <c r="S450" i="2" s="1"/>
  <c r="Z450" i="2" s="1"/>
  <c r="T8" i="2"/>
  <c r="U8" i="2" s="1"/>
  <c r="V14" i="2"/>
  <c r="W14" i="2" s="1"/>
  <c r="T16" i="2"/>
  <c r="U16" i="2" s="1"/>
  <c r="V22" i="2"/>
  <c r="W22" i="2" s="1"/>
  <c r="T24" i="2"/>
  <c r="U24" i="2" s="1"/>
  <c r="V30" i="2"/>
  <c r="W30" i="2" s="1"/>
  <c r="V32" i="2"/>
  <c r="W32" i="2" s="1"/>
  <c r="V34" i="2"/>
  <c r="W34" i="2" s="1"/>
  <c r="P101" i="2"/>
  <c r="Q101" i="2" s="1"/>
  <c r="X101" i="2"/>
  <c r="Y101" i="2" s="1"/>
  <c r="Z155" i="2"/>
  <c r="Z162" i="2"/>
  <c r="Z190" i="2"/>
  <c r="Z197" i="2"/>
  <c r="Z203" i="2"/>
  <c r="Z241" i="2"/>
  <c r="Z244" i="2"/>
  <c r="Z119" i="2"/>
  <c r="Z123" i="2"/>
  <c r="Z145" i="2"/>
  <c r="Z152" i="2"/>
  <c r="Z160" i="2"/>
  <c r="Z167" i="2"/>
  <c r="Z172" i="2"/>
  <c r="Z194" i="2"/>
  <c r="Z200" i="2"/>
  <c r="Z221" i="2"/>
  <c r="Z225" i="2"/>
  <c r="Z232" i="2"/>
  <c r="Z206" i="2"/>
  <c r="Z255" i="2"/>
  <c r="Z272" i="2"/>
  <c r="Z254" i="2"/>
  <c r="Z302" i="2"/>
  <c r="Z305" i="2"/>
  <c r="Z310" i="2"/>
  <c r="Z318" i="2"/>
  <c r="R333" i="2"/>
  <c r="S333" i="2" s="1"/>
  <c r="Z333" i="2" s="1"/>
  <c r="Q333" i="2"/>
  <c r="Z354" i="2"/>
  <c r="Z358" i="2"/>
  <c r="Z366" i="2"/>
  <c r="R398" i="2"/>
  <c r="S398" i="2" s="1"/>
  <c r="Z398" i="2" s="1"/>
  <c r="Q398" i="2"/>
  <c r="R448" i="2"/>
  <c r="S448" i="2" s="1"/>
  <c r="Z448" i="2" s="1"/>
  <c r="Q448" i="2"/>
  <c r="Z251" i="2"/>
  <c r="Z252" i="2"/>
  <c r="Z277" i="2"/>
  <c r="Z396" i="2"/>
  <c r="Z416" i="2"/>
  <c r="V484" i="2"/>
  <c r="W484" i="2" s="1"/>
  <c r="X484" i="2"/>
  <c r="Y484" i="2" s="1"/>
  <c r="T484" i="2"/>
  <c r="U484" i="2" s="1"/>
  <c r="P484" i="2"/>
  <c r="N484" i="2"/>
  <c r="Z248" i="2"/>
  <c r="Z273" i="2"/>
  <c r="Z294" i="2"/>
  <c r="Z306" i="2"/>
  <c r="Z314" i="2"/>
  <c r="Z316" i="2"/>
  <c r="Z325" i="2"/>
  <c r="R341" i="2"/>
  <c r="S341" i="2" s="1"/>
  <c r="Z341" i="2" s="1"/>
  <c r="Q341" i="2"/>
  <c r="Z375" i="2"/>
  <c r="Z383" i="2"/>
  <c r="R386" i="2"/>
  <c r="S386" i="2" s="1"/>
  <c r="Z386" i="2" s="1"/>
  <c r="Q386" i="2"/>
  <c r="R402" i="2"/>
  <c r="S402" i="2" s="1"/>
  <c r="Z402" i="2" s="1"/>
  <c r="Q402" i="2"/>
  <c r="Z421" i="2"/>
  <c r="R428" i="2"/>
  <c r="S428" i="2" s="1"/>
  <c r="Z428" i="2" s="1"/>
  <c r="Q428" i="2"/>
  <c r="Z269" i="2"/>
  <c r="Z271" i="2"/>
  <c r="Z300" i="2"/>
  <c r="Z349" i="2"/>
  <c r="Z384" i="2"/>
  <c r="Z400" i="2"/>
  <c r="R409" i="2"/>
  <c r="S409" i="2" s="1"/>
  <c r="Z409" i="2" s="1"/>
  <c r="Q409" i="2"/>
  <c r="N478" i="2"/>
  <c r="T478" i="2"/>
  <c r="U478" i="2" s="1"/>
  <c r="P478" i="2"/>
  <c r="X478" i="2"/>
  <c r="Y478" i="2" s="1"/>
  <c r="R552" i="2"/>
  <c r="S552" i="2" s="1"/>
  <c r="Z552" i="2" s="1"/>
  <c r="Q552" i="2"/>
  <c r="Z224" i="2"/>
  <c r="Z262" i="2"/>
  <c r="Z268" i="2"/>
  <c r="Z298" i="2"/>
  <c r="Z317" i="2"/>
  <c r="Z327" i="2"/>
  <c r="R335" i="2"/>
  <c r="S335" i="2" s="1"/>
  <c r="Z335" i="2" s="1"/>
  <c r="Q335" i="2"/>
  <c r="R355" i="2"/>
  <c r="S355" i="2" s="1"/>
  <c r="Z355" i="2" s="1"/>
  <c r="Q355" i="2"/>
  <c r="R359" i="2"/>
  <c r="S359" i="2" s="1"/>
  <c r="Z359" i="2" s="1"/>
  <c r="Q359" i="2"/>
  <c r="R367" i="2"/>
  <c r="S367" i="2" s="1"/>
  <c r="Z367" i="2" s="1"/>
  <c r="Q367" i="2"/>
  <c r="R390" i="2"/>
  <c r="S390" i="2" s="1"/>
  <c r="Z390" i="2" s="1"/>
  <c r="Q390" i="2"/>
  <c r="Q457" i="2"/>
  <c r="R457" i="2"/>
  <c r="S457" i="2" s="1"/>
  <c r="R508" i="2"/>
  <c r="S508" i="2" s="1"/>
  <c r="Z508" i="2" s="1"/>
  <c r="Q508" i="2"/>
  <c r="Z290" i="2"/>
  <c r="Z304" i="2"/>
  <c r="Z388" i="2"/>
  <c r="R418" i="2"/>
  <c r="S418" i="2" s="1"/>
  <c r="Z418" i="2" s="1"/>
  <c r="Q418" i="2"/>
  <c r="Z431" i="2"/>
  <c r="Q436" i="2"/>
  <c r="R436" i="2"/>
  <c r="S436" i="2" s="1"/>
  <c r="Z436" i="2" s="1"/>
  <c r="Q459" i="2"/>
  <c r="R459" i="2"/>
  <c r="S459" i="2" s="1"/>
  <c r="Z459" i="2" s="1"/>
  <c r="Z301" i="2"/>
  <c r="R342" i="2"/>
  <c r="S342" i="2" s="1"/>
  <c r="Z342" i="2" s="1"/>
  <c r="Q342" i="2"/>
  <c r="R372" i="2"/>
  <c r="S372" i="2" s="1"/>
  <c r="Z372" i="2" s="1"/>
  <c r="Q372" i="2"/>
  <c r="R376" i="2"/>
  <c r="S376" i="2" s="1"/>
  <c r="Z376" i="2" s="1"/>
  <c r="Q376" i="2"/>
  <c r="R380" i="2"/>
  <c r="S380" i="2" s="1"/>
  <c r="Z380" i="2" s="1"/>
  <c r="Q380" i="2"/>
  <c r="R394" i="2"/>
  <c r="S394" i="2" s="1"/>
  <c r="Z394" i="2" s="1"/>
  <c r="Q394" i="2"/>
  <c r="P482" i="2"/>
  <c r="Z501" i="2"/>
  <c r="Z585" i="2"/>
  <c r="Q735" i="2"/>
  <c r="R735" i="2"/>
  <c r="S735" i="2" s="1"/>
  <c r="Z735" i="2" s="1"/>
  <c r="Z426" i="2"/>
  <c r="Z444" i="2"/>
  <c r="R481" i="2"/>
  <c r="S481" i="2" s="1"/>
  <c r="Q481" i="2"/>
  <c r="Z494" i="2"/>
  <c r="R516" i="2"/>
  <c r="S516" i="2" s="1"/>
  <c r="Z516" i="2" s="1"/>
  <c r="Q516" i="2"/>
  <c r="R555" i="2"/>
  <c r="S555" i="2" s="1"/>
  <c r="Z555" i="2" s="1"/>
  <c r="Q555" i="2"/>
  <c r="Q721" i="2"/>
  <c r="R721" i="2"/>
  <c r="S721" i="2" s="1"/>
  <c r="Z721" i="2" s="1"/>
  <c r="Z579" i="2"/>
  <c r="V482" i="2"/>
  <c r="W482" i="2" s="1"/>
  <c r="Z500" i="2"/>
  <c r="Z605" i="2"/>
  <c r="R453" i="2"/>
  <c r="S453" i="2" s="1"/>
  <c r="Z453" i="2" s="1"/>
  <c r="R461" i="2"/>
  <c r="S461" i="2" s="1"/>
  <c r="Z461" i="2" s="1"/>
  <c r="N470" i="2"/>
  <c r="Z493" i="2"/>
  <c r="Q502" i="2"/>
  <c r="Z526" i="2"/>
  <c r="Z571" i="2"/>
  <c r="Z433" i="2"/>
  <c r="R486" i="2"/>
  <c r="S486" i="2" s="1"/>
  <c r="Z486" i="2" s="1"/>
  <c r="Q486" i="2"/>
  <c r="Z491" i="2"/>
  <c r="Z510" i="2"/>
  <c r="Z511" i="2" s="1"/>
  <c r="Z535" i="2"/>
  <c r="Q433" i="2"/>
  <c r="R440" i="2"/>
  <c r="S440" i="2" s="1"/>
  <c r="Z440" i="2" s="1"/>
  <c r="R449" i="2"/>
  <c r="S449" i="2" s="1"/>
  <c r="Z449" i="2" s="1"/>
  <c r="R454" i="2"/>
  <c r="S454" i="2" s="1"/>
  <c r="Z454" i="2" s="1"/>
  <c r="R479" i="2"/>
  <c r="S479" i="2" s="1"/>
  <c r="N482" i="2"/>
  <c r="T482" i="2"/>
  <c r="U482" i="2" s="1"/>
  <c r="Z489" i="2"/>
  <c r="Q491" i="2"/>
  <c r="R503" i="2"/>
  <c r="S503" i="2" s="1"/>
  <c r="Q503" i="2"/>
  <c r="R512" i="2"/>
  <c r="S512" i="2" s="1"/>
  <c r="Z512" i="2" s="1"/>
  <c r="Q512" i="2"/>
  <c r="Z515" i="2"/>
  <c r="Z583" i="2"/>
  <c r="Q701" i="2"/>
  <c r="R701" i="2"/>
  <c r="S701" i="2" s="1"/>
  <c r="Z701" i="2" s="1"/>
  <c r="R707" i="2"/>
  <c r="S707" i="2" s="1"/>
  <c r="Z707" i="2" s="1"/>
  <c r="Q707" i="2"/>
  <c r="R720" i="2"/>
  <c r="S720" i="2" s="1"/>
  <c r="Z720" i="2" s="1"/>
  <c r="Q720" i="2"/>
  <c r="R734" i="2"/>
  <c r="S734" i="2" s="1"/>
  <c r="Z734" i="2" s="1"/>
  <c r="Q734" i="2"/>
  <c r="Z739" i="2"/>
  <c r="W520" i="2"/>
  <c r="Z536" i="2"/>
  <c r="Z576" i="2"/>
  <c r="Z604" i="2"/>
  <c r="Z609" i="2"/>
  <c r="Z610" i="2"/>
  <c r="Z616" i="2"/>
  <c r="Z680" i="2"/>
  <c r="Q511" i="2"/>
  <c r="Q515" i="2"/>
  <c r="Q521" i="2"/>
  <c r="R525" i="2"/>
  <c r="S525" i="2" s="1"/>
  <c r="R529" i="2"/>
  <c r="S529" i="2" s="1"/>
  <c r="Z529" i="2" s="1"/>
  <c r="Q536" i="2"/>
  <c r="Q547" i="2"/>
  <c r="Z639" i="2"/>
  <c r="Z652" i="2"/>
  <c r="Z659" i="2"/>
  <c r="Z665" i="2"/>
  <c r="Z682" i="2"/>
  <c r="Z699" i="2"/>
  <c r="Z726" i="2"/>
  <c r="Q520" i="2"/>
  <c r="R544" i="2"/>
  <c r="S544" i="2" s="1"/>
  <c r="Z544" i="2" s="1"/>
  <c r="Q544" i="2"/>
  <c r="Z573" i="2"/>
  <c r="Z577" i="2"/>
  <c r="Z606" i="2"/>
  <c r="Z611" i="2"/>
  <c r="Z617" i="2"/>
  <c r="Z618" i="2"/>
  <c r="Z624" i="2"/>
  <c r="Z633" i="2"/>
  <c r="Z581" i="2"/>
  <c r="Z634" i="2"/>
  <c r="Z669" i="2"/>
  <c r="Q518" i="2"/>
  <c r="Q530" i="2"/>
  <c r="Q542" i="2"/>
  <c r="R592" i="2"/>
  <c r="S592" i="2" s="1"/>
  <c r="Z592" i="2" s="1"/>
  <c r="Q592" i="2"/>
  <c r="Z613" i="2"/>
  <c r="Z619" i="2"/>
  <c r="Z625" i="2"/>
  <c r="Z654" i="2"/>
  <c r="R593" i="2"/>
  <c r="S593" i="2" s="1"/>
  <c r="Z593" i="2" s="1"/>
  <c r="Z597" i="2"/>
  <c r="Z627" i="2"/>
  <c r="Z637" i="2"/>
  <c r="Z640" i="2"/>
  <c r="Z645" i="2"/>
  <c r="Z672" i="2"/>
  <c r="Z678" i="2"/>
  <c r="Z716" i="2"/>
  <c r="Z742" i="2"/>
  <c r="Z747" i="2"/>
  <c r="Z748" i="2"/>
  <c r="Z772" i="2"/>
  <c r="Z784" i="2"/>
  <c r="R818" i="2"/>
  <c r="S818" i="2" s="1"/>
  <c r="Z818" i="2" s="1"/>
  <c r="Q818" i="2"/>
  <c r="Z674" i="2"/>
  <c r="R709" i="2"/>
  <c r="S709" i="2" s="1"/>
  <c r="Z709" i="2" s="1"/>
  <c r="Q709" i="2"/>
  <c r="R724" i="2"/>
  <c r="S724" i="2" s="1"/>
  <c r="Z724" i="2" s="1"/>
  <c r="Q724" i="2"/>
  <c r="Q739" i="2"/>
  <c r="Z829" i="2"/>
  <c r="Q594" i="2"/>
  <c r="Q627" i="2"/>
  <c r="R691" i="2"/>
  <c r="S691" i="2" s="1"/>
  <c r="Z691" i="2" s="1"/>
  <c r="R696" i="2"/>
  <c r="S696" i="2" s="1"/>
  <c r="Z696" i="2" s="1"/>
  <c r="Q696" i="2"/>
  <c r="Q703" i="2"/>
  <c r="R710" i="2"/>
  <c r="S710" i="2" s="1"/>
  <c r="Z710" i="2" s="1"/>
  <c r="R713" i="2"/>
  <c r="S713" i="2" s="1"/>
  <c r="Z713" i="2" s="1"/>
  <c r="Q713" i="2"/>
  <c r="R725" i="2"/>
  <c r="S725" i="2" s="1"/>
  <c r="Z725" i="2" s="1"/>
  <c r="R728" i="2"/>
  <c r="S728" i="2" s="1"/>
  <c r="Z728" i="2" s="1"/>
  <c r="Q728" i="2"/>
  <c r="R749" i="2"/>
  <c r="S749" i="2" s="1"/>
  <c r="Q749" i="2"/>
  <c r="Z766" i="2"/>
  <c r="Z780" i="2"/>
  <c r="Z850" i="2"/>
  <c r="Q699" i="2"/>
  <c r="R714" i="2"/>
  <c r="S714" i="2" s="1"/>
  <c r="Z714" i="2" s="1"/>
  <c r="R717" i="2"/>
  <c r="S717" i="2" s="1"/>
  <c r="Z717" i="2" s="1"/>
  <c r="Q717" i="2"/>
  <c r="R729" i="2"/>
  <c r="S729" i="2" s="1"/>
  <c r="Z729" i="2" s="1"/>
  <c r="Z737" i="2"/>
  <c r="R740" i="2"/>
  <c r="S740" i="2" s="1"/>
  <c r="Z740" i="2" s="1"/>
  <c r="R743" i="2"/>
  <c r="S743" i="2" s="1"/>
  <c r="Z743" i="2" s="1"/>
  <c r="Q743" i="2"/>
  <c r="Q769" i="2"/>
  <c r="R769" i="2"/>
  <c r="S769" i="2" s="1"/>
  <c r="Z769" i="2" s="1"/>
  <c r="Z839" i="2"/>
  <c r="Z663" i="2"/>
  <c r="R692" i="2"/>
  <c r="S692" i="2" s="1"/>
  <c r="Q692" i="2"/>
  <c r="Z738" i="2"/>
  <c r="R755" i="2"/>
  <c r="S755" i="2" s="1"/>
  <c r="Z755" i="2" s="1"/>
  <c r="Q755" i="2"/>
  <c r="R760" i="2"/>
  <c r="S760" i="2" s="1"/>
  <c r="Z760" i="2" s="1"/>
  <c r="Q760" i="2"/>
  <c r="Z781" i="2"/>
  <c r="R794" i="2"/>
  <c r="S794" i="2" s="1"/>
  <c r="Z794" i="2" s="1"/>
  <c r="Q794" i="2"/>
  <c r="Z802" i="2"/>
  <c r="Z806" i="2"/>
  <c r="Z810" i="2"/>
  <c r="Z676" i="2"/>
  <c r="R776" i="2"/>
  <c r="S776" i="2" s="1"/>
  <c r="Z776" i="2" s="1"/>
  <c r="Q776" i="2"/>
  <c r="V807" i="2"/>
  <c r="W807" i="2" s="1"/>
  <c r="R815" i="2"/>
  <c r="S815" i="2" s="1"/>
  <c r="Z815" i="2" s="1"/>
  <c r="Q815" i="2"/>
  <c r="Z825" i="2"/>
  <c r="Z831" i="2"/>
  <c r="R941" i="2"/>
  <c r="S941" i="2" s="1"/>
  <c r="Z941" i="2" s="1"/>
  <c r="Q941" i="2"/>
  <c r="Z787" i="2"/>
  <c r="Z790" i="2"/>
  <c r="R792" i="2"/>
  <c r="S792" i="2" s="1"/>
  <c r="Z792" i="2" s="1"/>
  <c r="Q792" i="2"/>
  <c r="X807" i="2"/>
  <c r="Y807" i="2" s="1"/>
  <c r="Z835" i="2"/>
  <c r="Z845" i="2"/>
  <c r="Q847" i="2"/>
  <c r="Z854" i="2"/>
  <c r="R953" i="2"/>
  <c r="S953" i="2" s="1"/>
  <c r="Z953" i="2" s="1"/>
  <c r="Q953" i="2"/>
  <c r="Z779" i="2"/>
  <c r="Z796" i="2"/>
  <c r="R823" i="2"/>
  <c r="S823" i="2" s="1"/>
  <c r="Z823" i="2" s="1"/>
  <c r="Q823" i="2"/>
  <c r="Q748" i="2"/>
  <c r="R763" i="2"/>
  <c r="S763" i="2" s="1"/>
  <c r="Z763" i="2" s="1"/>
  <c r="Q779" i="2"/>
  <c r="Q787" i="2"/>
  <c r="Q790" i="2"/>
  <c r="Q819" i="2"/>
  <c r="Z833" i="2"/>
  <c r="Q835" i="2"/>
  <c r="Z849" i="2"/>
  <c r="Q851" i="2"/>
  <c r="R927" i="2"/>
  <c r="S927" i="2" s="1"/>
  <c r="Z927" i="2" s="1"/>
  <c r="Q927" i="2"/>
  <c r="Z961" i="2"/>
  <c r="Z783" i="2"/>
  <c r="R785" i="2"/>
  <c r="S785" i="2" s="1"/>
  <c r="Z785" i="2" s="1"/>
  <c r="Q785" i="2"/>
  <c r="Z808" i="2"/>
  <c r="Q747" i="2"/>
  <c r="R754" i="2"/>
  <c r="S754" i="2" s="1"/>
  <c r="Z754" i="2" s="1"/>
  <c r="R759" i="2"/>
  <c r="S759" i="2" s="1"/>
  <c r="Z759" i="2" s="1"/>
  <c r="Q766" i="2"/>
  <c r="R775" i="2"/>
  <c r="S775" i="2" s="1"/>
  <c r="Z775" i="2" s="1"/>
  <c r="Q783" i="2"/>
  <c r="Q796" i="2"/>
  <c r="R803" i="2"/>
  <c r="S803" i="2" s="1"/>
  <c r="Z803" i="2" s="1"/>
  <c r="R820" i="2"/>
  <c r="S820" i="2" s="1"/>
  <c r="Z820" i="2" s="1"/>
  <c r="Z837" i="2"/>
  <c r="Q839" i="2"/>
  <c r="Z853" i="2"/>
  <c r="R773" i="2"/>
  <c r="S773" i="2" s="1"/>
  <c r="Z773" i="2" s="1"/>
  <c r="R800" i="2"/>
  <c r="S800" i="2" s="1"/>
  <c r="Z830" i="2"/>
  <c r="Z857" i="2"/>
  <c r="R922" i="2"/>
  <c r="S922" i="2" s="1"/>
  <c r="Z922" i="2" s="1"/>
  <c r="Q922" i="2"/>
  <c r="R988" i="2"/>
  <c r="S988" i="2" s="1"/>
  <c r="Z988" i="2" s="1"/>
  <c r="Q988" i="2"/>
  <c r="Q1009" i="2"/>
  <c r="R1009" i="2"/>
  <c r="S1009" i="2" s="1"/>
  <c r="Z1009" i="2" s="1"/>
  <c r="Z1019" i="2"/>
  <c r="Z936" i="2"/>
  <c r="R952" i="2"/>
  <c r="S952" i="2" s="1"/>
  <c r="Z952" i="2" s="1"/>
  <c r="Q952" i="2"/>
  <c r="Z956" i="2"/>
  <c r="Z959" i="2"/>
  <c r="Z962" i="2"/>
  <c r="R1030" i="2"/>
  <c r="S1030" i="2" s="1"/>
  <c r="Z1030" i="2" s="1"/>
  <c r="Q1030" i="2"/>
  <c r="Q921" i="2"/>
  <c r="R924" i="2"/>
  <c r="S924" i="2" s="1"/>
  <c r="Z924" i="2" s="1"/>
  <c r="R1025" i="2"/>
  <c r="S1025" i="2" s="1"/>
  <c r="Z1025" i="2" s="1"/>
  <c r="Q1025" i="2"/>
  <c r="Z1026" i="2"/>
  <c r="R1043" i="2"/>
  <c r="S1043" i="2" s="1"/>
  <c r="Z1043" i="2" s="1"/>
  <c r="Q1043" i="2"/>
  <c r="Q1125" i="2"/>
  <c r="R1125" i="2"/>
  <c r="S1125" i="2" s="1"/>
  <c r="Z1125" i="2" s="1"/>
  <c r="Q833" i="2"/>
  <c r="Q837" i="2"/>
  <c r="Q841" i="2"/>
  <c r="Q845" i="2"/>
  <c r="Q849" i="2"/>
  <c r="Q853" i="2"/>
  <c r="Q857" i="2"/>
  <c r="Q861" i="2"/>
  <c r="Q926" i="2"/>
  <c r="Q936" i="2"/>
  <c r="R947" i="2"/>
  <c r="S947" i="2" s="1"/>
  <c r="Z947" i="2" s="1"/>
  <c r="Q947" i="2"/>
  <c r="Z989" i="2"/>
  <c r="N1070" i="2"/>
  <c r="V1070" i="2"/>
  <c r="W1070" i="2" s="1"/>
  <c r="X1070" i="2"/>
  <c r="Y1070" i="2" s="1"/>
  <c r="T1070" i="2"/>
  <c r="U1070" i="2" s="1"/>
  <c r="P1070" i="2"/>
  <c r="Q937" i="2"/>
  <c r="Z940" i="2"/>
  <c r="R949" i="2"/>
  <c r="S949" i="2" s="1"/>
  <c r="Z949" i="2" s="1"/>
  <c r="Q957" i="2"/>
  <c r="R1095" i="2"/>
  <c r="S1095" i="2" s="1"/>
  <c r="Z1095" i="2" s="1"/>
  <c r="Q1095" i="2"/>
  <c r="R944" i="2"/>
  <c r="S944" i="2" s="1"/>
  <c r="Z944" i="2" s="1"/>
  <c r="Q944" i="2"/>
  <c r="Z990" i="2"/>
  <c r="R1046" i="2"/>
  <c r="S1046" i="2" s="1"/>
  <c r="Z1046" i="2" s="1"/>
  <c r="Q1046" i="2"/>
  <c r="R972" i="2"/>
  <c r="S972" i="2" s="1"/>
  <c r="Z972" i="2" s="1"/>
  <c r="Q972" i="2"/>
  <c r="Z987" i="2"/>
  <c r="R1065" i="2"/>
  <c r="S1065" i="2" s="1"/>
  <c r="Z1065" i="2" s="1"/>
  <c r="Q1065" i="2"/>
  <c r="R975" i="2"/>
  <c r="S975" i="2" s="1"/>
  <c r="Z975" i="2" s="1"/>
  <c r="Q975" i="2"/>
  <c r="R984" i="2"/>
  <c r="S984" i="2" s="1"/>
  <c r="Z984" i="2" s="1"/>
  <c r="Q984" i="2"/>
  <c r="R1056" i="2"/>
  <c r="S1056" i="2" s="1"/>
  <c r="Z1056" i="2" s="1"/>
  <c r="Q1056" i="2"/>
  <c r="Q1082" i="2"/>
  <c r="R1082" i="2"/>
  <c r="S1082" i="2" s="1"/>
  <c r="Z1082" i="2" s="1"/>
  <c r="Z1090" i="2"/>
  <c r="Q1171" i="2"/>
  <c r="R1171" i="2"/>
  <c r="S1171" i="2" s="1"/>
  <c r="Z1171" i="2" s="1"/>
  <c r="Z997" i="2"/>
  <c r="P1029" i="2"/>
  <c r="X1029" i="2"/>
  <c r="Y1029" i="2" s="1"/>
  <c r="N1029" i="2"/>
  <c r="Q956" i="2"/>
  <c r="R977" i="2"/>
  <c r="S977" i="2" s="1"/>
  <c r="Z977" i="2" s="1"/>
  <c r="Q977" i="2"/>
  <c r="Z991" i="2"/>
  <c r="Z994" i="2"/>
  <c r="Z1000" i="2"/>
  <c r="R1004" i="2"/>
  <c r="S1004" i="2" s="1"/>
  <c r="Z1004" i="2" s="1"/>
  <c r="Q1004" i="2"/>
  <c r="R1005" i="2"/>
  <c r="S1005" i="2" s="1"/>
  <c r="Z1005" i="2" s="1"/>
  <c r="R1011" i="2"/>
  <c r="S1011" i="2" s="1"/>
  <c r="Z1011" i="2" s="1"/>
  <c r="Q1011" i="2"/>
  <c r="R1015" i="2"/>
  <c r="S1015" i="2" s="1"/>
  <c r="Z1015" i="2" s="1"/>
  <c r="R1021" i="2"/>
  <c r="S1021" i="2" s="1"/>
  <c r="Z1021" i="2" s="1"/>
  <c r="Z995" i="2"/>
  <c r="Z1001" i="2"/>
  <c r="R1018" i="2"/>
  <c r="S1018" i="2" s="1"/>
  <c r="Z1018" i="2" s="1"/>
  <c r="Q1018" i="2"/>
  <c r="Z1033" i="2"/>
  <c r="T1037" i="2"/>
  <c r="U1037" i="2" s="1"/>
  <c r="P1037" i="2"/>
  <c r="X1037" i="2"/>
  <c r="Y1037" i="2" s="1"/>
  <c r="N1037" i="2"/>
  <c r="R1053" i="2"/>
  <c r="S1053" i="2" s="1"/>
  <c r="Z1053" i="2" s="1"/>
  <c r="Q1053" i="2"/>
  <c r="V1073" i="2"/>
  <c r="W1073" i="2" s="1"/>
  <c r="T1073" i="2"/>
  <c r="U1073" i="2" s="1"/>
  <c r="P1073" i="2"/>
  <c r="N1073" i="2"/>
  <c r="P1023" i="2"/>
  <c r="T1024" i="2"/>
  <c r="U1024" i="2" s="1"/>
  <c r="X1039" i="2"/>
  <c r="Y1039" i="2" s="1"/>
  <c r="P1041" i="2"/>
  <c r="T1060" i="2"/>
  <c r="U1060" i="2" s="1"/>
  <c r="P1069" i="2"/>
  <c r="N1072" i="2"/>
  <c r="Z1117" i="2"/>
  <c r="Q1131" i="2"/>
  <c r="R1131" i="2"/>
  <c r="S1131" i="2" s="1"/>
  <c r="Z1131" i="2" s="1"/>
  <c r="R1152" i="2"/>
  <c r="S1152" i="2" s="1"/>
  <c r="Z1152" i="2" s="1"/>
  <c r="Q1152" i="2"/>
  <c r="R1163" i="2"/>
  <c r="S1163" i="2" s="1"/>
  <c r="Z1163" i="2" s="1"/>
  <c r="Q1163" i="2"/>
  <c r="R1232" i="2"/>
  <c r="S1232" i="2" s="1"/>
  <c r="Z1232" i="2" s="1"/>
  <c r="Q1232" i="2"/>
  <c r="Z1088" i="2"/>
  <c r="X1101" i="2"/>
  <c r="Y1101" i="2" s="1"/>
  <c r="P1101" i="2"/>
  <c r="R1121" i="2"/>
  <c r="S1121" i="2" s="1"/>
  <c r="Z1121" i="2" s="1"/>
  <c r="Q1121" i="2"/>
  <c r="Q1177" i="2"/>
  <c r="R1177" i="2"/>
  <c r="S1177" i="2" s="1"/>
  <c r="Z1177" i="2" s="1"/>
  <c r="V1024" i="2"/>
  <c r="W1024" i="2" s="1"/>
  <c r="Q1033" i="2"/>
  <c r="R1047" i="2"/>
  <c r="S1047" i="2" s="1"/>
  <c r="Z1047" i="2" s="1"/>
  <c r="Z1118" i="2"/>
  <c r="Q1138" i="2"/>
  <c r="R1138" i="2"/>
  <c r="S1138" i="2" s="1"/>
  <c r="Z1138" i="2" s="1"/>
  <c r="Q1154" i="2"/>
  <c r="R1154" i="2"/>
  <c r="S1154" i="2" s="1"/>
  <c r="Z1154" i="2" s="1"/>
  <c r="R1155" i="2"/>
  <c r="S1155" i="2" s="1"/>
  <c r="Z1155" i="2" s="1"/>
  <c r="Q1155" i="2"/>
  <c r="Q990" i="2"/>
  <c r="Q992" i="2"/>
  <c r="Q995" i="2"/>
  <c r="Q1001" i="2"/>
  <c r="T1041" i="2"/>
  <c r="U1041" i="2" s="1"/>
  <c r="Q1050" i="2"/>
  <c r="X1060" i="2"/>
  <c r="Y1060" i="2" s="1"/>
  <c r="T1066" i="2"/>
  <c r="U1066" i="2" s="1"/>
  <c r="T1072" i="2"/>
  <c r="U1072" i="2" s="1"/>
  <c r="Q1083" i="2"/>
  <c r="Q1092" i="2"/>
  <c r="N1101" i="2"/>
  <c r="R1109" i="2"/>
  <c r="S1109" i="2" s="1"/>
  <c r="Z1109" i="2" s="1"/>
  <c r="Q1109" i="2"/>
  <c r="R1114" i="2"/>
  <c r="S1114" i="2" s="1"/>
  <c r="Z1114" i="2" s="1"/>
  <c r="Q1114" i="2"/>
  <c r="Z1120" i="2"/>
  <c r="T1023" i="2"/>
  <c r="U1023" i="2" s="1"/>
  <c r="N1024" i="2"/>
  <c r="R1032" i="2"/>
  <c r="S1032" i="2" s="1"/>
  <c r="Z1032" i="2" s="1"/>
  <c r="Q1088" i="2"/>
  <c r="T1100" i="2"/>
  <c r="U1100" i="2" s="1"/>
  <c r="X1108" i="2"/>
  <c r="Y1108" i="2" s="1"/>
  <c r="P1108" i="2"/>
  <c r="N1108" i="2"/>
  <c r="T1108" i="2"/>
  <c r="U1108" i="2" s="1"/>
  <c r="Z1115" i="2"/>
  <c r="R1127" i="2"/>
  <c r="S1127" i="2" s="1"/>
  <c r="Z1127" i="2" s="1"/>
  <c r="Q1127" i="2"/>
  <c r="R1129" i="2"/>
  <c r="S1129" i="2" s="1"/>
  <c r="Z1129" i="2" s="1"/>
  <c r="R1130" i="2"/>
  <c r="S1130" i="2" s="1"/>
  <c r="Z1130" i="2" s="1"/>
  <c r="R1133" i="2"/>
  <c r="S1133" i="2" s="1"/>
  <c r="Z1133" i="2" s="1"/>
  <c r="N1174" i="2"/>
  <c r="X1174" i="2"/>
  <c r="Y1174" i="2" s="1"/>
  <c r="T1174" i="2"/>
  <c r="U1174" i="2" s="1"/>
  <c r="V1174" i="2"/>
  <c r="W1174" i="2" s="1"/>
  <c r="N1176" i="2"/>
  <c r="T1176" i="2"/>
  <c r="U1176" i="2" s="1"/>
  <c r="P1176" i="2"/>
  <c r="V1176" i="2"/>
  <c r="W1176" i="2" s="1"/>
  <c r="X1176" i="2"/>
  <c r="Y1176" i="2" s="1"/>
  <c r="T1101" i="2"/>
  <c r="U1101" i="2" s="1"/>
  <c r="X1185" i="2"/>
  <c r="Y1185" i="2" s="1"/>
  <c r="P1185" i="2"/>
  <c r="V1185" i="2"/>
  <c r="W1185" i="2" s="1"/>
  <c r="T1185" i="2"/>
  <c r="U1185" i="2" s="1"/>
  <c r="N1185" i="2"/>
  <c r="V1023" i="2"/>
  <c r="W1023" i="2" s="1"/>
  <c r="X1041" i="2"/>
  <c r="Y1041" i="2" s="1"/>
  <c r="X1066" i="2"/>
  <c r="Y1066" i="2" s="1"/>
  <c r="V1069" i="2"/>
  <c r="W1069" i="2" s="1"/>
  <c r="X1072" i="2"/>
  <c r="Y1072" i="2" s="1"/>
  <c r="P1072" i="2"/>
  <c r="Q1081" i="2"/>
  <c r="R1089" i="2"/>
  <c r="S1089" i="2" s="1"/>
  <c r="Z1089" i="2" s="1"/>
  <c r="V1101" i="2"/>
  <c r="W1101" i="2" s="1"/>
  <c r="R1105" i="2"/>
  <c r="S1105" i="2" s="1"/>
  <c r="Z1105" i="2" s="1"/>
  <c r="Q1105" i="2"/>
  <c r="Z1113" i="2"/>
  <c r="Z1137" i="2"/>
  <c r="R1174" i="2"/>
  <c r="S1174" i="2" s="1"/>
  <c r="Q1174" i="2"/>
  <c r="P1067" i="2"/>
  <c r="X1067" i="2"/>
  <c r="Y1067" i="2" s="1"/>
  <c r="P1097" i="2"/>
  <c r="X1097" i="2"/>
  <c r="Y1097" i="2" s="1"/>
  <c r="P1111" i="2"/>
  <c r="X1111" i="2"/>
  <c r="Y1111" i="2" s="1"/>
  <c r="X1142" i="2"/>
  <c r="Y1142" i="2" s="1"/>
  <c r="P1142" i="2"/>
  <c r="R1183" i="2"/>
  <c r="S1183" i="2" s="1"/>
  <c r="Z1183" i="2" s="1"/>
  <c r="Q1183" i="2"/>
  <c r="R1216" i="2"/>
  <c r="S1216" i="2" s="1"/>
  <c r="Z1216" i="2" s="1"/>
  <c r="Q1216" i="2"/>
  <c r="P1049" i="2"/>
  <c r="Q1118" i="2"/>
  <c r="Q1132" i="2"/>
  <c r="Q1137" i="2"/>
  <c r="R1157" i="2"/>
  <c r="S1157" i="2" s="1"/>
  <c r="Z1157" i="2" s="1"/>
  <c r="R1167" i="2"/>
  <c r="S1167" i="2" s="1"/>
  <c r="Z1167" i="2" s="1"/>
  <c r="R1179" i="2"/>
  <c r="S1179" i="2" s="1"/>
  <c r="Z1179" i="2" s="1"/>
  <c r="Q1179" i="2"/>
  <c r="Z1186" i="2"/>
  <c r="Z1182" i="2"/>
  <c r="N1190" i="2"/>
  <c r="T1190" i="2"/>
  <c r="U1190" i="2" s="1"/>
  <c r="P1190" i="2"/>
  <c r="X1190" i="2"/>
  <c r="Y1190" i="2" s="1"/>
  <c r="V1190" i="2"/>
  <c r="W1190" i="2" s="1"/>
  <c r="N1160" i="2"/>
  <c r="P1160" i="2"/>
  <c r="X1160" i="2"/>
  <c r="Y1160" i="2" s="1"/>
  <c r="V1161" i="2"/>
  <c r="W1161" i="2" s="1"/>
  <c r="T1161" i="2"/>
  <c r="U1161" i="2" s="1"/>
  <c r="P1161" i="2"/>
  <c r="Q1233" i="2"/>
  <c r="R1233" i="2"/>
  <c r="S1233" i="2" s="1"/>
  <c r="Z1233" i="2" s="1"/>
  <c r="R1210" i="2"/>
  <c r="S1210" i="2" s="1"/>
  <c r="Z1210" i="2" s="1"/>
  <c r="Q1210" i="2"/>
  <c r="R1247" i="2"/>
  <c r="S1247" i="2" s="1"/>
  <c r="Z1247" i="2" s="1"/>
  <c r="Q1247" i="2"/>
  <c r="Z1236" i="2"/>
  <c r="Q1194" i="2"/>
  <c r="R1194" i="2"/>
  <c r="S1194" i="2" s="1"/>
  <c r="Z1194" i="2" s="1"/>
  <c r="R1218" i="2"/>
  <c r="S1218" i="2" s="1"/>
  <c r="Z1218" i="2" s="1"/>
  <c r="Q1218" i="2"/>
  <c r="P1175" i="2"/>
  <c r="R1201" i="2"/>
  <c r="S1201" i="2" s="1"/>
  <c r="Z1201" i="2" s="1"/>
  <c r="Q1201" i="2"/>
  <c r="Q1200" i="2"/>
  <c r="R1200" i="2"/>
  <c r="S1200" i="2" s="1"/>
  <c r="Z1200" i="2" s="1"/>
  <c r="R1207" i="2"/>
  <c r="S1207" i="2" s="1"/>
  <c r="Z1207" i="2" s="1"/>
  <c r="Q1207" i="2"/>
  <c r="Z1212" i="2"/>
  <c r="R1224" i="2"/>
  <c r="S1224" i="2" s="1"/>
  <c r="Z1224" i="2" s="1"/>
  <c r="Q1224" i="2"/>
  <c r="Q1225" i="2"/>
  <c r="R1225" i="2"/>
  <c r="S1225" i="2" s="1"/>
  <c r="Z1225" i="2" s="1"/>
  <c r="Q1205" i="2"/>
  <c r="R1206" i="2"/>
  <c r="S1206" i="2" s="1"/>
  <c r="Z1206" i="2" s="1"/>
  <c r="Q1206" i="2"/>
  <c r="R1237" i="2"/>
  <c r="S1237" i="2" s="1"/>
  <c r="Z1237" i="2" s="1"/>
  <c r="X1195" i="2"/>
  <c r="Y1195" i="2" s="1"/>
  <c r="P1195" i="2"/>
  <c r="N1193" i="2"/>
  <c r="T1193" i="2"/>
  <c r="U1193" i="2" s="1"/>
  <c r="X1193" i="2"/>
  <c r="Y1193" i="2" s="1"/>
  <c r="Q1239" i="2"/>
  <c r="R1221" i="2"/>
  <c r="S1221" i="2" s="1"/>
  <c r="R1240" i="2"/>
  <c r="S1240" i="2" s="1"/>
  <c r="Z1240" i="2" s="1"/>
  <c r="Z1205" i="2"/>
  <c r="Z1228" i="2"/>
  <c r="R1249" i="2"/>
  <c r="Q1249" i="2"/>
  <c r="V1249" i="2"/>
  <c r="W1249" i="2" s="1"/>
  <c r="P1197" i="2"/>
  <c r="AH1037" i="2" l="1"/>
  <c r="AL1037" i="2" s="1"/>
  <c r="AE1037" i="2"/>
  <c r="AI1037" i="2" s="1"/>
  <c r="AF1037" i="2"/>
  <c r="AJ1037" i="2" s="1"/>
  <c r="AG1037" i="2"/>
  <c r="AK1037" i="2" s="1"/>
  <c r="AC1037" i="2"/>
  <c r="AD1037" i="2" s="1"/>
  <c r="M1037" i="2"/>
  <c r="AH1029" i="2"/>
  <c r="AL1029" i="2" s="1"/>
  <c r="AE1029" i="2"/>
  <c r="AI1029" i="2" s="1"/>
  <c r="AF1029" i="2"/>
  <c r="AJ1029" i="2" s="1"/>
  <c r="AG1029" i="2"/>
  <c r="AK1029" i="2" s="1"/>
  <c r="AC1029" i="2"/>
  <c r="AD1029" i="2" s="1"/>
  <c r="M1029" i="2"/>
  <c r="AE1161" i="2"/>
  <c r="AI1161" i="2" s="1"/>
  <c r="AH1161" i="2"/>
  <c r="AL1161" i="2" s="1"/>
  <c r="AF1161" i="2"/>
  <c r="AJ1161" i="2" s="1"/>
  <c r="AG1161" i="2"/>
  <c r="AK1161" i="2" s="1"/>
  <c r="AC1161" i="2"/>
  <c r="AD1161" i="2" s="1"/>
  <c r="M1161" i="2"/>
  <c r="AE1108" i="2"/>
  <c r="AI1108" i="2" s="1"/>
  <c r="AF1108" i="2"/>
  <c r="AJ1108" i="2" s="1"/>
  <c r="AH1108" i="2"/>
  <c r="AL1108" i="2" s="1"/>
  <c r="AG1108" i="2"/>
  <c r="AK1108" i="2" s="1"/>
  <c r="AC1108" i="2"/>
  <c r="AD1108" i="2" s="1"/>
  <c r="M1108" i="2"/>
  <c r="AE1174" i="2"/>
  <c r="AI1174" i="2" s="1"/>
  <c r="AF1174" i="2"/>
  <c r="AJ1174" i="2" s="1"/>
  <c r="AG1174" i="2"/>
  <c r="AK1174" i="2" s="1"/>
  <c r="AH1174" i="2"/>
  <c r="AL1174" i="2" s="1"/>
  <c r="AC1174" i="2"/>
  <c r="AD1174" i="2" s="1"/>
  <c r="M1174" i="2"/>
  <c r="AE1111" i="2"/>
  <c r="AI1111" i="2" s="1"/>
  <c r="AF1111" i="2"/>
  <c r="AJ1111" i="2" s="1"/>
  <c r="AG1111" i="2"/>
  <c r="AK1111" i="2" s="1"/>
  <c r="AH1111" i="2"/>
  <c r="AL1111" i="2" s="1"/>
  <c r="AC1111" i="2"/>
  <c r="AD1111" i="2" s="1"/>
  <c r="M1111" i="2"/>
  <c r="AE1024" i="2"/>
  <c r="AI1024" i="2" s="1"/>
  <c r="AF1024" i="2"/>
  <c r="AJ1024" i="2" s="1"/>
  <c r="AG1024" i="2"/>
  <c r="AK1024" i="2" s="1"/>
  <c r="AH1024" i="2"/>
  <c r="AL1024" i="2" s="1"/>
  <c r="AC1024" i="2"/>
  <c r="AD1024" i="2" s="1"/>
  <c r="M1024" i="2"/>
  <c r="AE1195" i="2"/>
  <c r="AI1195" i="2" s="1"/>
  <c r="AF1195" i="2"/>
  <c r="AJ1195" i="2" s="1"/>
  <c r="AG1195" i="2"/>
  <c r="AK1195" i="2" s="1"/>
  <c r="AH1195" i="2"/>
  <c r="AL1195" i="2" s="1"/>
  <c r="AC1195" i="2"/>
  <c r="AD1195" i="2" s="1"/>
  <c r="M1195" i="2"/>
  <c r="AE482" i="2"/>
  <c r="AI482" i="2" s="1"/>
  <c r="AF482" i="2"/>
  <c r="AJ482" i="2" s="1"/>
  <c r="AG482" i="2"/>
  <c r="AK482" i="2" s="1"/>
  <c r="AH482" i="2"/>
  <c r="AL482" i="2" s="1"/>
  <c r="AC482" i="2"/>
  <c r="AD482" i="2" s="1"/>
  <c r="M482" i="2"/>
  <c r="AE1189" i="2"/>
  <c r="AI1189" i="2" s="1"/>
  <c r="AF1189" i="2"/>
  <c r="AJ1189" i="2" s="1"/>
  <c r="AG1189" i="2"/>
  <c r="AK1189" i="2" s="1"/>
  <c r="AH1189" i="2"/>
  <c r="AL1189" i="2" s="1"/>
  <c r="AC1189" i="2"/>
  <c r="AD1189" i="2" s="1"/>
  <c r="M1189" i="2"/>
  <c r="AE1058" i="2"/>
  <c r="AI1058" i="2" s="1"/>
  <c r="AH1058" i="2"/>
  <c r="AL1058" i="2" s="1"/>
  <c r="AF1058" i="2"/>
  <c r="AJ1058" i="2" s="1"/>
  <c r="AG1058" i="2"/>
  <c r="AK1058" i="2" s="1"/>
  <c r="AC1058" i="2"/>
  <c r="AD1058" i="2" s="1"/>
  <c r="M1058" i="2"/>
  <c r="AE101" i="2"/>
  <c r="AI101" i="2" s="1"/>
  <c r="AF101" i="2"/>
  <c r="AJ101" i="2" s="1"/>
  <c r="AG101" i="2"/>
  <c r="AK101" i="2" s="1"/>
  <c r="AH101" i="2"/>
  <c r="AL101" i="2" s="1"/>
  <c r="AC101" i="2"/>
  <c r="AD101" i="2" s="1"/>
  <c r="M101" i="2"/>
  <c r="AE1042" i="2"/>
  <c r="AI1042" i="2" s="1"/>
  <c r="AF1042" i="2"/>
  <c r="AJ1042" i="2" s="1"/>
  <c r="AH1042" i="2"/>
  <c r="AL1042" i="2" s="1"/>
  <c r="AG1042" i="2"/>
  <c r="AK1042" i="2" s="1"/>
  <c r="AC1042" i="2"/>
  <c r="AD1042" i="2" s="1"/>
  <c r="M1042" i="2"/>
  <c r="AE479" i="2"/>
  <c r="AI479" i="2" s="1"/>
  <c r="AF479" i="2"/>
  <c r="AJ479" i="2" s="1"/>
  <c r="AH479" i="2"/>
  <c r="AL479" i="2" s="1"/>
  <c r="AG479" i="2"/>
  <c r="AK479" i="2" s="1"/>
  <c r="AC479" i="2"/>
  <c r="AD479" i="2" s="1"/>
  <c r="M479" i="2"/>
  <c r="AE478" i="2"/>
  <c r="AI478" i="2" s="1"/>
  <c r="AF478" i="2"/>
  <c r="AJ478" i="2" s="1"/>
  <c r="AG478" i="2"/>
  <c r="AK478" i="2" s="1"/>
  <c r="AH478" i="2"/>
  <c r="AL478" i="2" s="1"/>
  <c r="AC478" i="2"/>
  <c r="AD478" i="2" s="1"/>
  <c r="M478" i="2"/>
  <c r="AE1187" i="2"/>
  <c r="AI1187" i="2" s="1"/>
  <c r="AF1187" i="2"/>
  <c r="AJ1187" i="2" s="1"/>
  <c r="AG1187" i="2"/>
  <c r="AK1187" i="2" s="1"/>
  <c r="AH1187" i="2"/>
  <c r="AL1187" i="2" s="1"/>
  <c r="AC1187" i="2"/>
  <c r="AD1187" i="2" s="1"/>
  <c r="M1187" i="2"/>
  <c r="AH481" i="2"/>
  <c r="AL481" i="2" s="1"/>
  <c r="AE481" i="2"/>
  <c r="AI481" i="2" s="1"/>
  <c r="AF481" i="2"/>
  <c r="AJ481" i="2" s="1"/>
  <c r="AG481" i="2"/>
  <c r="AK481" i="2" s="1"/>
  <c r="AC481" i="2"/>
  <c r="AD481" i="2" s="1"/>
  <c r="M481" i="2"/>
  <c r="AE1049" i="2"/>
  <c r="AI1049" i="2" s="1"/>
  <c r="AF1049" i="2"/>
  <c r="AJ1049" i="2" s="1"/>
  <c r="AG1049" i="2"/>
  <c r="AK1049" i="2" s="1"/>
  <c r="AH1049" i="2"/>
  <c r="AL1049" i="2" s="1"/>
  <c r="AC1049" i="2"/>
  <c r="AD1049" i="2" s="1"/>
  <c r="M1049" i="2"/>
  <c r="AE62" i="2"/>
  <c r="AI62" i="2" s="1"/>
  <c r="AF62" i="2"/>
  <c r="AJ62" i="2" s="1"/>
  <c r="AG62" i="2"/>
  <c r="AK62" i="2" s="1"/>
  <c r="AH62" i="2"/>
  <c r="AL62" i="2" s="1"/>
  <c r="AC62" i="2"/>
  <c r="AD62" i="2" s="1"/>
  <c r="M62" i="2"/>
  <c r="AE1035" i="2"/>
  <c r="AI1035" i="2" s="1"/>
  <c r="AF1035" i="2"/>
  <c r="AJ1035" i="2" s="1"/>
  <c r="AG1035" i="2"/>
  <c r="AK1035" i="2" s="1"/>
  <c r="AH1035" i="2"/>
  <c r="AL1035" i="2" s="1"/>
  <c r="AC1035" i="2"/>
  <c r="AD1035" i="2" s="1"/>
  <c r="M1035" i="2"/>
  <c r="AE1159" i="2"/>
  <c r="AI1159" i="2" s="1"/>
  <c r="AF1159" i="2"/>
  <c r="AJ1159" i="2" s="1"/>
  <c r="AG1159" i="2"/>
  <c r="AK1159" i="2" s="1"/>
  <c r="AH1159" i="2"/>
  <c r="AL1159" i="2" s="1"/>
  <c r="AC1159" i="2"/>
  <c r="AD1159" i="2" s="1"/>
  <c r="M1159" i="2"/>
  <c r="AE1074" i="2"/>
  <c r="AI1074" i="2" s="1"/>
  <c r="AF1074" i="2"/>
  <c r="AJ1074" i="2" s="1"/>
  <c r="AG1074" i="2"/>
  <c r="AK1074" i="2" s="1"/>
  <c r="AH1074" i="2"/>
  <c r="AL1074" i="2" s="1"/>
  <c r="AC1074" i="2"/>
  <c r="AD1074" i="2" s="1"/>
  <c r="M1074" i="2"/>
  <c r="AH1051" i="2"/>
  <c r="AL1051" i="2" s="1"/>
  <c r="AE1051" i="2"/>
  <c r="AI1051" i="2" s="1"/>
  <c r="AF1051" i="2"/>
  <c r="AJ1051" i="2" s="1"/>
  <c r="AG1051" i="2"/>
  <c r="AK1051" i="2" s="1"/>
  <c r="AC1051" i="2"/>
  <c r="AD1051" i="2" s="1"/>
  <c r="M1051" i="2"/>
  <c r="AE1175" i="2"/>
  <c r="AI1175" i="2" s="1"/>
  <c r="AF1175" i="2"/>
  <c r="AJ1175" i="2" s="1"/>
  <c r="AH1175" i="2"/>
  <c r="AL1175" i="2" s="1"/>
  <c r="AG1175" i="2"/>
  <c r="AK1175" i="2" s="1"/>
  <c r="AC1175" i="2"/>
  <c r="AD1175" i="2" s="1"/>
  <c r="M1175" i="2"/>
  <c r="AE1193" i="2"/>
  <c r="AI1193" i="2" s="1"/>
  <c r="AF1193" i="2"/>
  <c r="AJ1193" i="2" s="1"/>
  <c r="AH1193" i="2"/>
  <c r="AL1193" i="2" s="1"/>
  <c r="AG1193" i="2"/>
  <c r="AK1193" i="2" s="1"/>
  <c r="AC1193" i="2"/>
  <c r="AD1193" i="2" s="1"/>
  <c r="M1193" i="2"/>
  <c r="AE1192" i="2"/>
  <c r="AI1192" i="2" s="1"/>
  <c r="AF1192" i="2"/>
  <c r="AJ1192" i="2" s="1"/>
  <c r="AG1192" i="2"/>
  <c r="AK1192" i="2" s="1"/>
  <c r="AH1192" i="2"/>
  <c r="AL1192" i="2" s="1"/>
  <c r="AC1192" i="2"/>
  <c r="AD1192" i="2" s="1"/>
  <c r="M1192" i="2"/>
  <c r="M1097" i="2"/>
  <c r="AE1097" i="2"/>
  <c r="AI1097" i="2" s="1"/>
  <c r="AF1097" i="2"/>
  <c r="AJ1097" i="2" s="1"/>
  <c r="AG1097" i="2"/>
  <c r="AK1097" i="2" s="1"/>
  <c r="AH1097" i="2"/>
  <c r="AL1097" i="2" s="1"/>
  <c r="AC1097" i="2"/>
  <c r="AD1097" i="2" s="1"/>
  <c r="M1068" i="2"/>
  <c r="AF1068" i="2"/>
  <c r="AJ1068" i="2" s="1"/>
  <c r="AE1068" i="2"/>
  <c r="AI1068" i="2" s="1"/>
  <c r="AG1068" i="2"/>
  <c r="AK1068" i="2" s="1"/>
  <c r="AH1068" i="2"/>
  <c r="AL1068" i="2" s="1"/>
  <c r="AC1068" i="2"/>
  <c r="AD1068" i="2" s="1"/>
  <c r="M1066" i="2"/>
  <c r="AF1066" i="2"/>
  <c r="AJ1066" i="2" s="1"/>
  <c r="AG1066" i="2"/>
  <c r="AK1066" i="2" s="1"/>
  <c r="AH1066" i="2"/>
  <c r="AL1066" i="2" s="1"/>
  <c r="AE1066" i="2"/>
  <c r="AI1066" i="2" s="1"/>
  <c r="AC1066" i="2"/>
  <c r="AD1066" i="2" s="1"/>
  <c r="M1064" i="2"/>
  <c r="AF1064" i="2"/>
  <c r="AJ1064" i="2" s="1"/>
  <c r="AE1064" i="2"/>
  <c r="AI1064" i="2" s="1"/>
  <c r="AG1064" i="2"/>
  <c r="AK1064" i="2" s="1"/>
  <c r="AH1064" i="2"/>
  <c r="AL1064" i="2" s="1"/>
  <c r="AC1064" i="2"/>
  <c r="AD1064" i="2" s="1"/>
  <c r="M1062" i="2"/>
  <c r="AF1062" i="2"/>
  <c r="AJ1062" i="2" s="1"/>
  <c r="AG1062" i="2"/>
  <c r="AK1062" i="2" s="1"/>
  <c r="AH1062" i="2"/>
  <c r="AL1062" i="2" s="1"/>
  <c r="AE1062" i="2"/>
  <c r="AI1062" i="2" s="1"/>
  <c r="AC1062" i="2"/>
  <c r="AD1062" i="2" s="1"/>
  <c r="M1071" i="2"/>
  <c r="AE1071" i="2"/>
  <c r="AI1071" i="2" s="1"/>
  <c r="AF1071" i="2"/>
  <c r="AJ1071" i="2" s="1"/>
  <c r="AG1071" i="2"/>
  <c r="AK1071" i="2" s="1"/>
  <c r="AH1071" i="2"/>
  <c r="AL1071" i="2" s="1"/>
  <c r="AC1071" i="2"/>
  <c r="AD1071" i="2" s="1"/>
  <c r="AD5" i="2"/>
  <c r="AC4" i="2"/>
  <c r="M1073" i="2"/>
  <c r="AE1073" i="2"/>
  <c r="AI1073" i="2" s="1"/>
  <c r="AF1073" i="2"/>
  <c r="AJ1073" i="2" s="1"/>
  <c r="AG1073" i="2"/>
  <c r="AK1073" i="2" s="1"/>
  <c r="AH1073" i="2"/>
  <c r="AL1073" i="2" s="1"/>
  <c r="AC1073" i="2"/>
  <c r="AD1073" i="2" s="1"/>
  <c r="M484" i="2"/>
  <c r="AG484" i="2"/>
  <c r="AK484" i="2" s="1"/>
  <c r="AE484" i="2"/>
  <c r="AI484" i="2" s="1"/>
  <c r="AF484" i="2"/>
  <c r="AJ484" i="2" s="1"/>
  <c r="AH484" i="2"/>
  <c r="AL484" i="2" s="1"/>
  <c r="AC484" i="2"/>
  <c r="AD484" i="2" s="1"/>
  <c r="M1067" i="2"/>
  <c r="AE1067" i="2"/>
  <c r="AI1067" i="2" s="1"/>
  <c r="AF1067" i="2"/>
  <c r="AJ1067" i="2" s="1"/>
  <c r="AG1067" i="2"/>
  <c r="AK1067" i="2" s="1"/>
  <c r="AH1067" i="2"/>
  <c r="AL1067" i="2" s="1"/>
  <c r="AC1067" i="2"/>
  <c r="AD1067" i="2" s="1"/>
  <c r="M1101" i="2"/>
  <c r="AF1101" i="2"/>
  <c r="AJ1101" i="2" s="1"/>
  <c r="AE1101" i="2"/>
  <c r="AI1101" i="2" s="1"/>
  <c r="AG1101" i="2"/>
  <c r="AK1101" i="2" s="1"/>
  <c r="AH1101" i="2"/>
  <c r="AL1101" i="2" s="1"/>
  <c r="AC1101" i="2"/>
  <c r="AD1101" i="2" s="1"/>
  <c r="M1072" i="2"/>
  <c r="AF1072" i="2"/>
  <c r="AJ1072" i="2" s="1"/>
  <c r="AE1072" i="2"/>
  <c r="AI1072" i="2" s="1"/>
  <c r="AG1072" i="2"/>
  <c r="AK1072" i="2" s="1"/>
  <c r="AH1072" i="2"/>
  <c r="AL1072" i="2" s="1"/>
  <c r="AC1072" i="2"/>
  <c r="AD1072" i="2" s="1"/>
  <c r="M1070" i="2"/>
  <c r="AF1070" i="2"/>
  <c r="AJ1070" i="2" s="1"/>
  <c r="AG1070" i="2"/>
  <c r="AK1070" i="2" s="1"/>
  <c r="AH1070" i="2"/>
  <c r="AL1070" i="2" s="1"/>
  <c r="AE1070" i="2"/>
  <c r="AI1070" i="2" s="1"/>
  <c r="AC1070" i="2"/>
  <c r="AD1070" i="2" s="1"/>
  <c r="M470" i="2"/>
  <c r="AG470" i="2"/>
  <c r="AK470" i="2" s="1"/>
  <c r="AE470" i="2"/>
  <c r="AI470" i="2" s="1"/>
  <c r="AF470" i="2"/>
  <c r="AJ470" i="2" s="1"/>
  <c r="AH470" i="2"/>
  <c r="AL470" i="2" s="1"/>
  <c r="AC470" i="2"/>
  <c r="AD470" i="2" s="1"/>
  <c r="M1100" i="2"/>
  <c r="AE1100" i="2"/>
  <c r="AI1100" i="2" s="1"/>
  <c r="AF1100" i="2"/>
  <c r="AJ1100" i="2" s="1"/>
  <c r="AG1100" i="2"/>
  <c r="AK1100" i="2" s="1"/>
  <c r="AH1100" i="2"/>
  <c r="AL1100" i="2" s="1"/>
  <c r="AC1100" i="2"/>
  <c r="AD1100" i="2" s="1"/>
  <c r="M1069" i="2"/>
  <c r="AE1069" i="2"/>
  <c r="AI1069" i="2" s="1"/>
  <c r="AF1069" i="2"/>
  <c r="AJ1069" i="2" s="1"/>
  <c r="AG1069" i="2"/>
  <c r="AK1069" i="2" s="1"/>
  <c r="AH1069" i="2"/>
  <c r="AL1069" i="2" s="1"/>
  <c r="AC1069" i="2"/>
  <c r="AD1069" i="2" s="1"/>
  <c r="Z11" i="2"/>
  <c r="Z114" i="2"/>
  <c r="Z600" i="2"/>
  <c r="Z33" i="2"/>
  <c r="Z27" i="2"/>
  <c r="R1042" i="2"/>
  <c r="S1042" i="2" s="1"/>
  <c r="Z1042" i="2" s="1"/>
  <c r="R1062" i="2"/>
  <c r="S1062" i="2" s="1"/>
  <c r="Z1062" i="2" s="1"/>
  <c r="Z25" i="2"/>
  <c r="Z15" i="2"/>
  <c r="Q1159" i="2"/>
  <c r="Q470" i="2"/>
  <c r="Z1192" i="2"/>
  <c r="Z23" i="2"/>
  <c r="Z17" i="2"/>
  <c r="Q1039" i="2"/>
  <c r="R1100" i="2"/>
  <c r="S1100" i="2" s="1"/>
  <c r="Z1100" i="2" s="1"/>
  <c r="Z29" i="2"/>
  <c r="Z31" i="2"/>
  <c r="Q1058" i="2"/>
  <c r="Z18" i="2"/>
  <c r="Z519" i="2"/>
  <c r="Z34" i="2"/>
  <c r="R1074" i="2"/>
  <c r="S1074" i="2" s="1"/>
  <c r="Z1074" i="2" s="1"/>
  <c r="Q1060" i="2"/>
  <c r="Q1192" i="2"/>
  <c r="Z22" i="2"/>
  <c r="R1068" i="2"/>
  <c r="S1068" i="2" s="1"/>
  <c r="Z1068" i="2" s="1"/>
  <c r="Z521" i="2"/>
  <c r="Z19" i="2"/>
  <c r="Z1107" i="2"/>
  <c r="Z26" i="2"/>
  <c r="Z21" i="2"/>
  <c r="Z1122" i="2"/>
  <c r="Z1022" i="2"/>
  <c r="Z692" i="2"/>
  <c r="Z6" i="2"/>
  <c r="Q1107" i="2"/>
  <c r="Z1159" i="2"/>
  <c r="R1024" i="2"/>
  <c r="S1024" i="2" s="1"/>
  <c r="Z1024" i="2" s="1"/>
  <c r="Z13" i="2"/>
  <c r="Z528" i="2"/>
  <c r="Z9" i="2"/>
  <c r="Z598" i="2"/>
  <c r="Q1022" i="2"/>
  <c r="Z62" i="2"/>
  <c r="Z1039" i="2"/>
  <c r="Z1058" i="2"/>
  <c r="Z518" i="2"/>
  <c r="Z525" i="2"/>
  <c r="Z595" i="2"/>
  <c r="Z41" i="2"/>
  <c r="Q1066" i="2"/>
  <c r="Q1038" i="2"/>
  <c r="R477" i="2"/>
  <c r="S477" i="2" s="1"/>
  <c r="Z477" i="2" s="1"/>
  <c r="Z5" i="2"/>
  <c r="Z10" i="2"/>
  <c r="Z7" i="2"/>
  <c r="Z937" i="2"/>
  <c r="Z12" i="2"/>
  <c r="Z30" i="2"/>
  <c r="Z599" i="2"/>
  <c r="R1079" i="2"/>
  <c r="S1079" i="2" s="1"/>
  <c r="Z1079" i="2" s="1"/>
  <c r="Z590" i="2"/>
  <c r="Z520" i="2"/>
  <c r="Z503" i="2"/>
  <c r="Z479" i="2"/>
  <c r="Z1038" i="2"/>
  <c r="Z698" i="2"/>
  <c r="Z470" i="2"/>
  <c r="Z1008" i="2"/>
  <c r="Z408" i="2"/>
  <c r="Z1066" i="2"/>
  <c r="Z20" i="2"/>
  <c r="Z931" i="2"/>
  <c r="Z708" i="2"/>
  <c r="Z222" i="2"/>
  <c r="Z1248" i="2"/>
  <c r="Z749" i="2"/>
  <c r="Z14" i="2"/>
  <c r="Q1051" i="2"/>
  <c r="R1051" i="2"/>
  <c r="S1051" i="2" s="1"/>
  <c r="Z1051" i="2" s="1"/>
  <c r="R1187" i="2"/>
  <c r="S1187" i="2" s="1"/>
  <c r="Z1187" i="2" s="1"/>
  <c r="Q1187" i="2"/>
  <c r="Q1064" i="2"/>
  <c r="R1064" i="2"/>
  <c r="S1064" i="2" s="1"/>
  <c r="Z1064" i="2" s="1"/>
  <c r="Z56" i="2"/>
  <c r="Z506" i="2"/>
  <c r="R480" i="2"/>
  <c r="S480" i="2" s="1"/>
  <c r="Z480" i="2" s="1"/>
  <c r="Q480" i="2"/>
  <c r="Z509" i="2"/>
  <c r="Z32" i="2"/>
  <c r="Z28" i="2"/>
  <c r="Z819" i="2"/>
  <c r="Z824" i="2" s="1"/>
  <c r="Z957" i="2"/>
  <c r="Z807" i="2"/>
  <c r="Z816" i="2" s="1"/>
  <c r="Z481" i="2"/>
  <c r="Z554" i="2"/>
  <c r="Z445" i="2"/>
  <c r="R1189" i="2"/>
  <c r="S1189" i="2" s="1"/>
  <c r="Z1189" i="2" s="1"/>
  <c r="Q1189" i="2"/>
  <c r="R1078" i="2"/>
  <c r="S1078" i="2" s="1"/>
  <c r="Z1078" i="2" s="1"/>
  <c r="Q1078" i="2"/>
  <c r="Q1035" i="2"/>
  <c r="R1035" i="2"/>
  <c r="S1035" i="2" s="1"/>
  <c r="Z1035" i="2" s="1"/>
  <c r="Z1215" i="2"/>
  <c r="Z667" i="2"/>
  <c r="R1071" i="2"/>
  <c r="S1071" i="2" s="1"/>
  <c r="Z1071" i="2" s="1"/>
  <c r="Q1071" i="2"/>
  <c r="Z452" i="2"/>
  <c r="Z457" i="2"/>
  <c r="Z405" i="2"/>
  <c r="Z946" i="2"/>
  <c r="R1195" i="2"/>
  <c r="S1195" i="2" s="1"/>
  <c r="Z1195" i="2" s="1"/>
  <c r="Q1195" i="2"/>
  <c r="Z1017" i="2"/>
  <c r="Q1175" i="2"/>
  <c r="R1175" i="2"/>
  <c r="S1175" i="2" s="1"/>
  <c r="Z1175" i="2" s="1"/>
  <c r="Q1049" i="2"/>
  <c r="R1049" i="2"/>
  <c r="S1049" i="2" s="1"/>
  <c r="Z1049" i="2" s="1"/>
  <c r="R1111" i="2"/>
  <c r="S1111" i="2" s="1"/>
  <c r="Z1111" i="2" s="1"/>
  <c r="Q1111" i="2"/>
  <c r="R1185" i="2"/>
  <c r="S1185" i="2" s="1"/>
  <c r="Z1185" i="2" s="1"/>
  <c r="Q1185" i="2"/>
  <c r="Z981" i="2"/>
  <c r="Z551" i="2"/>
  <c r="Z442" i="2"/>
  <c r="Z1221" i="2"/>
  <c r="R1160" i="2"/>
  <c r="S1160" i="2" s="1"/>
  <c r="Z1160" i="2" s="1"/>
  <c r="Q1160" i="2"/>
  <c r="Z993" i="2"/>
  <c r="Z804" i="2"/>
  <c r="Z594" i="2"/>
  <c r="Z542" i="2"/>
  <c r="Q484" i="2"/>
  <c r="R484" i="2"/>
  <c r="S484" i="2" s="1"/>
  <c r="Z484" i="2" s="1"/>
  <c r="Z99" i="2"/>
  <c r="R1197" i="2"/>
  <c r="S1197" i="2" s="1"/>
  <c r="Z1197" i="2" s="1"/>
  <c r="Q1197" i="2"/>
  <c r="Z1174" i="2"/>
  <c r="R1069" i="2"/>
  <c r="S1069" i="2" s="1"/>
  <c r="Z1069" i="2" s="1"/>
  <c r="Q1069" i="2"/>
  <c r="Z1193" i="2"/>
  <c r="Q1190" i="2"/>
  <c r="R1190" i="2"/>
  <c r="S1190" i="2" s="1"/>
  <c r="Z1190" i="2" s="1"/>
  <c r="R1097" i="2"/>
  <c r="S1097" i="2" s="1"/>
  <c r="Z1097" i="2" s="1"/>
  <c r="Q1097" i="2"/>
  <c r="Q1072" i="2"/>
  <c r="R1072" i="2"/>
  <c r="S1072" i="2" s="1"/>
  <c r="Z1072" i="2" s="1"/>
  <c r="R1037" i="2"/>
  <c r="S1037" i="2" s="1"/>
  <c r="Z1037" i="2" s="1"/>
  <c r="Q1037" i="2"/>
  <c r="Z985" i="2"/>
  <c r="Z24" i="2"/>
  <c r="Z47" i="2"/>
  <c r="R1108" i="2"/>
  <c r="S1108" i="2" s="1"/>
  <c r="Z1108" i="2" s="1"/>
  <c r="Q1108" i="2"/>
  <c r="Z832" i="2"/>
  <c r="Z1060" i="2"/>
  <c r="R1041" i="2"/>
  <c r="S1041" i="2" s="1"/>
  <c r="Z1041" i="2" s="1"/>
  <c r="Q1041" i="2"/>
  <c r="R1073" i="2"/>
  <c r="S1073" i="2" s="1"/>
  <c r="Z1073" i="2" s="1"/>
  <c r="Q1073" i="2"/>
  <c r="Z1003" i="2"/>
  <c r="Z91" i="2"/>
  <c r="T1249" i="2"/>
  <c r="U1249" i="2" s="1"/>
  <c r="S1249" i="2"/>
  <c r="Z1239" i="2"/>
  <c r="R1067" i="2"/>
  <c r="S1067" i="2" s="1"/>
  <c r="Z1067" i="2" s="1"/>
  <c r="Q1067" i="2"/>
  <c r="R1176" i="2"/>
  <c r="S1176" i="2" s="1"/>
  <c r="Z1176" i="2" s="1"/>
  <c r="Q1176" i="2"/>
  <c r="R1101" i="2"/>
  <c r="S1101" i="2" s="1"/>
  <c r="Z1101" i="2" s="1"/>
  <c r="Q1101" i="2"/>
  <c r="R1029" i="2"/>
  <c r="S1029" i="2" s="1"/>
  <c r="Z1029" i="2" s="1"/>
  <c r="Q1029" i="2"/>
  <c r="R1070" i="2"/>
  <c r="S1070" i="2" s="1"/>
  <c r="Z1070" i="2" s="1"/>
  <c r="Q1070" i="2"/>
  <c r="Q482" i="2"/>
  <c r="R482" i="2"/>
  <c r="S482" i="2" s="1"/>
  <c r="Z482" i="2" s="1"/>
  <c r="Z16" i="2"/>
  <c r="R1023" i="2"/>
  <c r="S1023" i="2" s="1"/>
  <c r="Z1023" i="2" s="1"/>
  <c r="Q1023" i="2"/>
  <c r="Z731" i="2"/>
  <c r="Q1161" i="2"/>
  <c r="R1161" i="2"/>
  <c r="S1161" i="2" s="1"/>
  <c r="Z1161" i="2" s="1"/>
  <c r="R1142" i="2"/>
  <c r="S1142" i="2" s="1"/>
  <c r="Z1142" i="2" s="1"/>
  <c r="Q1142" i="2"/>
  <c r="Q478" i="2"/>
  <c r="R478" i="2"/>
  <c r="S478" i="2" s="1"/>
  <c r="Z478" i="2" s="1"/>
  <c r="Z143" i="2"/>
  <c r="Z218" i="2"/>
  <c r="Z789" i="2"/>
  <c r="Z101" i="2"/>
  <c r="Z111" i="2" s="1"/>
  <c r="Z352" i="2"/>
  <c r="Z8" i="2"/>
  <c r="Z628" i="2" l="1"/>
  <c r="Z534" i="2"/>
  <c r="Z569" i="2"/>
  <c r="Z35" i="2"/>
  <c r="Z688" i="2"/>
  <c r="Z1249" i="2"/>
  <c r="Z1250" i="2" s="1"/>
  <c r="J349" i="1" l="1"/>
  <c r="K349" i="1" s="1"/>
  <c r="F349" i="1"/>
  <c r="G349" i="1" s="1"/>
  <c r="J348" i="1"/>
  <c r="K348" i="1" s="1"/>
  <c r="F348" i="1"/>
  <c r="G348" i="1" s="1"/>
  <c r="J347" i="1"/>
  <c r="K347" i="1" s="1"/>
  <c r="F347" i="1"/>
  <c r="G347" i="1" s="1"/>
  <c r="J346" i="1"/>
  <c r="K346" i="1" s="1"/>
  <c r="F346" i="1"/>
  <c r="G346" i="1" s="1"/>
  <c r="J345" i="1"/>
  <c r="K345" i="1" s="1"/>
  <c r="F345" i="1"/>
  <c r="G345" i="1" s="1"/>
  <c r="J344" i="1"/>
  <c r="K344" i="1" s="1"/>
  <c r="F344" i="1"/>
  <c r="G344" i="1" s="1"/>
  <c r="J343" i="1"/>
  <c r="K343" i="1" s="1"/>
  <c r="F343" i="1"/>
  <c r="G343" i="1" s="1"/>
  <c r="J342" i="1"/>
  <c r="K342" i="1" s="1"/>
  <c r="J341" i="1"/>
  <c r="K341" i="1" s="1"/>
  <c r="J340" i="1"/>
  <c r="K340" i="1" s="1"/>
  <c r="J339" i="1"/>
  <c r="K339" i="1" s="1"/>
  <c r="J338" i="1"/>
  <c r="K338" i="1" s="1"/>
  <c r="K337" i="1"/>
  <c r="J336" i="1"/>
  <c r="K336" i="1" s="1"/>
  <c r="J335" i="1"/>
  <c r="K335" i="1" s="1"/>
  <c r="K334" i="1"/>
  <c r="K333" i="1"/>
  <c r="H332" i="1"/>
  <c r="J332" i="1" s="1"/>
  <c r="K332" i="1" s="1"/>
  <c r="J331" i="1"/>
  <c r="K331" i="1" s="1"/>
  <c r="J330" i="1"/>
  <c r="K330" i="1" s="1"/>
  <c r="J329" i="1"/>
  <c r="K329" i="1" s="1"/>
  <c r="J328" i="1"/>
  <c r="K328" i="1" s="1"/>
  <c r="J327" i="1"/>
  <c r="K327" i="1" s="1"/>
  <c r="J326" i="1"/>
  <c r="K326" i="1" s="1"/>
  <c r="I325" i="1"/>
  <c r="J325" i="1" s="1"/>
  <c r="K325" i="1" s="1"/>
  <c r="I324" i="1"/>
  <c r="J324" i="1" s="1"/>
  <c r="K324" i="1" s="1"/>
  <c r="D324" i="1"/>
  <c r="I323" i="1"/>
  <c r="J323" i="1" s="1"/>
  <c r="K323" i="1" s="1"/>
  <c r="D323" i="1"/>
  <c r="K322" i="1"/>
  <c r="J322" i="1"/>
  <c r="J321" i="1"/>
  <c r="K321" i="1" s="1"/>
  <c r="D321" i="1"/>
  <c r="J320" i="1"/>
  <c r="K320" i="1" s="1"/>
  <c r="D320" i="1"/>
  <c r="J319" i="1"/>
  <c r="K319" i="1" s="1"/>
  <c r="J318" i="1"/>
  <c r="K318" i="1" s="1"/>
  <c r="J317" i="1"/>
  <c r="K317" i="1" s="1"/>
  <c r="J316" i="1"/>
  <c r="K316" i="1" s="1"/>
  <c r="I315" i="1"/>
  <c r="J315" i="1" s="1"/>
  <c r="K315" i="1" s="1"/>
  <c r="J314" i="1"/>
  <c r="K314" i="1" s="1"/>
  <c r="I314" i="1"/>
  <c r="J313" i="1"/>
  <c r="K313" i="1" s="1"/>
  <c r="K312" i="1"/>
  <c r="J312" i="1"/>
  <c r="J311" i="1"/>
  <c r="K311" i="1" s="1"/>
  <c r="K309" i="1"/>
  <c r="J308" i="1"/>
  <c r="K308" i="1" s="1"/>
  <c r="J307" i="1"/>
  <c r="K307" i="1" s="1"/>
  <c r="J306" i="1"/>
  <c r="K306" i="1" s="1"/>
  <c r="K305" i="1"/>
  <c r="K304" i="1"/>
  <c r="K303" i="1"/>
  <c r="K302" i="1"/>
  <c r="K301" i="1"/>
  <c r="J300" i="1"/>
  <c r="K300" i="1" s="1"/>
  <c r="D300" i="1"/>
  <c r="K299" i="1"/>
  <c r="K298" i="1"/>
  <c r="K297" i="1"/>
  <c r="K296" i="1"/>
  <c r="K295" i="1"/>
  <c r="J294" i="1"/>
  <c r="K294" i="1" s="1"/>
  <c r="K293" i="1"/>
  <c r="K292" i="1"/>
  <c r="K291" i="1"/>
  <c r="K290" i="1"/>
  <c r="J289" i="1"/>
  <c r="K289" i="1" s="1"/>
  <c r="J288" i="1"/>
  <c r="K288" i="1" s="1"/>
  <c r="J287" i="1"/>
  <c r="K287" i="1" s="1"/>
  <c r="J286" i="1"/>
  <c r="K286" i="1" s="1"/>
  <c r="J285" i="1"/>
  <c r="K285" i="1" s="1"/>
  <c r="K284" i="1"/>
  <c r="K283" i="1"/>
  <c r="K282" i="1"/>
  <c r="J281" i="1"/>
  <c r="K281" i="1" s="1"/>
  <c r="J280" i="1"/>
  <c r="K280" i="1" s="1"/>
  <c r="J279" i="1"/>
  <c r="K279" i="1" s="1"/>
  <c r="J278" i="1"/>
  <c r="K278" i="1" s="1"/>
  <c r="J277" i="1"/>
  <c r="J276" i="1"/>
  <c r="I276" i="1" s="1"/>
  <c r="K275" i="1"/>
  <c r="K274" i="1"/>
  <c r="K273" i="1"/>
  <c r="K272" i="1"/>
  <c r="J271" i="1"/>
  <c r="K271" i="1" s="1"/>
  <c r="K270" i="1"/>
  <c r="K269" i="1"/>
  <c r="J268" i="1"/>
  <c r="K268" i="1" s="1"/>
  <c r="K267" i="1"/>
  <c r="K266" i="1"/>
  <c r="J265" i="1"/>
  <c r="K265" i="1" s="1"/>
  <c r="K264" i="1"/>
  <c r="J264" i="1"/>
  <c r="I263" i="1"/>
  <c r="J263" i="1" s="1"/>
  <c r="K263" i="1" s="1"/>
  <c r="F263" i="1"/>
  <c r="K262" i="1"/>
  <c r="J261" i="1"/>
  <c r="K261" i="1" s="1"/>
  <c r="J260" i="1"/>
  <c r="K260" i="1" s="1"/>
  <c r="J259" i="1"/>
  <c r="K259" i="1" s="1"/>
  <c r="J258" i="1"/>
  <c r="K258" i="1" s="1"/>
  <c r="J257" i="1"/>
  <c r="K257" i="1" s="1"/>
  <c r="J256" i="1"/>
  <c r="K256" i="1" s="1"/>
  <c r="J255" i="1"/>
  <c r="K255" i="1" s="1"/>
  <c r="J254" i="1"/>
  <c r="K254" i="1" s="1"/>
  <c r="J253" i="1"/>
  <c r="K253" i="1" s="1"/>
  <c r="J252" i="1"/>
  <c r="K252" i="1" s="1"/>
  <c r="J251" i="1"/>
  <c r="K251" i="1" s="1"/>
  <c r="K250" i="1"/>
  <c r="J249" i="1"/>
  <c r="K249" i="1" s="1"/>
  <c r="K248" i="1"/>
  <c r="J247" i="1"/>
  <c r="K247" i="1" s="1"/>
  <c r="J246" i="1"/>
  <c r="K246" i="1" s="1"/>
  <c r="K245" i="1"/>
  <c r="J244" i="1"/>
  <c r="K244" i="1" s="1"/>
  <c r="K243" i="1"/>
  <c r="J242" i="1"/>
  <c r="K242" i="1" s="1"/>
  <c r="J241" i="1"/>
  <c r="K241" i="1" s="1"/>
  <c r="N240" i="1"/>
  <c r="K240" i="1"/>
  <c r="N239" i="1"/>
  <c r="K239" i="1"/>
  <c r="N238" i="1"/>
  <c r="J238" i="1"/>
  <c r="K238" i="1" s="1"/>
  <c r="N237" i="1"/>
  <c r="K237" i="1"/>
  <c r="N236" i="1"/>
  <c r="K236" i="1"/>
  <c r="N235" i="1"/>
  <c r="K235" i="1"/>
  <c r="N234" i="1"/>
  <c r="K234" i="1"/>
  <c r="N233" i="1"/>
  <c r="K233" i="1"/>
  <c r="N232" i="1"/>
  <c r="J232" i="1"/>
  <c r="K232" i="1" s="1"/>
  <c r="N231" i="1"/>
  <c r="K231" i="1"/>
  <c r="N230" i="1"/>
  <c r="J230" i="1"/>
  <c r="K230" i="1" s="1"/>
  <c r="N229" i="1"/>
  <c r="J229" i="1"/>
  <c r="K229" i="1" s="1"/>
  <c r="J228" i="1"/>
  <c r="K228" i="1" s="1"/>
  <c r="N227" i="1"/>
  <c r="K227" i="1"/>
  <c r="J227" i="1"/>
  <c r="N226" i="1"/>
  <c r="K226" i="1"/>
  <c r="N225" i="1"/>
  <c r="K225" i="1"/>
  <c r="N224" i="1"/>
  <c r="K224" i="1"/>
  <c r="N223" i="1"/>
  <c r="K223" i="1"/>
  <c r="N222" i="1"/>
  <c r="K222" i="1"/>
  <c r="N221" i="1"/>
  <c r="J221" i="1"/>
  <c r="K221" i="1" s="1"/>
  <c r="N220" i="1"/>
  <c r="J220" i="1"/>
  <c r="K220" i="1" s="1"/>
  <c r="N219" i="1"/>
  <c r="J219" i="1"/>
  <c r="K219" i="1" s="1"/>
  <c r="N218" i="1"/>
  <c r="J218" i="1"/>
  <c r="N217" i="1"/>
  <c r="K217" i="1"/>
  <c r="J216" i="1"/>
  <c r="K216" i="1" s="1"/>
  <c r="N215" i="1"/>
  <c r="K215" i="1"/>
  <c r="N214" i="1"/>
  <c r="J214" i="1"/>
  <c r="K214" i="1" s="1"/>
  <c r="N213" i="1"/>
  <c r="K213" i="1"/>
  <c r="N212" i="1"/>
  <c r="K212" i="1"/>
  <c r="N211" i="1"/>
  <c r="J211" i="1"/>
  <c r="K211" i="1" s="1"/>
  <c r="N210" i="1"/>
  <c r="K210" i="1"/>
  <c r="J210" i="1"/>
  <c r="N209" i="1"/>
  <c r="J209" i="1"/>
  <c r="K209" i="1" s="1"/>
  <c r="N208" i="1"/>
  <c r="K208" i="1"/>
  <c r="N207" i="1"/>
  <c r="K207" i="1"/>
  <c r="N206" i="1"/>
  <c r="J206" i="1"/>
  <c r="K206" i="1" s="1"/>
  <c r="N205" i="1"/>
  <c r="K205" i="1"/>
  <c r="J204" i="1"/>
  <c r="K204" i="1" s="1"/>
  <c r="N203" i="1"/>
  <c r="J203" i="1"/>
  <c r="K203" i="1" s="1"/>
  <c r="N202" i="1"/>
  <c r="J202" i="1"/>
  <c r="K202" i="1" s="1"/>
  <c r="N201" i="1"/>
  <c r="J201" i="1"/>
  <c r="K201" i="1" s="1"/>
  <c r="N200" i="1"/>
  <c r="K200" i="1"/>
  <c r="N199" i="1"/>
  <c r="J199" i="1"/>
  <c r="K199" i="1" s="1"/>
  <c r="N198" i="1"/>
  <c r="K198" i="1"/>
  <c r="N197" i="1"/>
  <c r="J197" i="1"/>
  <c r="K197" i="1" s="1"/>
  <c r="N196" i="1"/>
  <c r="K196" i="1"/>
  <c r="J196" i="1"/>
  <c r="O195" i="1"/>
  <c r="K195" i="1"/>
  <c r="O194" i="1"/>
  <c r="J194" i="1"/>
  <c r="K194" i="1" s="1"/>
  <c r="O193" i="1"/>
  <c r="K193" i="1"/>
  <c r="O192" i="1"/>
  <c r="J192" i="1"/>
  <c r="K192" i="1" s="1"/>
  <c r="O191" i="1"/>
  <c r="J191" i="1"/>
  <c r="K191" i="1" s="1"/>
  <c r="O190" i="1"/>
  <c r="J190" i="1"/>
  <c r="K190" i="1" s="1"/>
  <c r="N189" i="1"/>
  <c r="J189" i="1"/>
  <c r="K189" i="1" s="1"/>
  <c r="N188" i="1"/>
  <c r="J188" i="1"/>
  <c r="K188" i="1" s="1"/>
  <c r="N187" i="1"/>
  <c r="J187" i="1"/>
  <c r="K187" i="1" s="1"/>
  <c r="N186" i="1"/>
  <c r="K186" i="1"/>
  <c r="N185" i="1"/>
  <c r="J185" i="1"/>
  <c r="K185" i="1" s="1"/>
  <c r="N184" i="1"/>
  <c r="K184" i="1"/>
  <c r="N183" i="1"/>
  <c r="J183" i="1"/>
  <c r="K183" i="1" s="1"/>
  <c r="J182" i="1"/>
  <c r="K182" i="1" s="1"/>
  <c r="J181" i="1"/>
  <c r="K181" i="1" s="1"/>
  <c r="J180" i="1"/>
  <c r="K180" i="1" s="1"/>
  <c r="J179" i="1"/>
  <c r="K179" i="1" s="1"/>
  <c r="J178" i="1"/>
  <c r="K178" i="1" s="1"/>
  <c r="K177" i="1"/>
  <c r="J176" i="1"/>
  <c r="K176" i="1" s="1"/>
  <c r="K175" i="1"/>
  <c r="J175" i="1"/>
  <c r="K174" i="1"/>
  <c r="J173" i="1"/>
  <c r="K173" i="1" s="1"/>
  <c r="K172" i="1"/>
  <c r="K171" i="1"/>
  <c r="J170" i="1"/>
  <c r="K170" i="1" s="1"/>
  <c r="K166" i="1"/>
  <c r="K165" i="1"/>
  <c r="K164" i="1"/>
  <c r="J163" i="1"/>
  <c r="K163" i="1" s="1"/>
  <c r="K162" i="1"/>
  <c r="J160" i="1"/>
  <c r="K160" i="1" s="1"/>
  <c r="F160" i="1"/>
  <c r="G160" i="1" s="1"/>
  <c r="J159" i="1"/>
  <c r="K159" i="1" s="1"/>
  <c r="F159" i="1"/>
  <c r="G159" i="1" s="1"/>
  <c r="J158" i="1"/>
  <c r="K158" i="1" s="1"/>
  <c r="F158" i="1"/>
  <c r="G158" i="1" s="1"/>
  <c r="J157" i="1"/>
  <c r="K157" i="1" s="1"/>
  <c r="F157" i="1"/>
  <c r="G157" i="1" s="1"/>
  <c r="J156" i="1"/>
  <c r="K156" i="1" s="1"/>
  <c r="F156" i="1"/>
  <c r="G156" i="1" s="1"/>
  <c r="J155" i="1"/>
  <c r="K155" i="1" s="1"/>
  <c r="F155" i="1"/>
  <c r="G155" i="1" s="1"/>
  <c r="J154" i="1"/>
  <c r="K154" i="1" s="1"/>
  <c r="F154" i="1"/>
  <c r="G154" i="1" s="1"/>
  <c r="J153" i="1"/>
  <c r="K153" i="1" s="1"/>
  <c r="F153" i="1"/>
  <c r="G153" i="1" s="1"/>
  <c r="J152" i="1"/>
  <c r="K152" i="1" s="1"/>
  <c r="F152" i="1"/>
  <c r="G152" i="1" s="1"/>
  <c r="J151" i="1"/>
  <c r="K151" i="1" s="1"/>
  <c r="F151" i="1"/>
  <c r="G151" i="1" s="1"/>
  <c r="J150" i="1"/>
  <c r="K150" i="1" s="1"/>
  <c r="F150" i="1"/>
  <c r="G150" i="1" s="1"/>
  <c r="J149" i="1"/>
  <c r="K149" i="1" s="1"/>
  <c r="J148" i="1"/>
  <c r="K148" i="1" s="1"/>
  <c r="J147" i="1"/>
  <c r="K147" i="1" s="1"/>
  <c r="J146" i="1"/>
  <c r="K146" i="1" s="1"/>
  <c r="G146" i="1"/>
  <c r="F146" i="1"/>
  <c r="J145" i="1"/>
  <c r="K145" i="1" s="1"/>
  <c r="F145" i="1"/>
  <c r="G145" i="1" s="1"/>
  <c r="J144" i="1"/>
  <c r="K144" i="1" s="1"/>
  <c r="F144" i="1"/>
  <c r="G144" i="1" s="1"/>
  <c r="J143" i="1"/>
  <c r="K143" i="1" s="1"/>
  <c r="F143" i="1"/>
  <c r="G143" i="1" s="1"/>
  <c r="J142" i="1"/>
  <c r="K142" i="1" s="1"/>
  <c r="J141" i="1"/>
  <c r="K141" i="1" s="1"/>
  <c r="J140" i="1"/>
  <c r="K140" i="1" s="1"/>
  <c r="J139" i="1"/>
  <c r="K139" i="1" s="1"/>
  <c r="J138" i="1"/>
  <c r="K138" i="1" s="1"/>
  <c r="J137" i="1"/>
  <c r="K137" i="1" s="1"/>
  <c r="F137" i="1"/>
  <c r="G137" i="1" s="1"/>
  <c r="J136" i="1"/>
  <c r="K136" i="1" s="1"/>
  <c r="F136" i="1"/>
  <c r="G136" i="1" s="1"/>
  <c r="J135" i="1"/>
  <c r="K135" i="1" s="1"/>
  <c r="F135" i="1"/>
  <c r="G135" i="1" s="1"/>
  <c r="J134" i="1"/>
  <c r="K134" i="1" s="1"/>
  <c r="F134" i="1"/>
  <c r="G134" i="1" s="1"/>
  <c r="J133" i="1"/>
  <c r="K133" i="1" s="1"/>
  <c r="F133" i="1"/>
  <c r="G133" i="1" s="1"/>
  <c r="J132" i="1"/>
  <c r="K132" i="1" s="1"/>
  <c r="F132" i="1"/>
  <c r="G132" i="1" s="1"/>
  <c r="J131" i="1"/>
  <c r="K131" i="1" s="1"/>
  <c r="F131" i="1"/>
  <c r="G131" i="1" s="1"/>
  <c r="J130" i="1"/>
  <c r="K130" i="1" s="1"/>
  <c r="F130" i="1"/>
  <c r="G130" i="1" s="1"/>
  <c r="J129" i="1"/>
  <c r="K129" i="1" s="1"/>
  <c r="F129" i="1"/>
  <c r="G129" i="1" s="1"/>
  <c r="J128" i="1"/>
  <c r="K128" i="1" s="1"/>
  <c r="F128" i="1"/>
  <c r="G128" i="1" s="1"/>
  <c r="J127" i="1"/>
  <c r="K127" i="1" s="1"/>
  <c r="F127" i="1"/>
  <c r="G127" i="1" s="1"/>
  <c r="J126" i="1"/>
  <c r="K126" i="1" s="1"/>
  <c r="F126" i="1"/>
  <c r="G126" i="1" s="1"/>
  <c r="J125" i="1"/>
  <c r="K125" i="1" s="1"/>
  <c r="F125" i="1"/>
  <c r="G125" i="1" s="1"/>
  <c r="J124" i="1"/>
  <c r="K124" i="1" s="1"/>
  <c r="F124" i="1"/>
  <c r="G124" i="1" s="1"/>
  <c r="J123" i="1"/>
  <c r="K123" i="1" s="1"/>
  <c r="F123" i="1"/>
  <c r="G123" i="1" s="1"/>
  <c r="J122" i="1"/>
  <c r="K122" i="1" s="1"/>
  <c r="F122" i="1"/>
  <c r="G122" i="1" s="1"/>
  <c r="J121" i="1"/>
  <c r="K121" i="1" s="1"/>
  <c r="F121" i="1"/>
  <c r="G121" i="1" s="1"/>
  <c r="J120" i="1"/>
  <c r="K120" i="1" s="1"/>
  <c r="F120" i="1"/>
  <c r="G120" i="1" s="1"/>
  <c r="J119" i="1"/>
  <c r="K119" i="1" s="1"/>
  <c r="F119" i="1"/>
  <c r="G119" i="1" s="1"/>
  <c r="J118" i="1"/>
  <c r="K118" i="1" s="1"/>
  <c r="F118" i="1"/>
  <c r="G118" i="1" s="1"/>
  <c r="J117" i="1"/>
  <c r="K117" i="1" s="1"/>
  <c r="J116" i="1"/>
  <c r="K116" i="1" s="1"/>
  <c r="F116" i="1"/>
  <c r="G116" i="1" s="1"/>
  <c r="J115" i="1"/>
  <c r="K115" i="1" s="1"/>
  <c r="F115" i="1"/>
  <c r="G115" i="1" s="1"/>
  <c r="J114" i="1"/>
  <c r="K114" i="1" s="1"/>
  <c r="F114" i="1"/>
  <c r="G114" i="1" s="1"/>
  <c r="J113" i="1"/>
  <c r="K113" i="1" s="1"/>
  <c r="F113" i="1"/>
  <c r="G113" i="1" s="1"/>
  <c r="J112" i="1"/>
  <c r="K112" i="1" s="1"/>
  <c r="F112" i="1"/>
  <c r="G112" i="1" s="1"/>
  <c r="J111" i="1"/>
  <c r="K111" i="1" s="1"/>
  <c r="F111" i="1"/>
  <c r="G111" i="1" s="1"/>
  <c r="J110" i="1"/>
  <c r="K110" i="1" s="1"/>
  <c r="F110" i="1"/>
  <c r="G110" i="1" s="1"/>
  <c r="J109" i="1"/>
  <c r="K109" i="1" s="1"/>
  <c r="F109" i="1"/>
  <c r="G109" i="1" s="1"/>
  <c r="J108" i="1"/>
  <c r="K108" i="1" s="1"/>
  <c r="F108" i="1"/>
  <c r="G108" i="1" s="1"/>
  <c r="J107" i="1"/>
  <c r="K107" i="1" s="1"/>
  <c r="G107" i="1"/>
  <c r="J106" i="1"/>
  <c r="K106" i="1" s="1"/>
  <c r="F106" i="1"/>
  <c r="G106" i="1" s="1"/>
  <c r="J105" i="1"/>
  <c r="K105" i="1" s="1"/>
  <c r="F105" i="1"/>
  <c r="G105" i="1" s="1"/>
  <c r="J104" i="1"/>
  <c r="K104" i="1" s="1"/>
  <c r="G104" i="1"/>
  <c r="J103" i="1"/>
  <c r="K103" i="1" s="1"/>
  <c r="G103" i="1"/>
  <c r="J102" i="1"/>
  <c r="K102" i="1" s="1"/>
  <c r="G102" i="1"/>
  <c r="F102" i="1"/>
  <c r="J101" i="1"/>
  <c r="K101" i="1" s="1"/>
  <c r="G101" i="1"/>
  <c r="K100" i="1"/>
  <c r="G100" i="1"/>
  <c r="J99" i="1"/>
  <c r="K99" i="1" s="1"/>
  <c r="G99" i="1"/>
  <c r="J98" i="1"/>
  <c r="K98" i="1" s="1"/>
  <c r="J97" i="1"/>
  <c r="K97" i="1" s="1"/>
  <c r="J96" i="1"/>
  <c r="K96" i="1" s="1"/>
  <c r="J95" i="1"/>
  <c r="K95" i="1" s="1"/>
  <c r="J94" i="1"/>
  <c r="K94" i="1" s="1"/>
  <c r="J93" i="1"/>
  <c r="K93" i="1" s="1"/>
  <c r="J92" i="1"/>
  <c r="K92" i="1" s="1"/>
  <c r="J91" i="1"/>
  <c r="K91" i="1" s="1"/>
  <c r="J90" i="1"/>
  <c r="K90" i="1" s="1"/>
  <c r="J89" i="1"/>
  <c r="K89" i="1" s="1"/>
  <c r="J88" i="1"/>
  <c r="K88" i="1" s="1"/>
  <c r="J87" i="1"/>
  <c r="K87" i="1" s="1"/>
  <c r="J86" i="1"/>
  <c r="K86" i="1" s="1"/>
  <c r="J85" i="1"/>
  <c r="K85" i="1" s="1"/>
  <c r="J84" i="1"/>
  <c r="K84" i="1" s="1"/>
  <c r="J83" i="1"/>
  <c r="K83" i="1" s="1"/>
  <c r="J82" i="1"/>
  <c r="K82" i="1" s="1"/>
  <c r="J81" i="1"/>
  <c r="K81" i="1" s="1"/>
  <c r="J80" i="1"/>
  <c r="K80" i="1" s="1"/>
  <c r="J79" i="1"/>
  <c r="K79" i="1" s="1"/>
  <c r="J78" i="1"/>
  <c r="K78" i="1" s="1"/>
  <c r="J77" i="1"/>
  <c r="K77" i="1" s="1"/>
  <c r="J76" i="1"/>
  <c r="K76" i="1" s="1"/>
  <c r="J75" i="1"/>
  <c r="K75" i="1" s="1"/>
  <c r="J74" i="1"/>
  <c r="K74" i="1" s="1"/>
  <c r="J73" i="1"/>
  <c r="K73" i="1" s="1"/>
  <c r="J72" i="1"/>
  <c r="K72" i="1" s="1"/>
  <c r="J71" i="1"/>
  <c r="K71" i="1" s="1"/>
  <c r="J70" i="1"/>
  <c r="K70" i="1" s="1"/>
  <c r="J69" i="1"/>
  <c r="K69" i="1" s="1"/>
  <c r="J68" i="1"/>
  <c r="K68" i="1" s="1"/>
  <c r="J67" i="1"/>
  <c r="K67" i="1" s="1"/>
  <c r="J66" i="1"/>
  <c r="K66" i="1" s="1"/>
  <c r="I65" i="1"/>
  <c r="J65" i="1" s="1"/>
  <c r="K65" i="1" s="1"/>
  <c r="J64" i="1"/>
  <c r="K64" i="1" s="1"/>
  <c r="J63" i="1"/>
  <c r="K63" i="1" s="1"/>
  <c r="J62" i="1"/>
  <c r="K62" i="1" s="1"/>
  <c r="J61" i="1"/>
  <c r="K61" i="1" s="1"/>
  <c r="J60" i="1"/>
  <c r="K60" i="1" s="1"/>
  <c r="J59" i="1"/>
  <c r="K59" i="1" s="1"/>
  <c r="J58" i="1"/>
  <c r="K58" i="1" s="1"/>
  <c r="J57" i="1"/>
  <c r="K57" i="1" s="1"/>
  <c r="J56" i="1"/>
  <c r="K56" i="1" s="1"/>
  <c r="J55" i="1"/>
  <c r="K55" i="1" s="1"/>
  <c r="J54" i="1"/>
  <c r="K54" i="1" s="1"/>
  <c r="J53" i="1"/>
  <c r="K53" i="1" s="1"/>
  <c r="J52" i="1"/>
  <c r="K52" i="1" s="1"/>
  <c r="J51" i="1"/>
  <c r="K51" i="1" s="1"/>
  <c r="J50" i="1"/>
  <c r="K50" i="1" s="1"/>
  <c r="J49" i="1"/>
  <c r="K49" i="1" s="1"/>
  <c r="J48" i="1"/>
  <c r="K48" i="1" s="1"/>
  <c r="J47" i="1"/>
  <c r="I47" i="1"/>
  <c r="J46" i="1"/>
  <c r="K46" i="1" s="1"/>
  <c r="J45" i="1"/>
  <c r="K45" i="1" s="1"/>
  <c r="J44" i="1"/>
  <c r="K44" i="1" s="1"/>
  <c r="J43" i="1"/>
  <c r="K43" i="1" s="1"/>
  <c r="J42" i="1"/>
  <c r="K42" i="1" s="1"/>
  <c r="J41" i="1"/>
  <c r="K41" i="1" s="1"/>
  <c r="J40" i="1"/>
  <c r="K40" i="1" s="1"/>
  <c r="J39" i="1"/>
  <c r="K39" i="1" s="1"/>
  <c r="J38" i="1"/>
  <c r="K38" i="1" s="1"/>
  <c r="J37" i="1"/>
  <c r="K37" i="1" s="1"/>
  <c r="J36" i="1"/>
  <c r="K36" i="1" s="1"/>
  <c r="J35" i="1"/>
  <c r="K35" i="1" s="1"/>
  <c r="J34" i="1"/>
  <c r="K34" i="1" s="1"/>
  <c r="J33" i="1"/>
  <c r="K33" i="1" s="1"/>
  <c r="J31" i="1"/>
  <c r="K31" i="1" s="1"/>
  <c r="J30" i="1"/>
  <c r="K30" i="1" s="1"/>
  <c r="J29" i="1"/>
  <c r="K29" i="1" s="1"/>
  <c r="J28" i="1"/>
  <c r="K28" i="1" s="1"/>
  <c r="J27" i="1"/>
  <c r="K27" i="1" s="1"/>
  <c r="J26" i="1"/>
  <c r="K26" i="1" s="1"/>
  <c r="I25" i="1"/>
  <c r="J25" i="1" s="1"/>
  <c r="K25" i="1" s="1"/>
  <c r="J24" i="1"/>
  <c r="K24" i="1" s="1"/>
  <c r="J23" i="1"/>
  <c r="K23" i="1" s="1"/>
  <c r="J22" i="1"/>
  <c r="K22" i="1" s="1"/>
  <c r="J21" i="1"/>
  <c r="K21" i="1" s="1"/>
  <c r="J20" i="1"/>
  <c r="K20" i="1" s="1"/>
  <c r="J19" i="1"/>
  <c r="K19" i="1" s="1"/>
  <c r="J18" i="1"/>
  <c r="K18" i="1" s="1"/>
  <c r="J17" i="1"/>
  <c r="K17" i="1" s="1"/>
  <c r="K16" i="1"/>
  <c r="K15" i="1"/>
  <c r="K14" i="1"/>
  <c r="K13" i="1"/>
  <c r="J12" i="1"/>
  <c r="K12" i="1" s="1"/>
  <c r="J11" i="1"/>
  <c r="K11" i="1" s="1"/>
  <c r="J10" i="1"/>
  <c r="K10" i="1" s="1"/>
  <c r="J9" i="1"/>
  <c r="K9" i="1" s="1"/>
  <c r="I8" i="1"/>
  <c r="J8" i="1" s="1"/>
  <c r="K8" i="1" s="1"/>
  <c r="K7" i="1"/>
  <c r="J7" i="1"/>
  <c r="J6" i="1"/>
  <c r="K6" i="1" s="1"/>
  <c r="I5" i="1"/>
  <c r="J5" i="1" s="1"/>
  <c r="K5" i="1" s="1"/>
  <c r="K4" i="1"/>
  <c r="J3" i="1"/>
  <c r="K3" i="1" s="1"/>
  <c r="K32" i="1" l="1"/>
  <c r="T70" i="2" l="1"/>
  <c r="U70" i="2" s="1"/>
  <c r="R70" i="2"/>
  <c r="S70" i="2" s="1"/>
  <c r="P70" i="2"/>
  <c r="Q70" i="2" s="1"/>
  <c r="X70" i="2"/>
  <c r="Y70" i="2" s="1"/>
  <c r="V70" i="2"/>
  <c r="W70" i="2" s="1"/>
  <c r="R69" i="2"/>
  <c r="S69" i="2" s="1"/>
  <c r="X69" i="2"/>
  <c r="Y69" i="2" s="1"/>
  <c r="V69" i="2"/>
  <c r="W69" i="2" s="1"/>
  <c r="P69" i="2"/>
  <c r="Q69" i="2"/>
  <c r="T69" i="2"/>
  <c r="U69" i="2" s="1"/>
  <c r="AG70" i="2"/>
  <c r="AK70" i="2" s="1"/>
  <c r="Z69" i="2" l="1"/>
  <c r="AE69" i="2"/>
  <c r="AI69" i="2" s="1"/>
  <c r="AH69" i="2"/>
  <c r="AL69" i="2" s="1"/>
  <c r="AC69" i="2"/>
  <c r="AD69" i="2" s="1"/>
  <c r="AG69" i="2"/>
  <c r="AK69" i="2" s="1"/>
  <c r="AF69" i="2"/>
  <c r="AJ69" i="2" s="1"/>
  <c r="AH70" i="2"/>
  <c r="AL70" i="2" s="1"/>
  <c r="AE70" i="2"/>
  <c r="AI70" i="2" s="1"/>
  <c r="AC70" i="2"/>
  <c r="AD70" i="2" s="1"/>
  <c r="AF70" i="2"/>
  <c r="AJ70" i="2" s="1"/>
  <c r="Z70" i="2"/>
  <c r="Z73" i="2" l="1"/>
  <c r="N151" i="2"/>
  <c r="R151" i="2"/>
  <c r="S151" i="2" s="1"/>
  <c r="X151" i="2"/>
  <c r="Y151" i="2" s="1"/>
  <c r="V151" i="2"/>
  <c r="W151" i="2" s="1"/>
  <c r="T151" i="2"/>
  <c r="U151" i="2" s="1"/>
  <c r="L151" i="2"/>
  <c r="P151" i="2"/>
  <c r="Q151" i="2" s="1"/>
  <c r="AG151" i="2" l="1"/>
  <c r="AK151" i="2" s="1"/>
  <c r="AC151" i="2"/>
  <c r="AD151" i="2" s="1"/>
  <c r="AE151" i="2"/>
  <c r="AI151" i="2" s="1"/>
  <c r="M151" i="2"/>
  <c r="AF151" i="2"/>
  <c r="AJ151" i="2" s="1"/>
  <c r="AH151" i="2"/>
  <c r="AL151" i="2" s="1"/>
  <c r="Z151" i="2"/>
  <c r="L177" i="2"/>
  <c r="L176" i="2"/>
  <c r="AF177" i="2" l="1"/>
  <c r="AJ177" i="2" s="1"/>
  <c r="AC177" i="2"/>
  <c r="AD177" i="2" s="1"/>
  <c r="AE177" i="2"/>
  <c r="AI177" i="2" s="1"/>
  <c r="AH177" i="2"/>
  <c r="AL177" i="2" s="1"/>
  <c r="R177" i="2"/>
  <c r="S177" i="2" s="1"/>
  <c r="P177" i="2"/>
  <c r="Q177" i="2" s="1"/>
  <c r="AG177" i="2"/>
  <c r="AK177" i="2" s="1"/>
  <c r="R176" i="2"/>
  <c r="S176" i="2" s="1"/>
  <c r="P176" i="2"/>
  <c r="Q176" i="2" s="1"/>
  <c r="AC176" i="2"/>
  <c r="AD176" i="2" s="1"/>
  <c r="AF176" i="2"/>
  <c r="AJ176" i="2" s="1"/>
  <c r="AG176" i="2"/>
  <c r="AK176" i="2" s="1"/>
  <c r="AE176" i="2"/>
  <c r="AI176" i="2" s="1"/>
  <c r="AH176" i="2"/>
  <c r="AL176" i="2" s="1"/>
  <c r="L175" i="2"/>
  <c r="AE175" i="2" s="1"/>
  <c r="AI175" i="2" s="1"/>
  <c r="P175" i="2" l="1"/>
  <c r="Q175" i="2" s="1"/>
  <c r="AC175" i="2"/>
  <c r="AD175" i="2" s="1"/>
  <c r="AG175" i="2"/>
  <c r="AK175" i="2" s="1"/>
  <c r="AF175" i="2"/>
  <c r="AJ175" i="2" s="1"/>
  <c r="AH175" i="2"/>
  <c r="AL175" i="2" s="1"/>
  <c r="R175" i="2"/>
  <c r="S175" i="2" s="1"/>
  <c r="N370" i="2"/>
  <c r="P370" i="2"/>
  <c r="Q370" i="2" s="1"/>
  <c r="V370" i="2"/>
  <c r="W370" i="2"/>
  <c r="T370" i="2"/>
  <c r="U370" i="2" s="1"/>
  <c r="L370" i="2"/>
  <c r="AH370" i="2" s="1"/>
  <c r="AL370" i="2" s="1"/>
  <c r="X370" i="2"/>
  <c r="Y370" i="2" s="1"/>
  <c r="AC370" i="2" l="1"/>
  <c r="AD370" i="2" s="1"/>
  <c r="M370" i="2"/>
  <c r="AG370" i="2"/>
  <c r="AK370" i="2" s="1"/>
  <c r="AF370" i="2"/>
  <c r="AJ370" i="2" s="1"/>
  <c r="AE370" i="2"/>
  <c r="AI370" i="2" s="1"/>
  <c r="R370" i="2"/>
  <c r="S370" i="2" s="1"/>
  <c r="Z370" i="2" s="1"/>
  <c r="N413" i="2"/>
  <c r="V413" i="2"/>
  <c r="W413" i="2" s="1"/>
  <c r="P413" i="2"/>
  <c r="T413" i="2"/>
  <c r="U413" i="2"/>
  <c r="X413" i="2"/>
  <c r="Y413" i="2" s="1"/>
  <c r="L413" i="2"/>
  <c r="AH413" i="2" s="1"/>
  <c r="AL413" i="2" s="1"/>
  <c r="AG413" i="2" l="1"/>
  <c r="AK413" i="2" s="1"/>
  <c r="M413" i="2"/>
  <c r="AF413" i="2"/>
  <c r="AJ413" i="2" s="1"/>
  <c r="AE413" i="2"/>
  <c r="AI413" i="2" s="1"/>
  <c r="AC413" i="2"/>
  <c r="AD413" i="2" s="1"/>
  <c r="R413" i="2"/>
  <c r="S413" i="2" s="1"/>
  <c r="Z413" i="2" s="1"/>
  <c r="Q413" i="2"/>
  <c r="N474" i="2"/>
  <c r="X474" i="2"/>
  <c r="Y474" i="2" s="1"/>
  <c r="P474" i="2"/>
  <c r="Q474" i="2" s="1"/>
  <c r="V474" i="2"/>
  <c r="W474" i="2" s="1"/>
  <c r="L474" i="2"/>
  <c r="T474" i="2"/>
  <c r="U474" i="2" s="1"/>
  <c r="M474" i="2" l="1"/>
  <c r="AE474" i="2"/>
  <c r="AI474" i="2" s="1"/>
  <c r="AH474" i="2"/>
  <c r="AL474" i="2" s="1"/>
  <c r="AC474" i="2"/>
  <c r="AD474" i="2" s="1"/>
  <c r="AF474" i="2"/>
  <c r="AJ474" i="2" s="1"/>
  <c r="AG474" i="2"/>
  <c r="AK474" i="2" s="1"/>
  <c r="R474" i="2"/>
  <c r="S474" i="2" s="1"/>
  <c r="Z474" i="2" s="1"/>
  <c r="N483" i="2"/>
  <c r="T483" i="2"/>
  <c r="U483" i="2" s="1"/>
  <c r="V483" i="2"/>
  <c r="W483" i="2" s="1"/>
  <c r="P483" i="2"/>
  <c r="Q483" i="2" s="1"/>
  <c r="R483" i="2"/>
  <c r="S483" i="2" s="1"/>
  <c r="X483" i="2"/>
  <c r="Y483" i="2"/>
  <c r="Z483" i="2" s="1"/>
  <c r="L483" i="2"/>
  <c r="AC483" i="2" s="1"/>
  <c r="AD483" i="2" s="1"/>
  <c r="M483" i="2" l="1"/>
  <c r="AF483" i="2"/>
  <c r="AJ483" i="2" s="1"/>
  <c r="AG483" i="2"/>
  <c r="AK483" i="2" s="1"/>
  <c r="AE483" i="2"/>
  <c r="AI483" i="2" s="1"/>
  <c r="AH483" i="2"/>
  <c r="AL483" i="2" s="1"/>
  <c r="N475" i="2"/>
  <c r="P475" i="2"/>
  <c r="Q475" i="2" s="1"/>
  <c r="T475" i="2"/>
  <c r="U475" i="2" s="1"/>
  <c r="X475" i="2"/>
  <c r="Y475" i="2" s="1"/>
  <c r="L475" i="2"/>
  <c r="V475" i="2"/>
  <c r="W475" i="2"/>
  <c r="AC475" i="2" l="1"/>
  <c r="AD475" i="2" s="1"/>
  <c r="AG475" i="2"/>
  <c r="AK475" i="2" s="1"/>
  <c r="M475" i="2"/>
  <c r="AE475" i="2"/>
  <c r="AI475" i="2" s="1"/>
  <c r="AH475" i="2"/>
  <c r="AL475" i="2" s="1"/>
  <c r="AF475" i="2"/>
  <c r="AJ475" i="2" s="1"/>
  <c r="R475" i="2"/>
  <c r="S475" i="2" s="1"/>
  <c r="Z475" i="2" s="1"/>
  <c r="N543" i="2"/>
  <c r="V543" i="2"/>
  <c r="W543" i="2" s="1"/>
  <c r="P543" i="2"/>
  <c r="Q543" i="2" s="1"/>
  <c r="R543" i="2"/>
  <c r="S543" i="2"/>
  <c r="X543" i="2"/>
  <c r="Y543" i="2" s="1"/>
  <c r="T543" i="2"/>
  <c r="U543" i="2" s="1"/>
  <c r="Z543" i="2" s="1"/>
  <c r="Z545" i="2" s="1"/>
  <c r="L543" i="2"/>
  <c r="AE543" i="2" s="1"/>
  <c r="AI543" i="2" s="1"/>
  <c r="AC543" i="2" l="1"/>
  <c r="AD543" i="2" s="1"/>
  <c r="AF543" i="2"/>
  <c r="AJ543" i="2" s="1"/>
  <c r="AH543" i="2"/>
  <c r="AL543" i="2" s="1"/>
  <c r="AG543" i="2"/>
  <c r="AK543" i="2" s="1"/>
  <c r="M543" i="2"/>
  <c r="N797" i="2"/>
  <c r="V797" i="2"/>
  <c r="W797" i="2" s="1"/>
  <c r="T797" i="2"/>
  <c r="U797" i="2" s="1"/>
  <c r="P797" i="2"/>
  <c r="Q797" i="2" s="1"/>
  <c r="L797" i="2"/>
  <c r="AC797" i="2" s="1"/>
  <c r="AD797" i="2" s="1"/>
  <c r="X797" i="2"/>
  <c r="Y797" i="2"/>
  <c r="AE797" i="2" l="1"/>
  <c r="AI797" i="2" s="1"/>
  <c r="M797" i="2"/>
  <c r="AH797" i="2"/>
  <c r="AL797" i="2" s="1"/>
  <c r="AF797" i="2"/>
  <c r="AJ797" i="2" s="1"/>
  <c r="AG797" i="2"/>
  <c r="AK797" i="2" s="1"/>
  <c r="R797" i="2"/>
  <c r="S797" i="2" s="1"/>
  <c r="Z797" i="2" s="1"/>
  <c r="Z800" i="2" s="1"/>
  <c r="L867" i="2"/>
  <c r="AG867" i="2" s="1"/>
  <c r="AK867" i="2" s="1"/>
  <c r="AF867" i="2" l="1"/>
  <c r="AJ867" i="2" s="1"/>
  <c r="AH867" i="2"/>
  <c r="AL867" i="2" s="1"/>
  <c r="AE867" i="2"/>
  <c r="AI867" i="2" s="1"/>
  <c r="AC867" i="2"/>
  <c r="AD867" i="2" s="1"/>
  <c r="L868" i="2"/>
  <c r="AG868" i="2" s="1"/>
  <c r="AK868" i="2" s="1"/>
  <c r="AE868" i="2" l="1"/>
  <c r="AI868" i="2" s="1"/>
  <c r="AC868" i="2"/>
  <c r="AD868" i="2" s="1"/>
  <c r="AH868" i="2"/>
  <c r="AL868" i="2" s="1"/>
  <c r="AF868" i="2"/>
  <c r="AJ868" i="2" s="1"/>
  <c r="L869" i="2"/>
  <c r="AC869" i="2"/>
  <c r="AD869" i="2" s="1"/>
  <c r="AH869" i="2" l="1"/>
  <c r="AL869" i="2" s="1"/>
  <c r="AF869" i="2"/>
  <c r="AJ869" i="2" s="1"/>
  <c r="AG869" i="2"/>
  <c r="AK869" i="2" s="1"/>
  <c r="AE869" i="2"/>
  <c r="AI869" i="2" s="1"/>
  <c r="L870" i="2"/>
  <c r="AC870" i="2" l="1"/>
  <c r="AD870" i="2" s="1"/>
  <c r="AF870" i="2"/>
  <c r="AJ870" i="2" s="1"/>
  <c r="AG870" i="2"/>
  <c r="AK870" i="2" s="1"/>
  <c r="AE870" i="2"/>
  <c r="AI870" i="2" s="1"/>
  <c r="AH870" i="2"/>
  <c r="AL870" i="2" s="1"/>
  <c r="L871" i="2"/>
  <c r="AE871" i="2" s="1"/>
  <c r="AI871" i="2" s="1"/>
  <c r="AC871" i="2" l="1"/>
  <c r="AD871" i="2" s="1"/>
  <c r="AF871" i="2"/>
  <c r="AJ871" i="2" s="1"/>
  <c r="AG871" i="2"/>
  <c r="AK871" i="2" s="1"/>
  <c r="AH871" i="2"/>
  <c r="AL871" i="2" s="1"/>
  <c r="L872" i="2"/>
  <c r="AF872" i="2" s="1"/>
  <c r="AJ872" i="2" s="1"/>
  <c r="AG872" i="2" l="1"/>
  <c r="AK872" i="2" s="1"/>
  <c r="AH872" i="2"/>
  <c r="AL872" i="2" s="1"/>
  <c r="AC872" i="2"/>
  <c r="AD872" i="2" s="1"/>
  <c r="AE872" i="2"/>
  <c r="AI872" i="2" s="1"/>
  <c r="L873" i="2"/>
  <c r="AE873" i="2"/>
  <c r="AI873" i="2"/>
  <c r="AC873" i="2" l="1"/>
  <c r="AD873" i="2" s="1"/>
  <c r="AG873" i="2"/>
  <c r="AK873" i="2" s="1"/>
  <c r="AH873" i="2"/>
  <c r="AL873" i="2" s="1"/>
  <c r="AF873" i="2"/>
  <c r="AJ873" i="2" s="1"/>
  <c r="L874" i="2"/>
  <c r="AH874" i="2"/>
  <c r="AL874" i="2" s="1"/>
  <c r="AF874" i="2" l="1"/>
  <c r="AJ874" i="2" s="1"/>
  <c r="AE874" i="2"/>
  <c r="AI874" i="2" s="1"/>
  <c r="AG874" i="2"/>
  <c r="AK874" i="2" s="1"/>
  <c r="AC874" i="2"/>
  <c r="AD874" i="2" s="1"/>
  <c r="L875" i="2"/>
  <c r="AE875" i="2" l="1"/>
  <c r="AI875" i="2" s="1"/>
  <c r="AC875" i="2"/>
  <c r="AD875" i="2" s="1"/>
  <c r="AH875" i="2"/>
  <c r="AL875" i="2" s="1"/>
  <c r="AF875" i="2"/>
  <c r="AJ875" i="2" s="1"/>
  <c r="AG875" i="2"/>
  <c r="AK875" i="2" s="1"/>
  <c r="L876" i="2"/>
  <c r="AC876" i="2" s="1"/>
  <c r="AD876" i="2" s="1"/>
  <c r="AF876" i="2" l="1"/>
  <c r="AJ876" i="2" s="1"/>
  <c r="AE876" i="2"/>
  <c r="AI876" i="2" s="1"/>
  <c r="AH876" i="2"/>
  <c r="AL876" i="2" s="1"/>
  <c r="AG876" i="2"/>
  <c r="AK876" i="2" s="1"/>
  <c r="L877" i="2"/>
  <c r="AF877" i="2" s="1"/>
  <c r="AJ877" i="2" s="1"/>
  <c r="AH877" i="2" l="1"/>
  <c r="AL877" i="2" s="1"/>
  <c r="AC877" i="2"/>
  <c r="AD877" i="2" s="1"/>
  <c r="AG877" i="2"/>
  <c r="AK877" i="2" s="1"/>
  <c r="AE877" i="2"/>
  <c r="AI877" i="2" s="1"/>
  <c r="L878" i="2"/>
  <c r="AE878" i="2" l="1"/>
  <c r="AI878" i="2" s="1"/>
  <c r="AF878" i="2"/>
  <c r="AJ878" i="2" s="1"/>
  <c r="AC878" i="2"/>
  <c r="AD878" i="2" s="1"/>
  <c r="AH878" i="2"/>
  <c r="AL878" i="2" s="1"/>
  <c r="AG878" i="2"/>
  <c r="AK878" i="2" s="1"/>
  <c r="L879" i="2"/>
  <c r="AC879" i="2" l="1"/>
  <c r="AD879" i="2" s="1"/>
  <c r="AE879" i="2"/>
  <c r="AI879" i="2" s="1"/>
  <c r="AH879" i="2"/>
  <c r="AL879" i="2" s="1"/>
  <c r="AF879" i="2"/>
  <c r="AJ879" i="2" s="1"/>
  <c r="AG879" i="2"/>
  <c r="AK879" i="2" s="1"/>
  <c r="L880" i="2"/>
  <c r="AF880" i="2" s="1"/>
  <c r="AJ880" i="2" s="1"/>
  <c r="AC880" i="2" l="1"/>
  <c r="AD880" i="2" s="1"/>
  <c r="AE880" i="2"/>
  <c r="AI880" i="2" s="1"/>
  <c r="AG880" i="2"/>
  <c r="AK880" i="2" s="1"/>
  <c r="AH880" i="2"/>
  <c r="AL880" i="2" s="1"/>
  <c r="L881" i="2"/>
  <c r="AG881" i="2" l="1"/>
  <c r="AK881" i="2" s="1"/>
  <c r="AF881" i="2"/>
  <c r="AJ881" i="2" s="1"/>
  <c r="AH881" i="2"/>
  <c r="AL881" i="2" s="1"/>
  <c r="AE881" i="2"/>
  <c r="AI881" i="2" s="1"/>
  <c r="AC881" i="2"/>
  <c r="AD881" i="2" s="1"/>
  <c r="L882" i="2"/>
  <c r="AG882" i="2" s="1"/>
  <c r="AK882" i="2" s="1"/>
  <c r="AF882" i="2" l="1"/>
  <c r="AJ882" i="2" s="1"/>
  <c r="AE882" i="2"/>
  <c r="AI882" i="2" s="1"/>
  <c r="AC882" i="2"/>
  <c r="AD882" i="2" s="1"/>
  <c r="AH882" i="2"/>
  <c r="AL882" i="2" s="1"/>
  <c r="L883" i="2"/>
  <c r="AF883" i="2"/>
  <c r="AJ883" i="2" s="1"/>
  <c r="AE883" i="2" l="1"/>
  <c r="AI883" i="2" s="1"/>
  <c r="AH883" i="2"/>
  <c r="AL883" i="2" s="1"/>
  <c r="AC883" i="2"/>
  <c r="AD883" i="2" s="1"/>
  <c r="AG883" i="2"/>
  <c r="AK883" i="2" s="1"/>
  <c r="L884" i="2"/>
  <c r="AF884" i="2" l="1"/>
  <c r="AJ884" i="2" s="1"/>
  <c r="AC884" i="2"/>
  <c r="AD884" i="2" s="1"/>
  <c r="AE884" i="2"/>
  <c r="AI884" i="2" s="1"/>
  <c r="AH884" i="2"/>
  <c r="AL884" i="2" s="1"/>
  <c r="AG884" i="2"/>
  <c r="AK884" i="2" s="1"/>
  <c r="L885" i="2"/>
  <c r="AF885" i="2" s="1"/>
  <c r="AJ885" i="2" s="1"/>
  <c r="AC885" i="2" l="1"/>
  <c r="AD885" i="2" s="1"/>
  <c r="AG885" i="2"/>
  <c r="AK885" i="2" s="1"/>
  <c r="AE885" i="2"/>
  <c r="AI885" i="2" s="1"/>
  <c r="N886" i="2"/>
  <c r="V886" i="2"/>
  <c r="W886" i="2" s="1"/>
  <c r="P886" i="2"/>
  <c r="Q886" i="2" s="1"/>
  <c r="R886" i="2"/>
  <c r="S886" i="2" s="1"/>
  <c r="X886" i="2"/>
  <c r="Y886" i="2" s="1"/>
  <c r="T886" i="2"/>
  <c r="U886" i="2"/>
  <c r="L886" i="2"/>
  <c r="AF886" i="2" s="1"/>
  <c r="AJ886" i="2" s="1"/>
  <c r="Z886" i="2" l="1"/>
  <c r="AE886" i="2"/>
  <c r="AI886" i="2" s="1"/>
  <c r="AH886" i="2"/>
  <c r="AL886" i="2" s="1"/>
  <c r="AC886" i="2"/>
  <c r="AD886" i="2" s="1"/>
  <c r="M886" i="2"/>
  <c r="AG886" i="2"/>
  <c r="AK886" i="2" s="1"/>
  <c r="V887" i="2"/>
  <c r="W887" i="2" s="1"/>
  <c r="N887" i="2"/>
  <c r="T887" i="2"/>
  <c r="U887" i="2" s="1"/>
  <c r="P887" i="2"/>
  <c r="Q887" i="2" s="1"/>
  <c r="X887" i="2"/>
  <c r="Y887" i="2"/>
  <c r="L887" i="2"/>
  <c r="AE887" i="2" l="1"/>
  <c r="AI887" i="2" s="1"/>
  <c r="AF887" i="2"/>
  <c r="AJ887" i="2" s="1"/>
  <c r="AC887" i="2"/>
  <c r="AD887" i="2" s="1"/>
  <c r="AG887" i="2"/>
  <c r="AK887" i="2" s="1"/>
  <c r="M887" i="2"/>
  <c r="AH887" i="2"/>
  <c r="AL887" i="2" s="1"/>
  <c r="R887" i="2"/>
  <c r="S887" i="2" s="1"/>
  <c r="Z887" i="2" s="1"/>
  <c r="N888" i="2"/>
  <c r="V888" i="2"/>
  <c r="W888" i="2" s="1"/>
  <c r="T888" i="2"/>
  <c r="U888" i="2"/>
  <c r="P888" i="2"/>
  <c r="Q888" i="2" s="1"/>
  <c r="R888" i="2"/>
  <c r="S888" i="2"/>
  <c r="L888" i="2"/>
  <c r="AF888" i="2" s="1"/>
  <c r="AJ888" i="2" s="1"/>
  <c r="X888" i="2"/>
  <c r="Y888" i="2" s="1"/>
  <c r="AG888" i="2" l="1"/>
  <c r="AK888" i="2" s="1"/>
  <c r="Z888" i="2"/>
  <c r="AC888" i="2"/>
  <c r="AD888" i="2" s="1"/>
  <c r="AE888" i="2"/>
  <c r="AI888" i="2" s="1"/>
  <c r="M888" i="2"/>
  <c r="AH888" i="2"/>
  <c r="AL888" i="2" s="1"/>
  <c r="L864" i="2"/>
  <c r="AC864" i="2" s="1"/>
  <c r="AD864" i="2" s="1"/>
  <c r="AF864" i="2" l="1"/>
  <c r="AJ864" i="2" s="1"/>
  <c r="AH864" i="2"/>
  <c r="AL864" i="2" s="1"/>
  <c r="AE864" i="2"/>
  <c r="AI864" i="2" s="1"/>
  <c r="AG864" i="2"/>
  <c r="AK864" i="2" s="1"/>
  <c r="L865" i="2"/>
  <c r="AE865" i="2" s="1"/>
  <c r="AI865" i="2" s="1"/>
  <c r="AF865" i="2" l="1"/>
  <c r="AJ865" i="2" s="1"/>
  <c r="AG865" i="2"/>
  <c r="AK865" i="2" s="1"/>
  <c r="AC865" i="2"/>
  <c r="AD865" i="2" s="1"/>
  <c r="AH865" i="2"/>
  <c r="AL865" i="2" s="1"/>
  <c r="L866" i="2"/>
  <c r="AH866" i="2" s="1"/>
  <c r="AL866" i="2" s="1"/>
  <c r="AF866" i="2"/>
  <c r="AJ866" i="2" s="1"/>
  <c r="AG866" i="2" l="1"/>
  <c r="AK866" i="2" s="1"/>
  <c r="AC866" i="2"/>
  <c r="AD866" i="2" s="1"/>
  <c r="AE866" i="2"/>
  <c r="AI866" i="2" s="1"/>
  <c r="N890" i="2"/>
  <c r="X890" i="2"/>
  <c r="Y890" i="2" s="1"/>
  <c r="V890" i="2"/>
  <c r="W890" i="2" s="1"/>
  <c r="T890" i="2"/>
  <c r="U890" i="2" s="1"/>
  <c r="P890" i="2"/>
  <c r="L890" i="2"/>
  <c r="AE890" i="2" s="1"/>
  <c r="AI890" i="2" s="1"/>
  <c r="AH890" i="2" l="1"/>
  <c r="AL890" i="2" s="1"/>
  <c r="M890" i="2"/>
  <c r="AF890" i="2"/>
  <c r="AJ890" i="2" s="1"/>
  <c r="AG890" i="2"/>
  <c r="AK890" i="2" s="1"/>
  <c r="Q890" i="2"/>
  <c r="R890" i="2"/>
  <c r="S890" i="2" s="1"/>
  <c r="Z890" i="2"/>
  <c r="AC890" i="2"/>
  <c r="AD890" i="2" s="1"/>
  <c r="N891" i="2"/>
  <c r="V891" i="2"/>
  <c r="W891" i="2" s="1"/>
  <c r="T891" i="2"/>
  <c r="U891" i="2"/>
  <c r="X891" i="2"/>
  <c r="Y891" i="2" s="1"/>
  <c r="L891" i="2"/>
  <c r="M891" i="2" s="1"/>
  <c r="P891" i="2"/>
  <c r="Q891" i="2" s="1"/>
  <c r="R891" i="2" l="1"/>
  <c r="S891" i="2" s="1"/>
  <c r="Z891" i="2"/>
  <c r="AF891" i="2"/>
  <c r="AJ891" i="2" s="1"/>
  <c r="AE891" i="2"/>
  <c r="AI891" i="2" s="1"/>
  <c r="AG891" i="2"/>
  <c r="AK891" i="2" s="1"/>
  <c r="AC891" i="2"/>
  <c r="AD891" i="2" s="1"/>
  <c r="AH891" i="2"/>
  <c r="AL891" i="2" s="1"/>
  <c r="N889" i="2"/>
  <c r="V889" i="2"/>
  <c r="W889" i="2" s="1"/>
  <c r="T889" i="2"/>
  <c r="U889" i="2" s="1"/>
  <c r="P889" i="2"/>
  <c r="X889" i="2"/>
  <c r="Y889" i="2"/>
  <c r="L889" i="2"/>
  <c r="AF889" i="2" s="1"/>
  <c r="AJ889" i="2" s="1"/>
  <c r="AE889" i="2" l="1"/>
  <c r="AI889" i="2" s="1"/>
  <c r="Q889" i="2"/>
  <c r="R889" i="2"/>
  <c r="S889" i="2" s="1"/>
  <c r="Z889" i="2" s="1"/>
  <c r="AG889" i="2"/>
  <c r="AK889" i="2" s="1"/>
  <c r="M889" i="2"/>
  <c r="AH889" i="2"/>
  <c r="AL889" i="2" s="1"/>
  <c r="AC889" i="2"/>
  <c r="AD889" i="2" s="1"/>
  <c r="N892" i="2"/>
  <c r="T892" i="2"/>
  <c r="U892" i="2" s="1"/>
  <c r="V892" i="2"/>
  <c r="W892" i="2" s="1"/>
  <c r="X892" i="2"/>
  <c r="Y892" i="2" s="1"/>
  <c r="P892" i="2"/>
  <c r="Q892" i="2" s="1"/>
  <c r="L892" i="2"/>
  <c r="AF892" i="2" s="1"/>
  <c r="AJ892" i="2" s="1"/>
  <c r="AH892" i="2" l="1"/>
  <c r="AL892" i="2" s="1"/>
  <c r="AG892" i="2"/>
  <c r="AK892" i="2" s="1"/>
  <c r="R892" i="2"/>
  <c r="S892" i="2" s="1"/>
  <c r="Z892" i="2" s="1"/>
  <c r="M892" i="2"/>
  <c r="AC892" i="2"/>
  <c r="AD892" i="2" s="1"/>
  <c r="AE892" i="2"/>
  <c r="AI892" i="2" s="1"/>
  <c r="N893" i="2"/>
  <c r="P893" i="2"/>
  <c r="R893" i="2" s="1"/>
  <c r="S893" i="2" s="1"/>
  <c r="T893" i="2"/>
  <c r="U893" i="2" s="1"/>
  <c r="X893" i="2"/>
  <c r="Y893" i="2"/>
  <c r="V893" i="2"/>
  <c r="W893" i="2"/>
  <c r="L893" i="2"/>
  <c r="M893" i="2" s="1"/>
  <c r="N894" i="2"/>
  <c r="T894" i="2"/>
  <c r="U894" i="2" s="1"/>
  <c r="V894" i="2"/>
  <c r="W894" i="2"/>
  <c r="P894" i="2"/>
  <c r="Q894" i="2" s="1"/>
  <c r="R894" i="2"/>
  <c r="S894" i="2" s="1"/>
  <c r="L894" i="2"/>
  <c r="AH894" i="2" s="1"/>
  <c r="AL894" i="2" s="1"/>
  <c r="X894" i="2"/>
  <c r="Y894" i="2" s="1"/>
  <c r="Q893" i="2" l="1"/>
  <c r="AH893" i="2"/>
  <c r="AL893" i="2" s="1"/>
  <c r="AE893" i="2"/>
  <c r="AI893" i="2" s="1"/>
  <c r="Z893" i="2"/>
  <c r="AG893" i="2"/>
  <c r="AK893" i="2" s="1"/>
  <c r="Z894" i="2"/>
  <c r="AC893" i="2"/>
  <c r="AD893" i="2" s="1"/>
  <c r="AF893" i="2"/>
  <c r="AJ893" i="2" s="1"/>
  <c r="M894" i="2"/>
  <c r="AG894" i="2"/>
  <c r="AK894" i="2" s="1"/>
  <c r="AE894" i="2"/>
  <c r="AI894" i="2" s="1"/>
  <c r="AF894" i="2"/>
  <c r="AJ894" i="2" s="1"/>
  <c r="AC894" i="2"/>
  <c r="AD894" i="2" s="1"/>
  <c r="N895" i="2"/>
  <c r="T895" i="2"/>
  <c r="U895" i="2" s="1"/>
  <c r="V895" i="2"/>
  <c r="W895" i="2" s="1"/>
  <c r="P895" i="2"/>
  <c r="R895" i="2" s="1"/>
  <c r="S895" i="2" s="1"/>
  <c r="L895" i="2"/>
  <c r="X895" i="2"/>
  <c r="Y895" i="2"/>
  <c r="Z895" i="2" l="1"/>
  <c r="Q895" i="2"/>
  <c r="AH895" i="2"/>
  <c r="AL895" i="2" s="1"/>
  <c r="AF895" i="2"/>
  <c r="AJ895" i="2" s="1"/>
  <c r="AG895" i="2"/>
  <c r="AK895" i="2" s="1"/>
  <c r="AC895" i="2"/>
  <c r="AD895" i="2" s="1"/>
  <c r="M895" i="2"/>
  <c r="AE895" i="2"/>
  <c r="AI895" i="2" s="1"/>
  <c r="N896" i="2"/>
  <c r="V896" i="2"/>
  <c r="W896" i="2" s="1"/>
  <c r="P896" i="2"/>
  <c r="Q896" i="2" s="1"/>
  <c r="T896" i="2"/>
  <c r="U896" i="2" s="1"/>
  <c r="L896" i="2"/>
  <c r="AH896" i="2" s="1"/>
  <c r="AL896" i="2" s="1"/>
  <c r="X896" i="2"/>
  <c r="Y896" i="2"/>
  <c r="AE896" i="2" l="1"/>
  <c r="AI896" i="2" s="1"/>
  <c r="AG896" i="2"/>
  <c r="AK896" i="2" s="1"/>
  <c r="M896" i="2"/>
  <c r="AC896" i="2"/>
  <c r="AD896" i="2" s="1"/>
  <c r="AF896" i="2"/>
  <c r="AJ896" i="2" s="1"/>
  <c r="R896" i="2"/>
  <c r="S896" i="2" s="1"/>
  <c r="Z896" i="2" s="1"/>
  <c r="N897" i="2"/>
  <c r="T897" i="2"/>
  <c r="U897" i="2" s="1"/>
  <c r="V897" i="2"/>
  <c r="W897" i="2" s="1"/>
  <c r="P897" i="2"/>
  <c r="R897" i="2" s="1"/>
  <c r="S897" i="2" s="1"/>
  <c r="L897" i="2"/>
  <c r="X897" i="2"/>
  <c r="Y897" i="2" s="1"/>
  <c r="Z897" i="2" l="1"/>
  <c r="M897" i="2"/>
  <c r="AC897" i="2"/>
  <c r="AD897" i="2" s="1"/>
  <c r="AF897" i="2"/>
  <c r="AJ897" i="2" s="1"/>
  <c r="AH897" i="2"/>
  <c r="AL897" i="2" s="1"/>
  <c r="AG897" i="2"/>
  <c r="AK897" i="2" s="1"/>
  <c r="AE897" i="2"/>
  <c r="AI897" i="2" s="1"/>
  <c r="Q897" i="2"/>
  <c r="N898" i="2"/>
  <c r="V898" i="2"/>
  <c r="W898" i="2" s="1"/>
  <c r="T898" i="2"/>
  <c r="U898" i="2" s="1"/>
  <c r="P898" i="2"/>
  <c r="Q898" i="2" s="1"/>
  <c r="L898" i="2"/>
  <c r="AG898" i="2" s="1"/>
  <c r="AK898" i="2" s="1"/>
  <c r="X898" i="2"/>
  <c r="Y898" i="2"/>
  <c r="R898" i="2" l="1"/>
  <c r="S898" i="2" s="1"/>
  <c r="Z898" i="2" s="1"/>
  <c r="AC898" i="2"/>
  <c r="AD898" i="2" s="1"/>
  <c r="M898" i="2"/>
  <c r="AH898" i="2"/>
  <c r="AL898" i="2" s="1"/>
  <c r="AE898" i="2"/>
  <c r="AI898" i="2" s="1"/>
  <c r="AF898" i="2"/>
  <c r="AJ898" i="2" s="1"/>
  <c r="N899" i="2"/>
  <c r="V899" i="2"/>
  <c r="W899" i="2" s="1"/>
  <c r="T899" i="2"/>
  <c r="U899" i="2" s="1"/>
  <c r="P899" i="2"/>
  <c r="Q899" i="2" s="1"/>
  <c r="R899" i="2"/>
  <c r="S899" i="2" s="1"/>
  <c r="L899" i="2"/>
  <c r="AG899" i="2" s="1"/>
  <c r="AK899" i="2" s="1"/>
  <c r="X899" i="2"/>
  <c r="Y899" i="2" s="1"/>
  <c r="Z899" i="2" l="1"/>
  <c r="M899" i="2"/>
  <c r="AF899" i="2"/>
  <c r="AJ899" i="2" s="1"/>
  <c r="AH899" i="2"/>
  <c r="AL899" i="2" s="1"/>
  <c r="AE899" i="2"/>
  <c r="AI899" i="2" s="1"/>
  <c r="AC899" i="2"/>
  <c r="AD899" i="2" s="1"/>
  <c r="L900" i="2"/>
  <c r="AE900" i="2" s="1"/>
  <c r="AI900" i="2" s="1"/>
  <c r="AG900" i="2" l="1"/>
  <c r="AK900" i="2" s="1"/>
  <c r="AF900" i="2"/>
  <c r="AJ900" i="2" s="1"/>
  <c r="AH900" i="2"/>
  <c r="AL900" i="2" s="1"/>
  <c r="AC900" i="2"/>
  <c r="AD900" i="2" s="1"/>
  <c r="M900" i="2"/>
  <c r="L901" i="2"/>
  <c r="AE901" i="2" s="1"/>
  <c r="AI901" i="2" s="1"/>
  <c r="AC901" i="2" l="1"/>
  <c r="AD901" i="2" s="1"/>
  <c r="M901" i="2"/>
  <c r="AF901" i="2"/>
  <c r="AJ901" i="2" s="1"/>
  <c r="AH901" i="2"/>
  <c r="AL901" i="2" s="1"/>
  <c r="AG901" i="2"/>
  <c r="AK901" i="2" s="1"/>
  <c r="L902" i="2"/>
  <c r="AF902" i="2" l="1"/>
  <c r="AJ902" i="2" s="1"/>
  <c r="AE902" i="2"/>
  <c r="AI902" i="2" s="1"/>
  <c r="M902" i="2"/>
  <c r="AC902" i="2"/>
  <c r="AD902" i="2" s="1"/>
  <c r="AG902" i="2"/>
  <c r="AK902" i="2" s="1"/>
  <c r="AH902" i="2"/>
  <c r="AL902" i="2" s="1"/>
  <c r="L903" i="2"/>
  <c r="AG903" i="2" l="1"/>
  <c r="AK903" i="2" s="1"/>
  <c r="M903" i="2"/>
  <c r="AH903" i="2"/>
  <c r="AL903" i="2" s="1"/>
  <c r="AC903" i="2"/>
  <c r="AD903" i="2" s="1"/>
  <c r="AE903" i="2"/>
  <c r="AI903" i="2" s="1"/>
  <c r="AF903" i="2"/>
  <c r="AJ903" i="2" s="1"/>
  <c r="AH904" i="2"/>
  <c r="AL904" i="2"/>
  <c r="L904" i="2"/>
  <c r="AC904" i="2" s="1"/>
  <c r="AD904" i="2" s="1"/>
  <c r="AG904" i="2" l="1"/>
  <c r="AK904" i="2" s="1"/>
  <c r="AF904" i="2"/>
  <c r="AJ904" i="2" s="1"/>
  <c r="AE904" i="2"/>
  <c r="AI904" i="2" s="1"/>
  <c r="M904" i="2"/>
  <c r="L905" i="2"/>
  <c r="M905" i="2" s="1"/>
  <c r="AH905" i="2" l="1"/>
  <c r="AL905" i="2" s="1"/>
  <c r="AF905" i="2"/>
  <c r="AJ905" i="2" s="1"/>
  <c r="AE905" i="2"/>
  <c r="AI905" i="2" s="1"/>
  <c r="AC905" i="2"/>
  <c r="AD905" i="2" s="1"/>
  <c r="AG905" i="2"/>
  <c r="AK905" i="2" s="1"/>
  <c r="L906" i="2"/>
  <c r="AG906" i="2" l="1"/>
  <c r="AK906" i="2" s="1"/>
  <c r="AH906" i="2"/>
  <c r="AL906" i="2" s="1"/>
  <c r="AF906" i="2"/>
  <c r="AJ906" i="2" s="1"/>
  <c r="AC906" i="2"/>
  <c r="AD906" i="2" s="1"/>
  <c r="M906" i="2"/>
  <c r="AE906" i="2"/>
  <c r="AI906" i="2" s="1"/>
  <c r="L907" i="2"/>
  <c r="M907" i="2" s="1"/>
  <c r="AG907" i="2" l="1"/>
  <c r="AK907" i="2" s="1"/>
  <c r="AE907" i="2"/>
  <c r="AI907" i="2" s="1"/>
  <c r="AF907" i="2"/>
  <c r="AJ907" i="2" s="1"/>
  <c r="AC907" i="2"/>
  <c r="AD907" i="2" s="1"/>
  <c r="AH907" i="2"/>
  <c r="AL907" i="2" s="1"/>
  <c r="N908" i="2"/>
  <c r="T908" i="2"/>
  <c r="U908" i="2" s="1"/>
  <c r="P908" i="2"/>
  <c r="R908" i="2" s="1"/>
  <c r="S908" i="2" s="1"/>
  <c r="V908" i="2"/>
  <c r="W908" i="2" s="1"/>
  <c r="L908" i="2"/>
  <c r="M908" i="2" s="1"/>
  <c r="X908" i="2"/>
  <c r="Y908" i="2"/>
  <c r="Q908" i="2" l="1"/>
  <c r="AF908" i="2"/>
  <c r="AJ908" i="2" s="1"/>
  <c r="AC908" i="2"/>
  <c r="AD908" i="2" s="1"/>
  <c r="AG908" i="2"/>
  <c r="AK908" i="2" s="1"/>
  <c r="Z908" i="2"/>
  <c r="AE908" i="2"/>
  <c r="AI908" i="2" s="1"/>
  <c r="AH908" i="2"/>
  <c r="AL908" i="2" s="1"/>
  <c r="N909" i="2"/>
  <c r="T909" i="2"/>
  <c r="U909" i="2" s="1"/>
  <c r="P909" i="2"/>
  <c r="Q909" i="2" s="1"/>
  <c r="R909" i="2"/>
  <c r="S909" i="2" s="1"/>
  <c r="V909" i="2"/>
  <c r="W909" i="2" s="1"/>
  <c r="L909" i="2"/>
  <c r="AH909" i="2" s="1"/>
  <c r="AL909" i="2" s="1"/>
  <c r="X909" i="2"/>
  <c r="Y909" i="2" s="1"/>
  <c r="AE909" i="2" l="1"/>
  <c r="AI909" i="2" s="1"/>
  <c r="Z909" i="2"/>
  <c r="AF909" i="2"/>
  <c r="AJ909" i="2" s="1"/>
  <c r="M909" i="2"/>
  <c r="AC909" i="2"/>
  <c r="AD909" i="2" s="1"/>
  <c r="AG909" i="2"/>
  <c r="AK909" i="2" s="1"/>
  <c r="N910" i="2"/>
  <c r="P910" i="2"/>
  <c r="R910" i="2" s="1"/>
  <c r="S910" i="2" s="1"/>
  <c r="X910" i="2"/>
  <c r="Y910" i="2"/>
  <c r="T910" i="2"/>
  <c r="U910" i="2"/>
  <c r="V910" i="2"/>
  <c r="W910" i="2" s="1"/>
  <c r="L910" i="2"/>
  <c r="AE910" i="2" s="1"/>
  <c r="AI910" i="2" s="1"/>
  <c r="AC910" i="2"/>
  <c r="AD910" i="2" s="1"/>
  <c r="AF910" i="2" l="1"/>
  <c r="AJ910" i="2" s="1"/>
  <c r="Q910" i="2"/>
  <c r="Z910" i="2"/>
  <c r="AG910" i="2"/>
  <c r="AK910" i="2" s="1"/>
  <c r="AH910" i="2"/>
  <c r="AL910" i="2" s="1"/>
  <c r="M910" i="2"/>
  <c r="N911" i="2"/>
  <c r="V911" i="2"/>
  <c r="W911" i="2" s="1"/>
  <c r="P911" i="2"/>
  <c r="Q911" i="2" s="1"/>
  <c r="R911" i="2"/>
  <c r="S911" i="2" s="1"/>
  <c r="X911" i="2"/>
  <c r="Y911" i="2" s="1"/>
  <c r="L911" i="2"/>
  <c r="AE911" i="2" s="1"/>
  <c r="AI911" i="2" s="1"/>
  <c r="T911" i="2"/>
  <c r="U911" i="2" s="1"/>
  <c r="M911" i="2" l="1"/>
  <c r="AF911" i="2"/>
  <c r="AJ911" i="2" s="1"/>
  <c r="Z911" i="2"/>
  <c r="AG911" i="2"/>
  <c r="AK911" i="2" s="1"/>
  <c r="AH911" i="2"/>
  <c r="AL911" i="2" s="1"/>
  <c r="AC911" i="2"/>
  <c r="AD911" i="2" s="1"/>
  <c r="N912" i="2"/>
  <c r="V912" i="2"/>
  <c r="W912" i="2" s="1"/>
  <c r="Z912" i="2" s="1"/>
  <c r="P912" i="2"/>
  <c r="R912" i="2" s="1"/>
  <c r="S912" i="2" s="1"/>
  <c r="X912" i="2"/>
  <c r="Y912" i="2" s="1"/>
  <c r="L912" i="2"/>
  <c r="AH912" i="2" s="1"/>
  <c r="AL912" i="2" s="1"/>
  <c r="T912" i="2"/>
  <c r="U912" i="2"/>
  <c r="AC912" i="2" l="1"/>
  <c r="AD912" i="2" s="1"/>
  <c r="AE912" i="2"/>
  <c r="AI912" i="2" s="1"/>
  <c r="AF912" i="2"/>
  <c r="AJ912" i="2" s="1"/>
  <c r="M912" i="2"/>
  <c r="Q912" i="2"/>
  <c r="AG912" i="2"/>
  <c r="AK912" i="2" s="1"/>
  <c r="N913" i="2"/>
  <c r="T913" i="2"/>
  <c r="U913" i="2" s="1"/>
  <c r="V913" i="2"/>
  <c r="W913" i="2" s="1"/>
  <c r="X913" i="2"/>
  <c r="Y913" i="2" s="1"/>
  <c r="P913" i="2"/>
  <c r="Q913" i="2" s="1"/>
  <c r="L913" i="2"/>
  <c r="AG913" i="2" s="1"/>
  <c r="AK913" i="2" s="1"/>
  <c r="M913" i="2" l="1"/>
  <c r="AE913" i="2"/>
  <c r="AI913" i="2" s="1"/>
  <c r="AH913" i="2"/>
  <c r="AL913" i="2" s="1"/>
  <c r="AC913" i="2"/>
  <c r="AD913" i="2" s="1"/>
  <c r="R913" i="2"/>
  <c r="S913" i="2" s="1"/>
  <c r="Z913" i="2" s="1"/>
  <c r="Z920" i="2" s="1"/>
  <c r="AF913" i="2"/>
  <c r="AJ913" i="2" s="1"/>
  <c r="L914" i="2"/>
  <c r="AE914" i="2" s="1"/>
  <c r="AI914" i="2" s="1"/>
  <c r="M914" i="2" l="1"/>
  <c r="AH914" i="2"/>
  <c r="AL914" i="2" s="1"/>
  <c r="AG914" i="2"/>
  <c r="AK914" i="2" s="1"/>
  <c r="AF914" i="2"/>
  <c r="AJ914" i="2" s="1"/>
  <c r="M918" i="2"/>
  <c r="AF918" i="2"/>
  <c r="AJ918" i="2" s="1"/>
  <c r="AH918" i="2"/>
  <c r="AL918" i="2" s="1"/>
  <c r="AG918" i="2"/>
  <c r="AK918" i="2" s="1"/>
  <c r="J918" i="2"/>
  <c r="AE918" i="2"/>
  <c r="AI918" i="2" s="1"/>
  <c r="M919" i="2"/>
  <c r="AG919" i="2"/>
  <c r="AK919" i="2" s="1"/>
  <c r="AH919" i="2"/>
  <c r="AL919" i="2" s="1"/>
  <c r="AE919" i="2"/>
  <c r="AI919" i="2" s="1"/>
  <c r="J919" i="2"/>
  <c r="AF919" i="2"/>
  <c r="AJ919" i="2" s="1"/>
  <c r="M916" i="2"/>
  <c r="AF916" i="2"/>
  <c r="AJ916" i="2" s="1"/>
  <c r="AG916" i="2"/>
  <c r="AK916" i="2" s="1"/>
  <c r="AH916" i="2"/>
  <c r="AL916" i="2" s="1"/>
  <c r="J916" i="2"/>
  <c r="AE916" i="2"/>
  <c r="AI916" i="2" s="1"/>
  <c r="M917" i="2"/>
  <c r="AH917" i="2"/>
  <c r="AL917" i="2" s="1"/>
  <c r="AG917" i="2"/>
  <c r="AK917" i="2" s="1"/>
  <c r="AE917" i="2"/>
  <c r="AI917" i="2" s="1"/>
  <c r="AF917" i="2"/>
  <c r="AJ917" i="2" s="1"/>
  <c r="J917" i="2"/>
  <c r="N920" i="2"/>
  <c r="P920" i="2"/>
  <c r="R920" i="2" s="1"/>
  <c r="S920" i="2" s="1"/>
  <c r="X920" i="2"/>
  <c r="Y920" i="2" s="1"/>
  <c r="T920" i="2"/>
  <c r="U920" i="2" s="1"/>
  <c r="L920" i="2"/>
  <c r="AE920" i="2" s="1"/>
  <c r="AI920" i="2" s="1"/>
  <c r="V920" i="2"/>
  <c r="W920" i="2" s="1"/>
  <c r="AG920" i="2" l="1"/>
  <c r="AK920" i="2" s="1"/>
  <c r="Q920" i="2"/>
  <c r="AH920" i="2"/>
  <c r="AL920" i="2" s="1"/>
  <c r="AC920" i="2"/>
  <c r="AD920" i="2" s="1"/>
  <c r="AF920" i="2"/>
  <c r="AJ920" i="2" s="1"/>
  <c r="M1123" i="2"/>
  <c r="AH1123" i="2"/>
  <c r="AL1123" i="2" s="1"/>
  <c r="AE1123" i="2"/>
  <c r="AI1123" i="2" s="1"/>
  <c r="AC1123" i="2"/>
  <c r="AD1123" i="2" s="1"/>
  <c r="AG1123" i="2"/>
  <c r="AK1123" i="2"/>
  <c r="J1123" i="2"/>
  <c r="AF1123" i="2"/>
  <c r="AJ1123" i="2" s="1"/>
  <c r="AF1124" i="2"/>
  <c r="AJ1124" i="2" s="1"/>
  <c r="AG1124" i="2"/>
  <c r="AK1124" i="2"/>
  <c r="AH1124" i="2"/>
  <c r="AL1124" i="2" s="1"/>
  <c r="AC1124" i="2"/>
  <c r="AD1124" i="2"/>
  <c r="J1124" i="2"/>
  <c r="AE1124" i="2"/>
  <c r="AI1124" i="2" s="1"/>
  <c r="AC1139" i="2"/>
  <c r="J1139" i="2"/>
  <c r="AI1199" i="2"/>
  <c r="M1199" i="2"/>
  <c r="AE1199" i="2"/>
  <c r="AF1199" i="2"/>
  <c r="AJ1199" i="2"/>
  <c r="AH1199" i="2"/>
  <c r="AL1199" i="2" s="1"/>
  <c r="AC1199" i="2"/>
  <c r="AD1199" i="2"/>
  <c r="N1199" i="2"/>
  <c r="AG1199" i="2"/>
  <c r="AK1199" i="2" s="1"/>
  <c r="J1199" i="2"/>
  <c r="V1199" i="2" s="1"/>
  <c r="W1199" i="2" s="1"/>
  <c r="P1199" i="2" l="1"/>
  <c r="T1199" i="2"/>
  <c r="U1199" i="2" s="1"/>
  <c r="X1199" i="2"/>
  <c r="Y1199" i="2" s="1"/>
  <c r="AH1202" i="2"/>
  <c r="AL1202" i="2" s="1"/>
  <c r="AC1202" i="2"/>
  <c r="AD1202" i="2" s="1"/>
  <c r="AE1202" i="2"/>
  <c r="AI1202" i="2" s="1"/>
  <c r="AF1202" i="2"/>
  <c r="AJ1202" i="2" s="1"/>
  <c r="AG1202" i="2"/>
  <c r="AK1202" i="2" s="1"/>
  <c r="J1202" i="2"/>
  <c r="Q1199" i="2" l="1"/>
  <c r="R1199" i="2"/>
  <c r="S1199" i="2" s="1"/>
  <c r="Z1199" i="2" s="1"/>
  <c r="Z1208" i="2" s="1"/>
  <c r="N410" i="2"/>
  <c r="M410" i="2"/>
  <c r="AC410" i="2"/>
  <c r="AD410" i="2" s="1"/>
  <c r="AF410" i="2"/>
  <c r="AJ410" i="2" s="1"/>
  <c r="AH410" i="2"/>
  <c r="AL410" i="2" s="1"/>
  <c r="AE410" i="2"/>
  <c r="AI410" i="2"/>
  <c r="AG410" i="2"/>
  <c r="AK410" i="2" s="1"/>
  <c r="J410" i="2"/>
  <c r="T410" i="2" s="1"/>
  <c r="U410" i="2" s="1"/>
  <c r="V410" i="2"/>
  <c r="W410" i="2"/>
  <c r="X410" i="2" l="1"/>
  <c r="Y410" i="2" s="1"/>
  <c r="P410" i="2"/>
  <c r="Q410" i="2" l="1"/>
  <c r="R410" i="2"/>
  <c r="S410" i="2" s="1"/>
  <c r="Z410" i="2"/>
  <c r="AG411" i="2"/>
  <c r="AK411" i="2" s="1"/>
  <c r="M411" i="2"/>
  <c r="AC411" i="2"/>
  <c r="AD411" i="2" s="1"/>
  <c r="V411" i="2"/>
  <c r="W411" i="2" s="1"/>
  <c r="AE411" i="2"/>
  <c r="AI411" i="2"/>
  <c r="AH411" i="2"/>
  <c r="AL411" i="2" s="1"/>
  <c r="T411" i="2"/>
  <c r="U411" i="2" s="1"/>
  <c r="J411" i="2"/>
  <c r="P411" i="2" s="1"/>
  <c r="AF411" i="2"/>
  <c r="AJ411" i="2" s="1"/>
  <c r="Q411" i="2" l="1"/>
  <c r="R411" i="2"/>
  <c r="S411" i="2" s="1"/>
  <c r="N411" i="2"/>
  <c r="X411" i="2"/>
  <c r="Y411" i="2" s="1"/>
  <c r="Z411" i="2" s="1"/>
  <c r="Z420" i="2" s="1"/>
  <c r="N476" i="2"/>
  <c r="V476" i="2"/>
  <c r="W476" i="2"/>
  <c r="T476" i="2"/>
  <c r="U476" i="2"/>
  <c r="Q476" i="2"/>
  <c r="P476" i="2"/>
  <c r="R476" i="2"/>
  <c r="S476" i="2" s="1"/>
  <c r="L476" i="2"/>
  <c r="M476" i="2" s="1"/>
  <c r="X476" i="2"/>
  <c r="Y476" i="2"/>
  <c r="Z476" i="2" s="1"/>
  <c r="AG476" i="2" l="1"/>
  <c r="AK476" i="2" s="1"/>
  <c r="AE476" i="2"/>
  <c r="AI476" i="2" s="1"/>
  <c r="AH476" i="2"/>
  <c r="AL476" i="2" s="1"/>
  <c r="AC476" i="2"/>
  <c r="AD476" i="2" s="1"/>
  <c r="AF476" i="2"/>
  <c r="AJ476" i="2" s="1"/>
  <c r="AI963" i="2"/>
  <c r="Q970" i="2"/>
  <c r="M968" i="2"/>
  <c r="M966" i="2"/>
  <c r="AI1012" i="2"/>
  <c r="N965" i="2"/>
  <c r="N473" i="2"/>
  <c r="Q473" i="2"/>
  <c r="AK1014" i="2"/>
  <c r="T965" i="2"/>
  <c r="U965" i="2"/>
  <c r="M364" i="2"/>
  <c r="Q971" i="2"/>
  <c r="AF364" i="2"/>
  <c r="AJ364" i="2"/>
  <c r="AH364" i="2"/>
  <c r="AL364" i="2"/>
  <c r="S364" i="2"/>
  <c r="W862" i="2"/>
  <c r="N364" i="2"/>
  <c r="N971" i="2"/>
  <c r="Q965" i="2"/>
  <c r="AG968" i="2"/>
  <c r="AK968" i="2"/>
  <c r="AE1012" i="2"/>
  <c r="AL971" i="2"/>
  <c r="N963" i="2"/>
  <c r="M964" i="2"/>
  <c r="S862" i="2"/>
  <c r="Z473" i="2"/>
  <c r="Z497" i="2"/>
  <c r="N862" i="2"/>
  <c r="V862" i="2"/>
  <c r="AI971" i="2"/>
  <c r="N968" i="2"/>
  <c r="S964" i="2"/>
  <c r="AC364" i="2"/>
  <c r="AD364" i="2"/>
  <c r="AI1014" i="2"/>
  <c r="AG1014" i="2"/>
  <c r="AE1014" i="2"/>
  <c r="U970" i="2"/>
  <c r="Q966" i="2"/>
  <c r="U964" i="2"/>
  <c r="M970" i="2"/>
  <c r="AH966" i="2"/>
  <c r="AL966" i="2"/>
  <c r="Q963" i="2"/>
  <c r="T473" i="2"/>
  <c r="U473" i="2"/>
  <c r="N970" i="2"/>
  <c r="T970" i="2"/>
  <c r="V965" i="2"/>
  <c r="W965" i="2"/>
  <c r="AE364" i="2"/>
  <c r="AI364" i="2"/>
  <c r="M963" i="2"/>
  <c r="AE963" i="2"/>
  <c r="AG1013" i="2"/>
  <c r="AK1013" i="2"/>
  <c r="N964" i="2"/>
  <c r="T964" i="2"/>
  <c r="T364" i="2"/>
  <c r="U364" i="2"/>
  <c r="M971" i="2"/>
  <c r="AH971" i="2"/>
  <c r="AE971" i="2"/>
  <c r="AF862" i="2"/>
  <c r="AJ862" i="2"/>
  <c r="Z862" i="2"/>
  <c r="Z863" i="2"/>
  <c r="N966" i="2"/>
  <c r="Q968" i="2"/>
  <c r="AF1012" i="2"/>
  <c r="AJ1012" i="2"/>
  <c r="P968" i="2"/>
  <c r="R968" i="2"/>
  <c r="S968" i="2"/>
  <c r="T966" i="2"/>
  <c r="U966" i="2"/>
  <c r="AE862" i="2"/>
  <c r="AI862" i="2"/>
  <c r="R364" i="2"/>
  <c r="P364" i="2"/>
  <c r="Q364" i="2"/>
  <c r="AH1012" i="2"/>
  <c r="AL1012" i="2"/>
  <c r="Q964" i="2"/>
  <c r="P964" i="2"/>
  <c r="R964" i="2"/>
  <c r="AE968" i="2"/>
  <c r="AI968" i="2"/>
  <c r="V970" i="2"/>
  <c r="W970" i="2"/>
  <c r="M473" i="2"/>
  <c r="AF963" i="2"/>
  <c r="AJ963" i="2"/>
  <c r="AF970" i="2"/>
  <c r="AJ970" i="2"/>
  <c r="V964" i="2"/>
  <c r="W964" i="2"/>
  <c r="AC963" i="2"/>
  <c r="AD963" i="2"/>
  <c r="V364" i="2"/>
  <c r="W364" i="2"/>
  <c r="AG971" i="2"/>
  <c r="AK971" i="2"/>
  <c r="P473" i="2"/>
  <c r="R473" i="2"/>
  <c r="S473" i="2"/>
  <c r="V971" i="2"/>
  <c r="W971" i="2"/>
  <c r="AE964" i="2"/>
  <c r="AI964" i="2"/>
  <c r="AC862" i="2"/>
  <c r="AD862" i="2"/>
  <c r="Z371" i="2"/>
  <c r="AC1012" i="2"/>
  <c r="AD1012" i="2"/>
  <c r="AE473" i="2"/>
  <c r="AI473" i="2"/>
  <c r="AC970" i="2"/>
  <c r="AD970" i="2"/>
  <c r="X970" i="2"/>
  <c r="Y970" i="2"/>
  <c r="Z970" i="2"/>
  <c r="M965" i="2"/>
  <c r="AC1013" i="2"/>
  <c r="AD1013" i="2"/>
  <c r="AH965" i="2"/>
  <c r="AL965" i="2"/>
  <c r="AF1014" i="2"/>
  <c r="AJ1014" i="2"/>
  <c r="X862" i="2"/>
  <c r="Y862" i="2"/>
  <c r="AH964" i="2"/>
  <c r="AL964" i="2"/>
  <c r="Z966" i="2"/>
  <c r="X965" i="2"/>
  <c r="Y965" i="2"/>
  <c r="Z965" i="2"/>
  <c r="AF473" i="2"/>
  <c r="AJ473" i="2"/>
  <c r="AH970" i="2"/>
  <c r="AL970" i="2"/>
  <c r="R862" i="2"/>
  <c r="P862" i="2"/>
  <c r="Q862" i="2"/>
  <c r="T968" i="2"/>
  <c r="U968" i="2"/>
  <c r="AH1014" i="2"/>
  <c r="AL1014" i="2"/>
  <c r="AF968" i="2"/>
  <c r="AJ968" i="2"/>
  <c r="AF966" i="2"/>
  <c r="AJ966" i="2"/>
  <c r="AC473" i="2"/>
  <c r="AD473" i="2"/>
  <c r="P966" i="2"/>
  <c r="R966" i="2"/>
  <c r="S966" i="2"/>
  <c r="T963" i="2"/>
  <c r="U963" i="2"/>
  <c r="AF971" i="2"/>
  <c r="AJ971" i="2"/>
  <c r="V968" i="2"/>
  <c r="W968" i="2"/>
  <c r="AC968" i="2"/>
  <c r="AD968" i="2"/>
  <c r="P965" i="2"/>
  <c r="R965" i="2"/>
  <c r="S965" i="2"/>
  <c r="X966" i="2"/>
  <c r="Y966" i="2"/>
  <c r="AG970" i="2"/>
  <c r="AK970" i="2"/>
  <c r="X964" i="2"/>
  <c r="Y964" i="2"/>
  <c r="Z964" i="2"/>
  <c r="X364" i="2"/>
  <c r="Y364" i="2"/>
  <c r="Z364" i="2"/>
  <c r="AF965" i="2"/>
  <c r="AJ965" i="2"/>
  <c r="P963" i="2"/>
  <c r="R963" i="2"/>
  <c r="S963" i="2"/>
  <c r="AG965" i="2"/>
  <c r="AK965" i="2"/>
  <c r="AG862" i="2"/>
  <c r="AK862" i="2"/>
  <c r="AF1013" i="2"/>
  <c r="AJ1013" i="2"/>
  <c r="J1012" i="2"/>
  <c r="L1012" i="2"/>
  <c r="AG1012" i="2"/>
  <c r="AK1012" i="2"/>
  <c r="P970" i="2"/>
  <c r="R970" i="2"/>
  <c r="S970" i="2"/>
  <c r="AH1013" i="2"/>
  <c r="AL1013" i="2"/>
  <c r="V966" i="2"/>
  <c r="W966" i="2"/>
  <c r="T862" i="2"/>
  <c r="U862" i="2"/>
  <c r="X971" i="2"/>
  <c r="Y971" i="2"/>
  <c r="Z971" i="2"/>
  <c r="X473" i="2"/>
  <c r="Y473" i="2"/>
  <c r="AC966" i="2"/>
  <c r="AD966" i="2"/>
  <c r="AH473" i="2"/>
  <c r="AL473" i="2"/>
  <c r="V963" i="2"/>
  <c r="W963" i="2"/>
  <c r="J1013" i="2"/>
  <c r="L1013" i="2"/>
  <c r="AE1013" i="2"/>
  <c r="AI1013" i="2"/>
  <c r="J862" i="2"/>
  <c r="L862" i="2"/>
  <c r="AH862" i="2"/>
  <c r="AL862" i="2"/>
  <c r="AH963" i="2"/>
  <c r="AL963" i="2"/>
  <c r="J1014" i="2"/>
  <c r="L1014" i="2"/>
  <c r="AC1014" i="2"/>
  <c r="AD1014" i="2"/>
  <c r="T971" i="2"/>
  <c r="U971" i="2"/>
  <c r="AC971" i="2"/>
  <c r="AD971" i="2"/>
  <c r="J364" i="2"/>
  <c r="L364" i="2"/>
  <c r="AG364" i="2"/>
  <c r="AK364" i="2"/>
  <c r="X963" i="2"/>
  <c r="Y963" i="2"/>
  <c r="Z963" i="2"/>
  <c r="Z974" i="2"/>
  <c r="AG966" i="2"/>
  <c r="AK966" i="2"/>
  <c r="J963" i="2"/>
  <c r="L963" i="2"/>
  <c r="AG963" i="2"/>
  <c r="AK963" i="2"/>
  <c r="AG473" i="2"/>
  <c r="AK473" i="2"/>
  <c r="AE965" i="2"/>
  <c r="AI965" i="2"/>
  <c r="L473" i="2"/>
  <c r="J473" i="2"/>
  <c r="V473" i="2"/>
  <c r="W473" i="2"/>
  <c r="AF964" i="2"/>
  <c r="AJ964" i="2"/>
  <c r="AG964" i="2"/>
  <c r="AK964" i="2"/>
  <c r="J970" i="2"/>
  <c r="L970" i="2"/>
  <c r="AE970" i="2"/>
  <c r="AI970" i="2"/>
  <c r="J964" i="2"/>
  <c r="L964" i="2"/>
  <c r="AC964" i="2"/>
  <c r="AD964" i="2"/>
  <c r="J966" i="2"/>
  <c r="L966" i="2"/>
  <c r="AE966" i="2"/>
  <c r="AI966" i="2"/>
  <c r="X968" i="2"/>
  <c r="Y968" i="2"/>
  <c r="Z968" i="2"/>
  <c r="J965" i="2"/>
  <c r="L965" i="2"/>
  <c r="AC965" i="2"/>
  <c r="AD965" i="2"/>
  <c r="L971" i="2"/>
  <c r="J971" i="2"/>
  <c r="P971" i="2"/>
  <c r="R971" i="2"/>
  <c r="S971" i="2"/>
  <c r="J968" i="2"/>
  <c r="L968" i="2"/>
  <c r="AH968" i="2"/>
  <c r="AL968" i="2"/>
</calcChain>
</file>

<file path=xl/sharedStrings.xml><?xml version="1.0" encoding="utf-8"?>
<sst xmlns="http://schemas.openxmlformats.org/spreadsheetml/2006/main" count="11394" uniqueCount="2275">
  <si>
    <t>DEPARTMENT</t>
  </si>
  <si>
    <t>Cost Centre</t>
  </si>
  <si>
    <t>PROGRAMME</t>
  </si>
  <si>
    <t>Asset Classification</t>
  </si>
  <si>
    <t>Asset or Project Description</t>
  </si>
  <si>
    <t>Project Costs Description</t>
  </si>
  <si>
    <t>Additional Notes</t>
  </si>
  <si>
    <t>Quantity</t>
  </si>
  <si>
    <t xml:space="preserve">UNIT COST </t>
  </si>
  <si>
    <t>TOTAL COST</t>
  </si>
  <si>
    <t>RTGS COST</t>
  </si>
  <si>
    <t>SOUCE OF FUNDING</t>
  </si>
  <si>
    <t>HOUSING CAPEX BUDGET - PROPOSED 2022</t>
  </si>
  <si>
    <t>USD</t>
  </si>
  <si>
    <t>HOUSING</t>
  </si>
  <si>
    <t>Csd-Admin</t>
  </si>
  <si>
    <t>SOCIAL SERVICES</t>
  </si>
  <si>
    <t>Motor Vehicles</t>
  </si>
  <si>
    <t>Utility Vehicle</t>
  </si>
  <si>
    <t>PARKS</t>
  </si>
  <si>
    <t>own revenue</t>
  </si>
  <si>
    <t>Furniture &amp; Fittings</t>
  </si>
  <si>
    <t>Air Conditioner /Deputy director</t>
  </si>
  <si>
    <t>Director's office</t>
  </si>
  <si>
    <t xml:space="preserve">BUILDINGS </t>
  </si>
  <si>
    <t>major renovations and expansion</t>
  </si>
  <si>
    <t>Computer Equipment</t>
  </si>
  <si>
    <t>Computer equipment CSD Admin</t>
  </si>
  <si>
    <t>Housing/CS/Parks</t>
  </si>
  <si>
    <t>Investment Property</t>
  </si>
  <si>
    <t>Fire Safety equipment</t>
  </si>
  <si>
    <t>Csd Admin</t>
  </si>
  <si>
    <t>Furinture &amp; Fittings for CSD Admin</t>
  </si>
  <si>
    <t>DD/AO/EPM/</t>
  </si>
  <si>
    <t>Solar Installation</t>
  </si>
  <si>
    <t>fix and supply</t>
  </si>
  <si>
    <t>ESTATES/LEASE Section</t>
  </si>
  <si>
    <t>Utitlity Vehicle</t>
  </si>
  <si>
    <t>Infrustructure Assets</t>
  </si>
  <si>
    <t>Area 3 Stands</t>
  </si>
  <si>
    <t>Area 3 stands</t>
  </si>
  <si>
    <t>Construction Of Roads</t>
  </si>
  <si>
    <t>Area 16 Stands</t>
  </si>
  <si>
    <t>Area 16 stands</t>
  </si>
  <si>
    <t>Servicing Of Roads</t>
  </si>
  <si>
    <t>Servicing of stands Beira 2</t>
  </si>
  <si>
    <t>Beira Corridor 2</t>
  </si>
  <si>
    <t>Servicing</t>
  </si>
  <si>
    <t>Servicing of stands Fern Hill</t>
  </si>
  <si>
    <t xml:space="preserve">Fern Hill </t>
  </si>
  <si>
    <t>BENEFICIARY FUNDED</t>
  </si>
  <si>
    <t xml:space="preserve">Servicing of stand </t>
  </si>
  <si>
    <t>Special Economic Zone</t>
  </si>
  <si>
    <t>Servicing of stands</t>
  </si>
  <si>
    <t>Other Outstanding Projects</t>
  </si>
  <si>
    <t xml:space="preserve">HALLS </t>
  </si>
  <si>
    <t>Fire Safety EXTINGUISHER</t>
  </si>
  <si>
    <t>All halls</t>
  </si>
  <si>
    <t>Chairs</t>
  </si>
  <si>
    <t>Metal &amp; Folding</t>
  </si>
  <si>
    <t>RENOVATIONS OF MOFFAT HAAL</t>
  </si>
  <si>
    <t>Parks &amp; Recreation</t>
  </si>
  <si>
    <t>NATURAL RESOURCES CONSERVATION &amp; MANAGEMENT</t>
  </si>
  <si>
    <t>Plant And Machinery</t>
  </si>
  <si>
    <t>Backhoe loader</t>
  </si>
  <si>
    <t>Tipping Trailer</t>
  </si>
  <si>
    <t>6 Tonnes</t>
  </si>
  <si>
    <t>Trailer for new tractor</t>
  </si>
  <si>
    <t>Other Assets</t>
  </si>
  <si>
    <t>Heavy Duty Lawn Mower</t>
  </si>
  <si>
    <t>Jojo tank</t>
  </si>
  <si>
    <t xml:space="preserve"> DANGAMVURA</t>
  </si>
  <si>
    <t>Bore hall  &amp; SOLAR PUMP</t>
  </si>
  <si>
    <t>Main park</t>
  </si>
  <si>
    <t>MAJOR RENOVATIONS</t>
  </si>
  <si>
    <t>Cemetery WORKS</t>
  </si>
  <si>
    <t>Fencing Of Main Park And Aloe Garden</t>
  </si>
  <si>
    <t>Pallisad of Main park and Aloe garden</t>
  </si>
  <si>
    <t>Irrigation SYSTEM -Civic centre</t>
  </si>
  <si>
    <t>Jojo Tank</t>
  </si>
  <si>
    <t>Caravan park</t>
  </si>
  <si>
    <t>CEMETARY EQUIPMENT</t>
  </si>
  <si>
    <t>PARKS &amp; RECREATION EQUPIMENT</t>
  </si>
  <si>
    <t>Tree gang</t>
  </si>
  <si>
    <t>3.2tonne</t>
  </si>
  <si>
    <t>TOTAL</t>
  </si>
  <si>
    <t>Sakubva Stadium</t>
  </si>
  <si>
    <t>VIP SECTON BUCKET SEATS</t>
  </si>
  <si>
    <t>STADIUM FURNITURE</t>
  </si>
  <si>
    <t>STADIUM EQUIPMENT</t>
  </si>
  <si>
    <t>SAKUBVA SWIMMING POOL</t>
  </si>
  <si>
    <t>SAKBVA, CHIKANGA &amp; DVA</t>
  </si>
  <si>
    <t>LIABRARIES FURNITURE &amp; FITTINGS</t>
  </si>
  <si>
    <t>Turner Memorial Lib</t>
  </si>
  <si>
    <t>Computers</t>
  </si>
  <si>
    <t>TURNNER LIABRARY</t>
  </si>
  <si>
    <t>D/mvura</t>
  </si>
  <si>
    <t>Welfare General</t>
  </si>
  <si>
    <t>6 Drawer desk</t>
  </si>
  <si>
    <t>Community Servicers Officer</t>
  </si>
  <si>
    <t>Swivel Chair</t>
  </si>
  <si>
    <t>Community Services Officer</t>
  </si>
  <si>
    <t>Visitors Chairs</t>
  </si>
  <si>
    <t xml:space="preserve">Sports Office </t>
  </si>
  <si>
    <t>NEW MARKETS</t>
  </si>
  <si>
    <t>New Market</t>
  </si>
  <si>
    <t>Dangamvura Chikomo Bots</t>
  </si>
  <si>
    <t>Dangamvura Chikomo BOTs SERVICING</t>
  </si>
  <si>
    <t xml:space="preserve"> Bot Stands</t>
  </si>
  <si>
    <t>Land Buildings</t>
  </si>
  <si>
    <t>COSTRUCTION OFPRIMARY SCHOOL</t>
  </si>
  <si>
    <t>Costruction of primary school</t>
  </si>
  <si>
    <t>GIMBOKI SCHOOL</t>
  </si>
  <si>
    <t>CLASSROOM BLOCK</t>
  </si>
  <si>
    <t>DEVOLUTIONS</t>
  </si>
  <si>
    <t>major renovations malbrough court</t>
  </si>
  <si>
    <t>TOWN CLERK</t>
  </si>
  <si>
    <t>Town Clerks</t>
  </si>
  <si>
    <t>GOVERNANCE &amp; ADMINISTRATION</t>
  </si>
  <si>
    <t>Vehicle double cab</t>
  </si>
  <si>
    <t>HR,PR,ICT,Audit,PM</t>
  </si>
  <si>
    <t>town clerks</t>
  </si>
  <si>
    <t>Vehicle (executive)</t>
  </si>
  <si>
    <t>TC</t>
  </si>
  <si>
    <t>Boardroom chairs</t>
  </si>
  <si>
    <t>Office Equipment</t>
  </si>
  <si>
    <t>Air conditioner</t>
  </si>
  <si>
    <t>TC's EA</t>
  </si>
  <si>
    <t>Laptop</t>
  </si>
  <si>
    <t>PR*2,ICT*2, HR*2, PM*2,audit*1</t>
  </si>
  <si>
    <t>Desktop</t>
  </si>
  <si>
    <t>PR*2,ICT*3,HR*5,Audit*2,PM*3</t>
  </si>
  <si>
    <t>L Shaped office desk</t>
  </si>
  <si>
    <t>procurement</t>
  </si>
  <si>
    <t>highback swivel chair leather</t>
  </si>
  <si>
    <t xml:space="preserve">Executive office swivel </t>
  </si>
  <si>
    <t>PR*12,Audit*8,ICT*9,HR*15,PM*4</t>
  </si>
  <si>
    <t>Executive office desks</t>
  </si>
  <si>
    <t>PR*2,ICT*6,HR*5,</t>
  </si>
  <si>
    <t>PUBLIC RELATIONS</t>
  </si>
  <si>
    <t>Steel Filing Cabinet</t>
  </si>
  <si>
    <t>Audit*2,PR*2,ICT*1,HR*5,PM*1</t>
  </si>
  <si>
    <t>1500 va apps sysytem ups</t>
  </si>
  <si>
    <t>ICT</t>
  </si>
  <si>
    <t>ICT SECTION</t>
  </si>
  <si>
    <t>4 seat workstation</t>
  </si>
  <si>
    <t>IT Office</t>
  </si>
  <si>
    <t>biometric access to new server room</t>
  </si>
  <si>
    <t>fire detection system in the new server room</t>
  </si>
  <si>
    <t>new server room cobondioxide fire sespension</t>
  </si>
  <si>
    <t>Filing woodern cabinet</t>
  </si>
  <si>
    <t>4 way electricity adaptors</t>
  </si>
  <si>
    <t>Air Conditioner</t>
  </si>
  <si>
    <t>Printer (3 in 1) heavy duty</t>
  </si>
  <si>
    <t>Audit</t>
  </si>
  <si>
    <t xml:space="preserve">Fridge </t>
  </si>
  <si>
    <t>HRM</t>
  </si>
  <si>
    <t xml:space="preserve">Human Resources </t>
  </si>
  <si>
    <t>Cost centre equipment</t>
  </si>
  <si>
    <t>PR</t>
  </si>
  <si>
    <t>Recorders for Internal Auditors/phone for recording</t>
  </si>
  <si>
    <t>P.A System</t>
  </si>
  <si>
    <t>Drone camera</t>
  </si>
  <si>
    <t>Universal tripod stand (for camera &amp; smartphone)</t>
  </si>
  <si>
    <t>Camera Tripod Stand</t>
  </si>
  <si>
    <t>Halogen light set for video and photo shoot lighting</t>
  </si>
  <si>
    <t>Projector</t>
  </si>
  <si>
    <t>Projector Screen</t>
  </si>
  <si>
    <t xml:space="preserve">Cellphones </t>
  </si>
  <si>
    <t>HR</t>
  </si>
  <si>
    <t>Recorders for disciplinary hearings and meetings/phone for recording</t>
  </si>
  <si>
    <t>smartphone</t>
  </si>
  <si>
    <t>CIVIC Centre - LAN Re-Build</t>
  </si>
  <si>
    <t>ICTM</t>
  </si>
  <si>
    <t>WiFi Access Points at the Civic Centre</t>
  </si>
  <si>
    <t>Live streaming equipment</t>
  </si>
  <si>
    <t>Heavy Duty Printer(Department)</t>
  </si>
  <si>
    <t>Networking tools(Drill, cable tester, crimping tools)</t>
  </si>
  <si>
    <t>Overhead Projector &amp; Screen(ICT)</t>
  </si>
  <si>
    <t>ICT,PR</t>
  </si>
  <si>
    <t>Server Room Entrance CCTV</t>
  </si>
  <si>
    <t>Server Room Relocation</t>
  </si>
  <si>
    <t>Main Entrance Biometric Access &amp; Promun Integration</t>
  </si>
  <si>
    <t>Computer Software</t>
  </si>
  <si>
    <t>Software: ZOOM or Microsoft Teams</t>
  </si>
  <si>
    <t>Software: Adobe Acrobat</t>
  </si>
  <si>
    <t>Software: Microsoft Office</t>
  </si>
  <si>
    <t>us$8000FOR ALL LICENCES</t>
  </si>
  <si>
    <t>PABX and telephone system</t>
  </si>
  <si>
    <t>Fibre network extension to Turner memorial libray</t>
  </si>
  <si>
    <t>Software: Microsoft Project</t>
  </si>
  <si>
    <t>Audit software</t>
  </si>
  <si>
    <t>ENGINEERING</t>
  </si>
  <si>
    <t>City Engineer Admin</t>
  </si>
  <si>
    <t>utility vehicles</t>
  </si>
  <si>
    <t>Deputy director</t>
  </si>
  <si>
    <t>A0 printer</t>
  </si>
  <si>
    <t>computers</t>
  </si>
  <si>
    <t xml:space="preserve">furniture </t>
  </si>
  <si>
    <t>feasibility study ( osborne water works)</t>
  </si>
  <si>
    <t>City centre local plan</t>
  </si>
  <si>
    <t>capacitation CBD feasibility study urban renewal</t>
  </si>
  <si>
    <t>Installation HEAVY DUTY  GENERATOR CIVIC CENTRE</t>
  </si>
  <si>
    <t>Electricity Jobbing</t>
  </si>
  <si>
    <t xml:space="preserve">Installation of Solar &amp; LED lights on regional &amp; arterial routes MAIN ROADS </t>
  </si>
  <si>
    <t>Migration of Traffic lights to LED with UPSs</t>
  </si>
  <si>
    <t>Sewerage works</t>
  </si>
  <si>
    <t>WATER SANITATION &amp; HYGIENE</t>
  </si>
  <si>
    <t>Upgrade 2.5Km Of Seweline Along Dawson</t>
  </si>
  <si>
    <t>Preliminaries for Gimboki Phase3 STP construction</t>
  </si>
  <si>
    <t>Maintenance of Secondary Clarifier1-4</t>
  </si>
  <si>
    <t>laboratory Equipment</t>
  </si>
  <si>
    <t xml:space="preserve"> Sewerage Works</t>
  </si>
  <si>
    <t>SAKUBVA SEWER UPGRADE</t>
  </si>
  <si>
    <t>Desk top Computers</t>
  </si>
  <si>
    <t>Water Account</t>
  </si>
  <si>
    <t>INDSTRIAL SEWER DRAIN RODS</t>
  </si>
  <si>
    <t>Mechanical Workshops</t>
  </si>
  <si>
    <t>desk top Computer</t>
  </si>
  <si>
    <t>workshop equipment</t>
  </si>
  <si>
    <t>Laptop-Core I.7</t>
  </si>
  <si>
    <t>Odzani Water Works</t>
  </si>
  <si>
    <t xml:space="preserve">Maintenance of Clarifier 1 &amp; 2 </t>
  </si>
  <si>
    <t>GPS handheld devices with modem</t>
  </si>
  <si>
    <t>land cruiser-NEW</t>
  </si>
  <si>
    <t>12000 FILTER NOZZLES</t>
  </si>
  <si>
    <t>Roads</t>
  </si>
  <si>
    <t>ROADS</t>
  </si>
  <si>
    <t>office furniture</t>
  </si>
  <si>
    <t>Excavator</t>
  </si>
  <si>
    <t>LOAN</t>
  </si>
  <si>
    <t>tipper</t>
  </si>
  <si>
    <t>3 Foot Bridges Construction</t>
  </si>
  <si>
    <t>Asphalt plant boiler replacement</t>
  </si>
  <si>
    <t xml:space="preserve">Road Marking Machine </t>
  </si>
  <si>
    <t>CBD Old Rank Rehabilitation/ Renewal</t>
  </si>
  <si>
    <t>Roads resealling(various)(pothole patching and resaeling  x 5km</t>
  </si>
  <si>
    <t>Soil lab equipment</t>
  </si>
  <si>
    <t>road equipment ( tar baby roller,troxler etc)</t>
  </si>
  <si>
    <t>Plant and Equipment</t>
  </si>
  <si>
    <t>Tractor</t>
  </si>
  <si>
    <t>loan</t>
  </si>
  <si>
    <t>Road signs</t>
  </si>
  <si>
    <t>water bowser 15 cubic</t>
  </si>
  <si>
    <t>CHAMBER SECRETARY</t>
  </si>
  <si>
    <t xml:space="preserve"> PARKING</t>
  </si>
  <si>
    <t>motor vehicle</t>
  </si>
  <si>
    <t>motor cycles</t>
  </si>
  <si>
    <t>Furniture and fittings</t>
  </si>
  <si>
    <t>Desks</t>
  </si>
  <si>
    <t>Computer equipment</t>
  </si>
  <si>
    <t>Computer</t>
  </si>
  <si>
    <t>Printer</t>
  </si>
  <si>
    <t xml:space="preserve">OFFICE FURNITURE </t>
  </si>
  <si>
    <t>Procurement of water bowser</t>
  </si>
  <si>
    <t>4 DEWATERING PUMPS/4 PRESSURE GAUGES</t>
  </si>
  <si>
    <t>WATER EQUIPMENT</t>
  </si>
  <si>
    <t>Non Revenue water strategies</t>
  </si>
  <si>
    <t>Infrastructure Upgrade</t>
  </si>
  <si>
    <t>Odzani WTP Equipment and Chemical</t>
  </si>
  <si>
    <t>CCTV INSTALLATION</t>
  </si>
  <si>
    <t>Installation of online water &amp; wastewater quality monitoring probes</t>
  </si>
  <si>
    <t>MINI HYDRO POWER PLANT</t>
  </si>
  <si>
    <t>ODZI WATER SCHEME-Prefeasibility</t>
  </si>
  <si>
    <t>SAKUBVA RIVER  QUALITY MONITORING</t>
  </si>
  <si>
    <t>SCADA Development</t>
  </si>
  <si>
    <t>TELEMETRY REPLACEMENT</t>
  </si>
  <si>
    <t>WATER TRANSIMISSION LINE Maintenance</t>
  </si>
  <si>
    <t>WATER AND SANITATIION MASTERPLAN</t>
  </si>
  <si>
    <t xml:space="preserve"> WATER CONNECTIONS</t>
  </si>
  <si>
    <t>Desktop Computer for water section</t>
  </si>
  <si>
    <t>GIS Section</t>
  </si>
  <si>
    <t>Motor Vehicle</t>
  </si>
  <si>
    <t>UTILITY VEHICLE</t>
  </si>
  <si>
    <t>DMAS</t>
  </si>
  <si>
    <t>Furniture</t>
  </si>
  <si>
    <t>OFFICE FURNITURE</t>
  </si>
  <si>
    <t>BULK METERS</t>
  </si>
  <si>
    <t>GIS</t>
  </si>
  <si>
    <t>Water Meter Repair Section</t>
  </si>
  <si>
    <t>WATER METER AND TARRIFF POLICY</t>
  </si>
  <si>
    <t>pilot study</t>
  </si>
  <si>
    <t>600 non functinal meters</t>
  </si>
  <si>
    <t>HEAVY DUTY WATER METER TEST BENCH</t>
  </si>
  <si>
    <t>meter installation app</t>
  </si>
  <si>
    <t>HEALTH</t>
  </si>
  <si>
    <t>HEALTH DEPARTMENT</t>
  </si>
  <si>
    <t>FIRE AND AMBULANCE</t>
  </si>
  <si>
    <t>EMERGENCY SERVICES</t>
  </si>
  <si>
    <t>Fire engine</t>
  </si>
  <si>
    <t>40 inch television</t>
  </si>
  <si>
    <t>ADSL internet connectivity</t>
  </si>
  <si>
    <t>pool table</t>
  </si>
  <si>
    <t>Buildings</t>
  </si>
  <si>
    <t>Phased Construction Dangamvura Sub-Station                    1</t>
  </si>
  <si>
    <t>DANGAMVURa sub station</t>
  </si>
  <si>
    <t>contruction</t>
  </si>
  <si>
    <t>CHIKANGA CLINIC</t>
  </si>
  <si>
    <t>Desktop computer+ printer</t>
  </si>
  <si>
    <t>internet connectivity</t>
  </si>
  <si>
    <t>visitors chairs</t>
  </si>
  <si>
    <t>office desks</t>
  </si>
  <si>
    <t>construction of OI,TB room and waiting area</t>
  </si>
  <si>
    <t>construction of outside toilets</t>
  </si>
  <si>
    <t>paving from gate to clinic</t>
  </si>
  <si>
    <t>installation of 5000L water tank</t>
  </si>
  <si>
    <t>upright fridge</t>
  </si>
  <si>
    <t>CITY CLINIC</t>
  </si>
  <si>
    <t>computer equipment</t>
  </si>
  <si>
    <t>Desk top computer + printer</t>
  </si>
  <si>
    <t>filing cabinets</t>
  </si>
  <si>
    <t>four plate electric stove</t>
  </si>
  <si>
    <t>FLORIDA CLINIC</t>
  </si>
  <si>
    <t>desk top computer + printer</t>
  </si>
  <si>
    <t>concrete sink washing basin</t>
  </si>
  <si>
    <t>4 plate electric stove</t>
  </si>
  <si>
    <t>SHC</t>
  </si>
  <si>
    <t>CSSD TABLE</t>
  </si>
  <si>
    <t>desktop computer + printer</t>
  </si>
  <si>
    <t>deep freezer</t>
  </si>
  <si>
    <t>industrial stove</t>
  </si>
  <si>
    <t>upright fridgen(290 L)</t>
  </si>
  <si>
    <t>renovations</t>
  </si>
  <si>
    <t>DANGAMVURA POLYCLINIC</t>
  </si>
  <si>
    <t>5 plate industrial stove</t>
  </si>
  <si>
    <t>HOBHOUSE CLINIC</t>
  </si>
  <si>
    <t>FERN VALLEY</t>
  </si>
  <si>
    <t>desk top+printer</t>
  </si>
  <si>
    <t>MIDH</t>
  </si>
  <si>
    <t>construction of 2 guardrooms and fencing  works</t>
  </si>
  <si>
    <t>construction of admin block</t>
  </si>
  <si>
    <t>construction of external laundry room</t>
  </si>
  <si>
    <t>lab  expansion and equipment</t>
  </si>
  <si>
    <t>desktops and printers</t>
  </si>
  <si>
    <t>WORKS AND  EQUIPMENT</t>
  </si>
  <si>
    <t>GIMBOKI CLINIC</t>
  </si>
  <si>
    <t>completion of construction works</t>
  </si>
  <si>
    <t>construction of perimeter wall</t>
  </si>
  <si>
    <t>office desk</t>
  </si>
  <si>
    <t>hot plate stove</t>
  </si>
  <si>
    <t>low back visitors chairs</t>
  </si>
  <si>
    <t>swivel chairs</t>
  </si>
  <si>
    <t>tables</t>
  </si>
  <si>
    <t>desk top +printer</t>
  </si>
  <si>
    <t>upright fridge(290L)</t>
  </si>
  <si>
    <t>SOPD</t>
  </si>
  <si>
    <t>fridge upright</t>
  </si>
  <si>
    <t>PHARMACY</t>
  </si>
  <si>
    <t>desktop+printer</t>
  </si>
  <si>
    <t>swivel chair</t>
  </si>
  <si>
    <t>laptop</t>
  </si>
  <si>
    <t>HEALTH PROMOTIONS</t>
  </si>
  <si>
    <t xml:space="preserve">laptop </t>
  </si>
  <si>
    <t>COMMUNITY NURSING</t>
  </si>
  <si>
    <t>desk top and printer</t>
  </si>
  <si>
    <t>photocopier</t>
  </si>
  <si>
    <t>filing cabinet</t>
  </si>
  <si>
    <t>office  swivel chairs</t>
  </si>
  <si>
    <t>Motor vehicle</t>
  </si>
  <si>
    <t>ISUZU double cab vehicle</t>
  </si>
  <si>
    <t>HEALTH ADMIN</t>
  </si>
  <si>
    <t>administration  utility vehicle</t>
  </si>
  <si>
    <t>computers Mand laptops</t>
  </si>
  <si>
    <t>projector and LCD screen</t>
  </si>
  <si>
    <t>heavy duty copier and printer</t>
  </si>
  <si>
    <t>Furniture and fittings for health admin</t>
  </si>
  <si>
    <t>chikanga</t>
  </si>
  <si>
    <t>city clinic (perimeter wall)</t>
  </si>
  <si>
    <t>city clinic external building</t>
  </si>
  <si>
    <t>SOPD(perimeter wall)</t>
  </si>
  <si>
    <t>DANGAMVURA</t>
  </si>
  <si>
    <t>SAKUBVA HEALTH CARE</t>
  </si>
  <si>
    <t>SAKUBVA HEALTH CENTRE (perimeter wall)</t>
  </si>
  <si>
    <t>HOBHOUSE CLINIC CONSTRUCTION</t>
  </si>
  <si>
    <t>SAKUBVA PHARMACY RENOVATIONS</t>
  </si>
  <si>
    <t>WELFARE GENERAL</t>
  </si>
  <si>
    <t>CHIKANGA YOUTH CENTRE RENOVATIONS</t>
  </si>
  <si>
    <t xml:space="preserve">REFUSE </t>
  </si>
  <si>
    <t>construction of incinerator</t>
  </si>
  <si>
    <t>construction of an additional clinic</t>
  </si>
  <si>
    <t>PUBLIC LIGHTING</t>
  </si>
  <si>
    <t>Infrastructural Development</t>
  </si>
  <si>
    <t>Tower Lights</t>
  </si>
  <si>
    <t>LAND FILL</t>
  </si>
  <si>
    <t xml:space="preserve">ANTI-MALARIA </t>
  </si>
  <si>
    <t>Motor cycles</t>
  </si>
  <si>
    <t>air conditioner for insectary</t>
  </si>
  <si>
    <t>perimeter fence for health depot</t>
  </si>
  <si>
    <t>desk top and printer for health depot</t>
  </si>
  <si>
    <t>LICENSING</t>
  </si>
  <si>
    <t>Desktops</t>
  </si>
  <si>
    <t>Heavy duty copier and printer</t>
  </si>
  <si>
    <t>4 way work station</t>
  </si>
  <si>
    <t>2m adjustable chairs for licensing clerks</t>
  </si>
  <si>
    <t>10 "tablet phones</t>
  </si>
  <si>
    <t>licensing vehicle</t>
  </si>
  <si>
    <t>Filing Cabinets</t>
  </si>
  <si>
    <t>CLEANSING</t>
  </si>
  <si>
    <t>Skip Bins</t>
  </si>
  <si>
    <t>Compactor trucks</t>
  </si>
  <si>
    <t>Dump trailer</t>
  </si>
  <si>
    <t>Dozer</t>
  </si>
  <si>
    <t xml:space="preserve">Infrustructural </t>
  </si>
  <si>
    <t>cannalisation of Nyamauru river</t>
  </si>
  <si>
    <t>weigh bridge</t>
  </si>
  <si>
    <t>Refuse bins</t>
  </si>
  <si>
    <t>Waste management supervisory vehicle</t>
  </si>
  <si>
    <t>INSPECTORATE</t>
  </si>
  <si>
    <t>SOCIAL SERVICE</t>
  </si>
  <si>
    <t>Motor cycles (with trailers)</t>
  </si>
  <si>
    <t>4 way work stations</t>
  </si>
  <si>
    <t>Swivel chairs</t>
  </si>
  <si>
    <t>desk top computers</t>
  </si>
  <si>
    <t>inspectorate vehicle</t>
  </si>
  <si>
    <t>Filing cabinet</t>
  </si>
  <si>
    <t>GORVERNANCE &amp; ADMINISTRATION</t>
  </si>
  <si>
    <t>security</t>
  </si>
  <si>
    <t>PUBLIC SAFETY &amp; SECURITY SERVICES</t>
  </si>
  <si>
    <t>Twin Cab</t>
  </si>
  <si>
    <t>Construction of guard rooms</t>
  </si>
  <si>
    <t>Guardroom *14</t>
  </si>
  <si>
    <t>buildings</t>
  </si>
  <si>
    <t>Christmas Pass Toilet</t>
  </si>
  <si>
    <t>furniture and fitting</t>
  </si>
  <si>
    <t>Desks for guard rooms</t>
  </si>
  <si>
    <t>Firearms replenishment</t>
  </si>
  <si>
    <t>New firearms</t>
  </si>
  <si>
    <t xml:space="preserve"> RANGING SECTION</t>
  </si>
  <si>
    <t>Motorbikes</t>
  </si>
  <si>
    <t>Desk</t>
  </si>
  <si>
    <t xml:space="preserve"> INVESTIGATION SECTION</t>
  </si>
  <si>
    <t>DOG SECTION</t>
  </si>
  <si>
    <t>Civic Center</t>
  </si>
  <si>
    <t>Equipment</t>
  </si>
  <si>
    <t>Water Tank 10000 *3</t>
  </si>
  <si>
    <t>FINANCE</t>
  </si>
  <si>
    <t>MOTOR VIHECLES</t>
  </si>
  <si>
    <t>Pool Vehicles</t>
  </si>
  <si>
    <t>OWN REVENUE</t>
  </si>
  <si>
    <t>COMPUTER EQUIPMENT</t>
  </si>
  <si>
    <t>Major Rennovations Rates Hall</t>
  </si>
  <si>
    <t>Electrification of Cloak Room bus entry</t>
  </si>
  <si>
    <t>Valuation Roll</t>
  </si>
  <si>
    <t>Feasibility study</t>
  </si>
  <si>
    <t>Fern valley dam</t>
  </si>
  <si>
    <t>Herbert Chitepo rd</t>
  </si>
  <si>
    <t>White stones</t>
  </si>
  <si>
    <t>Decorate flower cage</t>
  </si>
  <si>
    <t>Stones</t>
  </si>
  <si>
    <t>For Rockery and dry beds 5m3</t>
  </si>
  <si>
    <t xml:space="preserve">Construction of toilet   </t>
  </si>
  <si>
    <t>Lions View</t>
  </si>
  <si>
    <t>Road Kerbings</t>
  </si>
  <si>
    <t>Gimboki Sewerage Works</t>
  </si>
  <si>
    <t>Water&amp; Wastewater masterplan updating-Consultant</t>
  </si>
  <si>
    <t>Maintenance of Odzani Weir</t>
  </si>
  <si>
    <t>Maintenance of Pungwe - Odzani line</t>
  </si>
  <si>
    <t>CITY WIDE ROAD MAINTANANCE</t>
  </si>
  <si>
    <t>Access Road  GRADING</t>
  </si>
  <si>
    <t>hand held meter reading APP</t>
  </si>
  <si>
    <t xml:space="preserve"> </t>
  </si>
  <si>
    <t>Detailed Revenue Line</t>
  </si>
  <si>
    <t>Sub Revenue Line</t>
  </si>
  <si>
    <t>Indicative Frequency</t>
  </si>
  <si>
    <t>End of Prior Year Tariffs</t>
  </si>
  <si>
    <t>CURRENT YEAR TARIFFS</t>
  </si>
  <si>
    <t>1 ST</t>
  </si>
  <si>
    <t>2ND</t>
  </si>
  <si>
    <t>3RD%</t>
  </si>
  <si>
    <t>4TH%</t>
  </si>
  <si>
    <t>2022 PROPOSED BUDGET</t>
  </si>
  <si>
    <t>Major Revenue Line</t>
  </si>
  <si>
    <t>Month 1 (82)</t>
  </si>
  <si>
    <t>Movement Month 1</t>
  </si>
  <si>
    <t>USD @ 82</t>
  </si>
  <si>
    <t>RATE 87</t>
  </si>
  <si>
    <t>UNITS</t>
  </si>
  <si>
    <t>EXPECTED REVENUE</t>
  </si>
  <si>
    <t>EXPECTED</t>
  </si>
  <si>
    <t>EXPECTED REV</t>
  </si>
  <si>
    <t>ASSESSMENT RATES</t>
  </si>
  <si>
    <t>10061 Rates - Govt</t>
  </si>
  <si>
    <t>Monthly</t>
  </si>
  <si>
    <t>248.64%</t>
  </si>
  <si>
    <t>On the valuation of all improvements</t>
  </si>
  <si>
    <t>10099 Private Owners</t>
  </si>
  <si>
    <t>Land
 Improvements
 -
 Institution</t>
  </si>
  <si>
    <t xml:space="preserve">
On the value of all Land</t>
  </si>
  <si>
    <t>LAND COMMERCIAL</t>
  </si>
  <si>
    <t>-2.53%</t>
  </si>
  <si>
    <t>BUILDINGS COMMERCIAL</t>
  </si>
  <si>
    <t>16.96%</t>
  </si>
  <si>
    <t>INDUSTRY LAND</t>
  </si>
  <si>
    <t>-11.11%</t>
  </si>
  <si>
    <t>INDUSTRY IMPROVEMENTS</t>
  </si>
  <si>
    <t>-2.78%</t>
  </si>
  <si>
    <t>Zone 5</t>
  </si>
  <si>
    <t>CHIKANGA SUPP ZONE 5.2</t>
  </si>
  <si>
    <t>204.89%</t>
  </si>
  <si>
    <t xml:space="preserve">DANGAMVURA SUPP </t>
  </si>
  <si>
    <t>207.08%</t>
  </si>
  <si>
    <t>HOBHOUSE</t>
  </si>
  <si>
    <t>204.75%</t>
  </si>
  <si>
    <t>Zone 6</t>
  </si>
  <si>
    <t>SAKUBVA</t>
  </si>
  <si>
    <t>CHIKANGA</t>
  </si>
  <si>
    <t>10100 Private Owners</t>
  </si>
  <si>
    <t>10101 Private Owners</t>
  </si>
  <si>
    <t>Lot 1 DORA</t>
  </si>
  <si>
    <t>204.76%</t>
  </si>
  <si>
    <t>10114 Private Owners</t>
  </si>
  <si>
    <t>Zone 7.1</t>
  </si>
  <si>
    <t>10115 Private Owners</t>
  </si>
  <si>
    <t>137.95%</t>
  </si>
  <si>
    <t>10116 Private Owners</t>
  </si>
  <si>
    <t>ZONE 7.1</t>
  </si>
  <si>
    <t>10117 Private Owners</t>
  </si>
  <si>
    <t>ZONE 7</t>
  </si>
  <si>
    <t>Zone 7</t>
  </si>
  <si>
    <t>SAKUBVA SUPP ZONE 7</t>
  </si>
  <si>
    <t>198.96%</t>
  </si>
  <si>
    <t>SAKUBVA SUPP ZONE 7.1</t>
  </si>
  <si>
    <t>Zone 7.2</t>
  </si>
  <si>
    <t>CHIKANGA SUPP ZONE 7.2</t>
  </si>
  <si>
    <t>ZONE 8</t>
  </si>
  <si>
    <t>FERNVALLEY - WEIRMOUTH ZONE 8</t>
  </si>
  <si>
    <t>zone 4</t>
  </si>
  <si>
    <t>FLORIDA/ YEOVIL/WESTLEA</t>
  </si>
  <si>
    <t>zone 1</t>
  </si>
  <si>
    <t>MURAMBI/TIGER KLOOF/UTOPIA</t>
  </si>
  <si>
    <t>ZONE 3</t>
  </si>
  <si>
    <t>AVENUES ZONE 3</t>
  </si>
  <si>
    <t>ZONE 2</t>
  </si>
  <si>
    <t>fairbridge/palmerstone/greenside/beira cirridor/morning side/bordervale</t>
  </si>
  <si>
    <t>LICENSES</t>
  </si>
  <si>
    <t>10007 Cycle Licences</t>
  </si>
  <si>
    <t>Cycle Licences</t>
  </si>
  <si>
    <t>Yearly</t>
  </si>
  <si>
    <t>-82.24%</t>
  </si>
  <si>
    <t>10009 Dog Licences</t>
  </si>
  <si>
    <t>Dog &amp; Spayed Bitch</t>
  </si>
  <si>
    <t>Mutare [Dog Licencing And Control] By-Law 1986</t>
  </si>
  <si>
    <t>-73.36%</t>
  </si>
  <si>
    <t>Failure To Vaccinate</t>
  </si>
  <si>
    <t>-20.08%</t>
  </si>
  <si>
    <t>Unspayed Bitch</t>
  </si>
  <si>
    <t>-78.69%</t>
  </si>
  <si>
    <t>10017 Hawkers' Licences</t>
  </si>
  <si>
    <t>Hawkers Licence:Pedestriant</t>
  </si>
  <si>
    <t>33.20%</t>
  </si>
  <si>
    <t>Moving Vehicle</t>
  </si>
  <si>
    <t>113.10%</t>
  </si>
  <si>
    <t>Push Cart</t>
  </si>
  <si>
    <t>Trucks</t>
  </si>
  <si>
    <t>Vendors</t>
  </si>
  <si>
    <t>59.84%</t>
  </si>
  <si>
    <t>10085 Shop Licences</t>
  </si>
  <si>
    <t>Bar Hotel</t>
  </si>
  <si>
    <t>Liquor Licence</t>
  </si>
  <si>
    <t>468.31%</t>
  </si>
  <si>
    <t>Bottle Store</t>
  </si>
  <si>
    <t>379.53%</t>
  </si>
  <si>
    <t>Clubs</t>
  </si>
  <si>
    <t>-17.12%</t>
  </si>
  <si>
    <t>Bar</t>
  </si>
  <si>
    <t>166.41%</t>
  </si>
  <si>
    <t>Liquor Licence Inspection Fee</t>
  </si>
  <si>
    <t>Lodge</t>
  </si>
  <si>
    <t>113.12%</t>
  </si>
  <si>
    <t>Night Club</t>
  </si>
  <si>
    <t>238.32%</t>
  </si>
  <si>
    <t>Restaurant</t>
  </si>
  <si>
    <t>139.77%</t>
  </si>
  <si>
    <t>10109 Operating Licenses</t>
  </si>
  <si>
    <t>Application For Additional Classes</t>
  </si>
  <si>
    <t>6.56%</t>
  </si>
  <si>
    <t>Commuter Omnibus (per term)</t>
  </si>
  <si>
    <t>Up to 18 passenger vehicle</t>
  </si>
  <si>
    <t>Above 33 passengers</t>
  </si>
  <si>
    <t>18.41%</t>
  </si>
  <si>
    <t>Up to 33 passengers</t>
  </si>
  <si>
    <t>Cornershop (Minimum Charge)</t>
  </si>
  <si>
    <t>219.67%</t>
  </si>
  <si>
    <t>Dry Ports</t>
  </si>
  <si>
    <t>283.63%</t>
  </si>
  <si>
    <t>Shop Licences</t>
  </si>
  <si>
    <t>10m/sq and below</t>
  </si>
  <si>
    <t>11 to 30 m/sq</t>
  </si>
  <si>
    <t>-18.03%</t>
  </si>
  <si>
    <t>31 to 50 m/sq</t>
  </si>
  <si>
    <t>-24.78%</t>
  </si>
  <si>
    <t>51 to 80 m/sq</t>
  </si>
  <si>
    <t>-18.81%</t>
  </si>
  <si>
    <t>81 to 120 m/sq</t>
  </si>
  <si>
    <t>-14.75%</t>
  </si>
  <si>
    <t>120  to 1000 m/sq</t>
  </si>
  <si>
    <t>10110 Operating Licenses</t>
  </si>
  <si>
    <t>121 to 500 m/sq</t>
  </si>
  <si>
    <t>10111 Operating Licenses</t>
  </si>
  <si>
    <t>501 to 1000m/sq</t>
  </si>
  <si>
    <t>1000 m/sq  and above</t>
  </si>
  <si>
    <t>Shop Licence Application &amp; Inspection Fee</t>
  </si>
  <si>
    <t>APPLICATION FEES</t>
  </si>
  <si>
    <t>10107 Application Fees</t>
  </si>
  <si>
    <t>Application for Special Consent</t>
  </si>
  <si>
    <t>BOLEHOLE DRILLING- RESIDENTIAL</t>
  </si>
  <si>
    <t>Once - Off</t>
  </si>
  <si>
    <t>-77.78%</t>
  </si>
  <si>
    <t>BOLEHOLE DRILLING- COMMERCIAL</t>
  </si>
  <si>
    <t xml:space="preserve"> Commercial Infill</t>
  </si>
  <si>
    <t>Housing waiting list application</t>
  </si>
  <si>
    <t>High density</t>
  </si>
  <si>
    <t>Low Density</t>
  </si>
  <si>
    <t>Industrial Infill</t>
  </si>
  <si>
    <t>Institutional Infill</t>
  </si>
  <si>
    <t>Sub-division and consolidation applications</t>
  </si>
  <si>
    <t>First 10 subdivisions including rem.</t>
  </si>
  <si>
    <t>6.55%</t>
  </si>
  <si>
    <t>Basic Application Fees - Subdivision</t>
  </si>
  <si>
    <t>Basic Application Fees -- Consolidation</t>
  </si>
  <si>
    <t>For the next 15 subdivisions</t>
  </si>
  <si>
    <t>6.54%</t>
  </si>
  <si>
    <t>For all additional subdivisions</t>
  </si>
  <si>
    <t>6.49%</t>
  </si>
  <si>
    <t>For the next 10 subdivisions</t>
  </si>
  <si>
    <t>12.62%</t>
  </si>
  <si>
    <t>For the next 20 subdivisions</t>
  </si>
  <si>
    <t>Town Planning Fees</t>
  </si>
  <si>
    <t>10144 Application Fees For Markets</t>
  </si>
  <si>
    <t>Application Fees For Markets</t>
  </si>
  <si>
    <t>LAND ADMINISTRATION FEES</t>
  </si>
  <si>
    <t>10001 Cession Fees</t>
  </si>
  <si>
    <t>Cession Fees-Commercial CBD</t>
  </si>
  <si>
    <t>-64.48%</t>
  </si>
  <si>
    <t>Cession fee - Industrial</t>
  </si>
  <si>
    <t>113.13%</t>
  </si>
  <si>
    <t xml:space="preserve">Cession Fees-Commercial </t>
  </si>
  <si>
    <t>Commercial -lga</t>
  </si>
  <si>
    <t>Heirship</t>
  </si>
  <si>
    <t>High Density</t>
  </si>
  <si>
    <t>Institution</t>
  </si>
  <si>
    <t>10108 Other Land Administraation Fees</t>
  </si>
  <si>
    <t>Housing Admin fee</t>
  </si>
  <si>
    <t>All Residential</t>
  </si>
  <si>
    <t>10109 Other Land Administraation Fees</t>
  </si>
  <si>
    <t>Institution/Industrial/Commercial</t>
  </si>
  <si>
    <t>Filing of Documents</t>
  </si>
  <si>
    <t>General Plan Searches</t>
  </si>
  <si>
    <t>Liquor Licences Recommendation</t>
  </si>
  <si>
    <t>77.60%</t>
  </si>
  <si>
    <t>Replacement of Documents</t>
  </si>
  <si>
    <t>Search fees for Documents</t>
  </si>
  <si>
    <t>Site Plan Searches</t>
  </si>
  <si>
    <t>Special Infrastructure Levy</t>
  </si>
  <si>
    <t>For Council adopted scheme only</t>
  </si>
  <si>
    <t>Tender Fees</t>
  </si>
  <si>
    <t>Sale Of Land/Inst /Comm</t>
  </si>
  <si>
    <t>Lease of Land Inst /Comm</t>
  </si>
  <si>
    <t>10115 Wayleave Charges</t>
  </si>
  <si>
    <t>Wayleave Charges per month per wayleave(Rental)</t>
  </si>
  <si>
    <t>28.27%</t>
  </si>
  <si>
    <t>Wayleave Charges development</t>
  </si>
  <si>
    <t>+1% on cost of project</t>
  </si>
  <si>
    <t>721.92%</t>
  </si>
  <si>
    <t>10116 Survey Charges</t>
  </si>
  <si>
    <t>Beacon Inspection Certificate at setting out stage prior to building inspection</t>
  </si>
  <si>
    <t>25.06%</t>
  </si>
  <si>
    <t>Diagram Cancellation</t>
  </si>
  <si>
    <t>General Plan Cancellation</t>
  </si>
  <si>
    <t>Levelling</t>
  </si>
  <si>
    <t>Basic fee</t>
  </si>
  <si>
    <t>Additional per point</t>
  </si>
  <si>
    <t>Pegging - Non Title surveys (per stand)</t>
  </si>
  <si>
    <t>Pointing out of beacons</t>
  </si>
  <si>
    <t>Per stand or part thereof</t>
  </si>
  <si>
    <t>15.06%</t>
  </si>
  <si>
    <t>property surveys and registrations</t>
  </si>
  <si>
    <t>Processing Replacement Diagrams</t>
  </si>
  <si>
    <t>(original lost/mutilated) - per copy</t>
  </si>
  <si>
    <t>Relocation (peg identification) per stand or part thereof</t>
  </si>
  <si>
    <t xml:space="preserve">Title Survey (per stand)  - High density residential
</t>
  </si>
  <si>
    <t>27.88%</t>
  </si>
  <si>
    <t xml:space="preserve">Title - Low Density </t>
  </si>
  <si>
    <t>Title Survey (per stand)  - - Commercial</t>
  </si>
  <si>
    <t>Title Survey</t>
  </si>
  <si>
    <t>Title - High Density</t>
  </si>
  <si>
    <t>Title Survey (per stand)  - - industrial &amp; institutional</t>
  </si>
  <si>
    <t>Title - industrial &amp; institutional</t>
  </si>
  <si>
    <t>Search fees</t>
  </si>
  <si>
    <t>74.47%</t>
  </si>
  <si>
    <t>Setting Out (construction sites per stand)</t>
  </si>
  <si>
    <t>Site Plan Draughting</t>
  </si>
  <si>
    <t>(from high density township surveys, eg (per stand</t>
  </si>
  <si>
    <t>Site plan inspection</t>
  </si>
  <si>
    <t>Survey consultations</t>
  </si>
  <si>
    <t>Consultation (0-30 minutes)</t>
  </si>
  <si>
    <t>-12.77%</t>
  </si>
  <si>
    <t>PENALTIES</t>
  </si>
  <si>
    <t>10110 Fines</t>
  </si>
  <si>
    <t>Non Development levy per year</t>
  </si>
  <si>
    <t>Annual rates x 1.6</t>
  </si>
  <si>
    <t>Consultation (31 mins-60 mins)</t>
  </si>
  <si>
    <t>Consultaion +60 minutes</t>
  </si>
  <si>
    <t>2.71%</t>
  </si>
  <si>
    <t>Tacheometry</t>
  </si>
  <si>
    <t>Additional fee per 1000sqm</t>
  </si>
  <si>
    <t>Topographic Surveys</t>
  </si>
  <si>
    <t>Basic Fees</t>
  </si>
  <si>
    <t>-36.06%</t>
  </si>
  <si>
    <t>Additional per 1000sqm</t>
  </si>
  <si>
    <t>Verification of Survey</t>
  </si>
  <si>
    <t>-12.81%</t>
  </si>
  <si>
    <t>CEMETERY FEES</t>
  </si>
  <si>
    <t>10015 Grave Fees-Cemetry - Town</t>
  </si>
  <si>
    <t>Administration for late tombstone erection</t>
  </si>
  <si>
    <t xml:space="preserve">Burial of ashes in memorial </t>
  </si>
  <si>
    <t>Resident</t>
  </si>
  <si>
    <t>Non Residdent</t>
  </si>
  <si>
    <t>Burial of body in grave including excavation ( Yeovil)</t>
  </si>
  <si>
    <t>Child (weekends/holidays) (resident)</t>
  </si>
  <si>
    <t>226.88%</t>
  </si>
  <si>
    <t>Child (weekends/holidays) (Non resident)</t>
  </si>
  <si>
    <t>167.59%</t>
  </si>
  <si>
    <t>Adult ( weekend/holidays) (residents)</t>
  </si>
  <si>
    <t>145.26%</t>
  </si>
  <si>
    <t>Child (during the week) (residents)</t>
  </si>
  <si>
    <t>180.05%</t>
  </si>
  <si>
    <t xml:space="preserve">BURIAL FEES YEOVIL </t>
  </si>
  <si>
    <t>ADULTS</t>
  </si>
  <si>
    <t>117.97%</t>
  </si>
  <si>
    <t xml:space="preserve">Disposal of Ashes </t>
  </si>
  <si>
    <t>Non Resident</t>
  </si>
  <si>
    <t>Exhumation of body from grave</t>
  </si>
  <si>
    <t>Within 12 months of burial (resident)</t>
  </si>
  <si>
    <t>Weekends/holidays- After 12 months of burial (no resident)</t>
  </si>
  <si>
    <t>Within 12 months of burial (Non resident)</t>
  </si>
  <si>
    <t>Weekends/holidays- After 12 months of burial (resident)</t>
  </si>
  <si>
    <t>Grave Extension</t>
  </si>
  <si>
    <t>Hire of Crematorium</t>
  </si>
  <si>
    <t>Non Residents</t>
  </si>
  <si>
    <t>226.95%</t>
  </si>
  <si>
    <t>Residents</t>
  </si>
  <si>
    <t xml:space="preserve">Maintenance Of Memorial </t>
  </si>
  <si>
    <t>Per grave per year</t>
  </si>
  <si>
    <t>Child during the weekend/holiday (resident)</t>
  </si>
  <si>
    <t>Adult during the weekend/holiday (resident)</t>
  </si>
  <si>
    <t>Child during the week (non resident)</t>
  </si>
  <si>
    <t>Adult during the week (non resident)</t>
  </si>
  <si>
    <t>Child during the weekend/holiday (non resident)</t>
  </si>
  <si>
    <t>Adult during the weekend/holiday (non resident)</t>
  </si>
  <si>
    <t>Child during the week (resident)</t>
  </si>
  <si>
    <t>Adult during the week (resident)</t>
  </si>
  <si>
    <t>Reservation of allotment for each period of after 5yrs</t>
  </si>
  <si>
    <t>96.17%</t>
  </si>
  <si>
    <t>Search Fees for grave</t>
  </si>
  <si>
    <t>Tombstone Tempering</t>
  </si>
  <si>
    <t>Tombstone Erection</t>
  </si>
  <si>
    <t>1020.22%</t>
  </si>
  <si>
    <t>10016 Grave Fees-Cemetry - Town</t>
  </si>
  <si>
    <t>Open Existing grave for additional burial without prior application etc</t>
  </si>
  <si>
    <t>10017 Grave Fees-Cemetry - Town</t>
  </si>
  <si>
    <t>reservation of allotment for each period 5 year lease</t>
  </si>
  <si>
    <t>10018 Grave Fees-Cemetry - Town</t>
  </si>
  <si>
    <t>GRAVE DIPPENNING</t>
  </si>
  <si>
    <t>Administartion for late Tombstone eraction</t>
  </si>
  <si>
    <t>10% tombstone fee</t>
  </si>
  <si>
    <t>10126 Grave Fees-Cemetry - Lga</t>
  </si>
  <si>
    <t>Adult (During the weekdays)</t>
  </si>
  <si>
    <t>Adult (During the weekend)</t>
  </si>
  <si>
    <t xml:space="preserve">Adult during the weekend/holidays </t>
  </si>
  <si>
    <t>Burial of body in grave including excavation</t>
  </si>
  <si>
    <t>Adult (during the week) (residents)</t>
  </si>
  <si>
    <t>988.50%</t>
  </si>
  <si>
    <t>Child (during the weekend) (residents)</t>
  </si>
  <si>
    <t>Child (during the week) (Non residents)</t>
  </si>
  <si>
    <t>990.43%</t>
  </si>
  <si>
    <t>Adult (during the week) (Non residents)</t>
  </si>
  <si>
    <t>Adult (during the weekend)  residents)</t>
  </si>
  <si>
    <t>Child (during the weekend) (Non residents)</t>
  </si>
  <si>
    <t>Jumbo Casket LGA</t>
  </si>
  <si>
    <t>Non Residents (During weekday)</t>
  </si>
  <si>
    <t>Jumbo Casket - LGA</t>
  </si>
  <si>
    <t>Non Residents (During weekends/Holiday)</t>
  </si>
  <si>
    <t>Jumbo Casket-Weekend/holiday</t>
  </si>
  <si>
    <t>126.35%</t>
  </si>
  <si>
    <t>256.68%</t>
  </si>
  <si>
    <t>684.69%</t>
  </si>
  <si>
    <t>During weekend Residents</t>
  </si>
  <si>
    <t xml:space="preserve">Child during the weekend/holiday </t>
  </si>
  <si>
    <t>Non residents</t>
  </si>
  <si>
    <t>989.85%</t>
  </si>
  <si>
    <t>0.00%</t>
  </si>
  <si>
    <t>Grave extension</t>
  </si>
  <si>
    <t>1861.72%</t>
  </si>
  <si>
    <t>Maintenance Of Grave Memorial</t>
  </si>
  <si>
    <t>Open existing grave for additional burial</t>
  </si>
  <si>
    <t>-1.91%</t>
  </si>
  <si>
    <t>Adult (during the week) (Non resident)</t>
  </si>
  <si>
    <t>Chils (during the week) (Non resident)</t>
  </si>
  <si>
    <t>880.86%</t>
  </si>
  <si>
    <t>22.61%</t>
  </si>
  <si>
    <t>Child (during the week) (resident)</t>
  </si>
  <si>
    <t>Adult (during the week) (resident)</t>
  </si>
  <si>
    <t>refundable deposits</t>
  </si>
  <si>
    <t>equal to grave fee</t>
  </si>
  <si>
    <t>Reservation of memorial plot (resident)</t>
  </si>
  <si>
    <t>553.91%</t>
  </si>
  <si>
    <t>Grave Search Fees</t>
  </si>
  <si>
    <t>626.56%</t>
  </si>
  <si>
    <t>HEALTH FEES</t>
  </si>
  <si>
    <t>10002 Ambulance Fees</t>
  </si>
  <si>
    <t>ICU</t>
  </si>
  <si>
    <t>Local</t>
  </si>
  <si>
    <t>-11.20%</t>
  </si>
  <si>
    <t>Cash</t>
  </si>
  <si>
    <t>187.72%</t>
  </si>
  <si>
    <t>Long Range</t>
  </si>
  <si>
    <t>Per km</t>
  </si>
  <si>
    <t>539.38%</t>
  </si>
  <si>
    <t>10049 Patients' Fees-Mutare I.D.Hospital</t>
  </si>
  <si>
    <t>Admission Fees- Cash</t>
  </si>
  <si>
    <t>Foreigners</t>
  </si>
  <si>
    <t>1326.09%</t>
  </si>
  <si>
    <t>1626.32%</t>
  </si>
  <si>
    <t>Adults</t>
  </si>
  <si>
    <t>720.00%</t>
  </si>
  <si>
    <t>Children</t>
  </si>
  <si>
    <t>Creche Entry Forms</t>
  </si>
  <si>
    <t>96.80%</t>
  </si>
  <si>
    <t>Delivery At Clinic But Booked Elsewhere</t>
  </si>
  <si>
    <t>935.79%</t>
  </si>
  <si>
    <t>Duplicate Birth Records</t>
  </si>
  <si>
    <t>1540.00%</t>
  </si>
  <si>
    <t xml:space="preserve">Maternity-  Cash
</t>
  </si>
  <si>
    <t>For Anc Booked Elsewhere</t>
  </si>
  <si>
    <t>Post Natal Booked Elsewhere</t>
  </si>
  <si>
    <t>392.00%</t>
  </si>
  <si>
    <t>Unbooked</t>
  </si>
  <si>
    <t>337.33%</t>
  </si>
  <si>
    <t>Maternity</t>
  </si>
  <si>
    <t>Bba Unbooked</t>
  </si>
  <si>
    <t>118.67%</t>
  </si>
  <si>
    <t>Booked</t>
  </si>
  <si>
    <t>134.29%</t>
  </si>
  <si>
    <t>475.44%</t>
  </si>
  <si>
    <t>446.67%</t>
  </si>
  <si>
    <t>1050.88%</t>
  </si>
  <si>
    <t>Non-Booked For Wbc Consultation And Examination</t>
  </si>
  <si>
    <t>228.00%</t>
  </si>
  <si>
    <t>Outpatients Consultation Fees - Cash - Children - Above 5 Years</t>
  </si>
  <si>
    <t>free</t>
  </si>
  <si>
    <t>Outpatients Consultation Fees - Cash - Chronic Diseases - Below 65 Years</t>
  </si>
  <si>
    <t>Outpatients Consultation Fees - Cash - Adults</t>
  </si>
  <si>
    <t>264.44%</t>
  </si>
  <si>
    <t>10050 Patients' Fees-Child Clinic Town</t>
  </si>
  <si>
    <t>2489.47%</t>
  </si>
  <si>
    <t>Outpatients Consultation Fees - Cash - Chronic Diseases - Above 65 Years</t>
  </si>
  <si>
    <t>10051 Patients' Fees-Clinic Florida</t>
  </si>
  <si>
    <t>40.57%</t>
  </si>
  <si>
    <t>Maternity-cash</t>
  </si>
  <si>
    <t>331.58%</t>
  </si>
  <si>
    <t>10052 Patients' Fees-Clinic Fern Valley</t>
  </si>
  <si>
    <t>3180.00%</t>
  </si>
  <si>
    <t>-6.29%</t>
  </si>
  <si>
    <t>10053 Patients' Fees-Clinic S.O.P.D</t>
  </si>
  <si>
    <t>FREE</t>
  </si>
  <si>
    <t>Outpatients Consultation Fees - Cash - Children - Below 5 Years</t>
  </si>
  <si>
    <t>10054 Patients' Fees-Clinic Sakubva H.C</t>
  </si>
  <si>
    <t>1338.60%</t>
  </si>
  <si>
    <t>1194.74%</t>
  </si>
  <si>
    <t>mortuary fees</t>
  </si>
  <si>
    <t>fees per night- cash</t>
  </si>
  <si>
    <t>763.16%</t>
  </si>
  <si>
    <t>10055 Patients' Fees-Chikanga Clinic</t>
  </si>
  <si>
    <t>10056 Patients' Fees-D Mvura Polyclinic</t>
  </si>
  <si>
    <t>556.00%</t>
  </si>
  <si>
    <t>10057 Patients' Fees-Hobhse Clinic</t>
  </si>
  <si>
    <t>10138 Family Planning</t>
  </si>
  <si>
    <t>Ascitic Tap</t>
  </si>
  <si>
    <t>Blood Collection And Infusion Charge</t>
  </si>
  <si>
    <t>Catherisation</t>
  </si>
  <si>
    <t>2201.75%</t>
  </si>
  <si>
    <t>743.43%</t>
  </si>
  <si>
    <t>Chest Aspiration</t>
  </si>
  <si>
    <t>Consultation - First Visit</t>
  </si>
  <si>
    <t>Condoms</t>
  </si>
  <si>
    <t>993.33%</t>
  </si>
  <si>
    <t>Dressing - Single</t>
  </si>
  <si>
    <t>Dressing - Per Week</t>
  </si>
  <si>
    <t>195.20%</t>
  </si>
  <si>
    <t>Ear Syringing</t>
  </si>
  <si>
    <t>Fp Methods - Depo</t>
  </si>
  <si>
    <t>665.33%</t>
  </si>
  <si>
    <t>Fp Methods - Tablets for 4</t>
  </si>
  <si>
    <t>180.00%</t>
  </si>
  <si>
    <t>I &amp; D</t>
  </si>
  <si>
    <t>Injection not requiring Consultation</t>
  </si>
  <si>
    <t>417.89%</t>
  </si>
  <si>
    <t>Pap Smear</t>
  </si>
  <si>
    <t>Jadelle Insertion</t>
  </si>
  <si>
    <t>Jadelle Removal</t>
  </si>
  <si>
    <t>Subsequent Visit</t>
  </si>
  <si>
    <t>Suturing</t>
  </si>
  <si>
    <t>10139 Mortuary Fees</t>
  </si>
  <si>
    <t>Fees Per Night - Cash</t>
  </si>
  <si>
    <t>Transport - Cash</t>
  </si>
  <si>
    <t>10150 Patience Fees - Gimboki</t>
  </si>
  <si>
    <t>HIRING FEES</t>
  </si>
  <si>
    <t>10018 Hire - Chik Hall</t>
  </si>
  <si>
    <t>Meetings Church Services</t>
  </si>
  <si>
    <t>10020 Hire - Moffat Hall</t>
  </si>
  <si>
    <t>Catering</t>
  </si>
  <si>
    <t>10021 Hire - Sak Hall</t>
  </si>
  <si>
    <t>Dancing/churches PerSession (4hrs)</t>
  </si>
  <si>
    <t>Committe Room</t>
  </si>
  <si>
    <t>Weddings</t>
  </si>
  <si>
    <t>10022 Hire Of Hall</t>
  </si>
  <si>
    <t>Concerts  (Locals &amp; Outside)</t>
  </si>
  <si>
    <t>Evening</t>
  </si>
  <si>
    <t>Morning</t>
  </si>
  <si>
    <t>Afternoon</t>
  </si>
  <si>
    <t>Cutlery Per dozen set</t>
  </si>
  <si>
    <t>Main Hall</t>
  </si>
  <si>
    <t>Spotlights (Two Available) per performance</t>
  </si>
  <si>
    <t>8.47%</t>
  </si>
  <si>
    <t>Spotlights (Two Available) per rehearsal</t>
  </si>
  <si>
    <t>Hire of Kitchen and Utensils</t>
  </si>
  <si>
    <t>Weddings reception</t>
  </si>
  <si>
    <t>19.88%</t>
  </si>
  <si>
    <t>Refundable deposits</t>
  </si>
  <si>
    <t>10023 Hire Of Hall</t>
  </si>
  <si>
    <t>Meikles Park</t>
  </si>
  <si>
    <t>10120 Equipment Hire</t>
  </si>
  <si>
    <t>Brush cutter hire per day</t>
  </si>
  <si>
    <t>-68.03%</t>
  </si>
  <si>
    <t>Brush cutter hire</t>
  </si>
  <si>
    <t>with operater/hr-dry</t>
  </si>
  <si>
    <t xml:space="preserve">Chip spreader </t>
  </si>
  <si>
    <t>Dry rate</t>
  </si>
  <si>
    <t>Chip Spreader</t>
  </si>
  <si>
    <t>wet</t>
  </si>
  <si>
    <t>Dozer D10</t>
  </si>
  <si>
    <t>dozer D10</t>
  </si>
  <si>
    <t>Dry</t>
  </si>
  <si>
    <t>Grader</t>
  </si>
  <si>
    <t>dry</t>
  </si>
  <si>
    <t>Gravel rates (To externals) (m3)</t>
  </si>
  <si>
    <t>Gravel rates (To sister local authorities) (m3)</t>
  </si>
  <si>
    <t>219.69%</t>
  </si>
  <si>
    <t>Hiring Tower wagon</t>
  </si>
  <si>
    <t>Hiring of Tower Wagon per hour</t>
  </si>
  <si>
    <t>Wet</t>
  </si>
  <si>
    <t>Loader</t>
  </si>
  <si>
    <t>Pneumatic Roller</t>
  </si>
  <si>
    <t>Pneumatic Roller per</t>
  </si>
  <si>
    <t xml:space="preserve">Self propelled/Motorised water bowser </t>
  </si>
  <si>
    <t>Dry- Up to 15m3 Per hour</t>
  </si>
  <si>
    <t>Self propelled/Motorised Water Bowser (Upto 15m3)</t>
  </si>
  <si>
    <t>Per Hour</t>
  </si>
  <si>
    <t>-33.40%</t>
  </si>
  <si>
    <t xml:space="preserve">Self propelled/water Bowser </t>
  </si>
  <si>
    <t>Up to 15m3 per hour</t>
  </si>
  <si>
    <t>Steel Roller (Sit-on)</t>
  </si>
  <si>
    <t>per hour</t>
  </si>
  <si>
    <t>Tipper</t>
  </si>
  <si>
    <t>Return trip dry rate</t>
  </si>
  <si>
    <t>Over 3km radius -per km(dry rates)</t>
  </si>
  <si>
    <t>Travelling per km-wet</t>
  </si>
  <si>
    <t>65.21%</t>
  </si>
  <si>
    <t>Over 3km radius (per m3-km)-wet</t>
  </si>
  <si>
    <t>18.40%</t>
  </si>
  <si>
    <t>0 to 1km radius (per m3-km)-wet</t>
  </si>
  <si>
    <t>34.04%</t>
  </si>
  <si>
    <t>Return trip-wet</t>
  </si>
  <si>
    <t>42.08%</t>
  </si>
  <si>
    <t>0 - 1km radius(per m3-km) -dry rates</t>
  </si>
  <si>
    <t>Travelling -dry rates</t>
  </si>
  <si>
    <t>TLB per hour</t>
  </si>
  <si>
    <t>22.10%</t>
  </si>
  <si>
    <t xml:space="preserve">TLB </t>
  </si>
  <si>
    <t>Per hour (dry)</t>
  </si>
  <si>
    <t>Vacuum Tanker per load</t>
  </si>
  <si>
    <t>Vacum Tanker per load</t>
  </si>
  <si>
    <t>dry rates</t>
  </si>
  <si>
    <t>Water Bowser</t>
  </si>
  <si>
    <t>10121 Hire Of Plot</t>
  </si>
  <si>
    <t>1 Acre rental</t>
  </si>
  <si>
    <t>Urban Cultivation</t>
  </si>
  <si>
    <t>10122 Hire Of Parks</t>
  </si>
  <si>
    <t>Caravan Park Weddings</t>
  </si>
  <si>
    <t>-0.10%</t>
  </si>
  <si>
    <t>Caravan Park Picnic</t>
  </si>
  <si>
    <t>Per person</t>
  </si>
  <si>
    <t>-23.27%</t>
  </si>
  <si>
    <t>Caravan park camping</t>
  </si>
  <si>
    <t>Camping per person</t>
  </si>
  <si>
    <t>82.22%</t>
  </si>
  <si>
    <t>Decorations per function</t>
  </si>
  <si>
    <t>Firewood 1/2 excluding transport</t>
  </si>
  <si>
    <t>Promotion Shows</t>
  </si>
  <si>
    <t>Caravan Park</t>
  </si>
  <si>
    <t>Top soil per load excluding transport</t>
  </si>
  <si>
    <t>326.25%</t>
  </si>
  <si>
    <t>-40.06%</t>
  </si>
  <si>
    <t>wreath</t>
  </si>
  <si>
    <t>small</t>
  </si>
  <si>
    <t>-54.44%</t>
  </si>
  <si>
    <t>large</t>
  </si>
  <si>
    <t>-47.94%</t>
  </si>
  <si>
    <t>10124 Stadium Hire Fees</t>
  </si>
  <si>
    <t>Concerts</t>
  </si>
  <si>
    <t>Deposit Against damage</t>
  </si>
  <si>
    <t>Flood Lights per session</t>
  </si>
  <si>
    <t>Advance payment  (booking +20% of  gross gate)</t>
  </si>
  <si>
    <t>Poster Display per poster</t>
  </si>
  <si>
    <t>Hiring Sakubva Stadium</t>
  </si>
  <si>
    <t>PA System</t>
  </si>
  <si>
    <t>Other Charges</t>
  </si>
  <si>
    <t>Gospel Crusade (Evenings)</t>
  </si>
  <si>
    <t>Athletics</t>
  </si>
  <si>
    <t>Cycling</t>
  </si>
  <si>
    <t>Other Sports Grounds Per 1½ Hrs</t>
  </si>
  <si>
    <t>Sports Oval (A) Matches Area Zone</t>
  </si>
  <si>
    <t>Sports Oval (A) Matches Division one</t>
  </si>
  <si>
    <t>Sports Oval (A) Matches Division three</t>
  </si>
  <si>
    <t>Sports Oval (A) Matches Division two</t>
  </si>
  <si>
    <t>Professional Super league(booking fee + 18% of gross gate )</t>
  </si>
  <si>
    <t>Junior League</t>
  </si>
  <si>
    <t>Area Zone</t>
  </si>
  <si>
    <t>Division one</t>
  </si>
  <si>
    <t>Division three</t>
  </si>
  <si>
    <t>Division two</t>
  </si>
  <si>
    <t>Sports Competitions</t>
  </si>
  <si>
    <t>Inter school - provincial</t>
  </si>
  <si>
    <t>Inter school-district</t>
  </si>
  <si>
    <t>School inter-house</t>
  </si>
  <si>
    <t>10133 Cinema</t>
  </si>
  <si>
    <t>Hall hire (own Projector)</t>
  </si>
  <si>
    <t>71.26%</t>
  </si>
  <si>
    <t>video shooting per session</t>
  </si>
  <si>
    <t>10160 Technical Hiring</t>
  </si>
  <si>
    <t>Clamp-on flowmeter with Technician &amp; assistant/hr</t>
  </si>
  <si>
    <t>69600.00%</t>
  </si>
  <si>
    <t>Clamp-on flowmeter/hr</t>
  </si>
  <si>
    <t>14250.00%</t>
  </si>
  <si>
    <t>Differential GPS with Technician &amp; assistant/hr</t>
  </si>
  <si>
    <t>81900.00%</t>
  </si>
  <si>
    <t>Differential GPS/hr</t>
  </si>
  <si>
    <t>16300.00%</t>
  </si>
  <si>
    <t>Pressure logger/hr</t>
  </si>
  <si>
    <t>8100.00%</t>
  </si>
  <si>
    <t>Pressure logger with technician &amp; assistant/hr</t>
  </si>
  <si>
    <t>32700.00%</t>
  </si>
  <si>
    <t>10167 Hire Of Dangamvura Grounds</t>
  </si>
  <si>
    <t>Area Zone and others</t>
  </si>
  <si>
    <t>Division One</t>
  </si>
  <si>
    <t>Division Three</t>
  </si>
  <si>
    <t>Division Two</t>
  </si>
  <si>
    <t>GENERAL FEES</t>
  </si>
  <si>
    <t>10004 Building Fees</t>
  </si>
  <si>
    <t>Application for infill stands</t>
  </si>
  <si>
    <t>Borrowing Plans</t>
  </si>
  <si>
    <t>Boundary walls</t>
  </si>
  <si>
    <t>/sqm</t>
  </si>
  <si>
    <t>163.74%</t>
  </si>
  <si>
    <t>Building Inspectorate Fees per stage</t>
  </si>
  <si>
    <t>Building Inspections on special request</t>
  </si>
  <si>
    <t>Building Plans Search Fee</t>
  </si>
  <si>
    <t>Plan Appraisal - Per sqm</t>
  </si>
  <si>
    <t>-41.87%</t>
  </si>
  <si>
    <t>Develpment permit</t>
  </si>
  <si>
    <t>Developer's Consultation</t>
  </si>
  <si>
    <t>With site Engineer's site visit</t>
  </si>
  <si>
    <t>-25.41%</t>
  </si>
  <si>
    <t>E.I.A Consultation per project</t>
  </si>
  <si>
    <t>Factories</t>
  </si>
  <si>
    <t>Plan Approval/sqm</t>
  </si>
  <si>
    <t>38.66%</t>
  </si>
  <si>
    <t>First Floor</t>
  </si>
  <si>
    <t>15.78%</t>
  </si>
  <si>
    <t>Ground Floor</t>
  </si>
  <si>
    <t>16.25%</t>
  </si>
  <si>
    <t>Industry</t>
  </si>
  <si>
    <t>896.43%</t>
  </si>
  <si>
    <t>Hoarding</t>
  </si>
  <si>
    <t>Inspection of Storm water drains</t>
  </si>
  <si>
    <t>0-500m</t>
  </si>
  <si>
    <t>416.42%</t>
  </si>
  <si>
    <t>501-1000m</t>
  </si>
  <si>
    <t>1001+</t>
  </si>
  <si>
    <t>Inspection of roadworks</t>
  </si>
  <si>
    <t>for every 0-1km</t>
  </si>
  <si>
    <t>-9.28%</t>
  </si>
  <si>
    <t>Inspection of stormwater drain or culvert</t>
  </si>
  <si>
    <t>6-10 drains</t>
  </si>
  <si>
    <t>-57.37%</t>
  </si>
  <si>
    <t>11 + drains</t>
  </si>
  <si>
    <t>1-5 drains</t>
  </si>
  <si>
    <t>-42.62%</t>
  </si>
  <si>
    <t>6-10  culverts</t>
  </si>
  <si>
    <t>11 + culverts</t>
  </si>
  <si>
    <t>1-5 culverts</t>
  </si>
  <si>
    <t>Inspection of water and sewer construction works</t>
  </si>
  <si>
    <t>20.96%</t>
  </si>
  <si>
    <t>Commercial</t>
  </si>
  <si>
    <t>24.63%</t>
  </si>
  <si>
    <t>Regularisation Fees</t>
  </si>
  <si>
    <t>Repeat Inspection (per visit)</t>
  </si>
  <si>
    <t>Road Markings</t>
  </si>
  <si>
    <t>500+m</t>
  </si>
  <si>
    <t>-71.23%</t>
  </si>
  <si>
    <t>Second Floor and Above Add $0.1 per floor</t>
  </si>
  <si>
    <t>6.76%</t>
  </si>
  <si>
    <t>Signage</t>
  </si>
  <si>
    <t>11+</t>
  </si>
  <si>
    <t>1-10 Sadc Complient</t>
  </si>
  <si>
    <t>Swimming pool</t>
  </si>
  <si>
    <t>Town planning fee (flat fee)</t>
  </si>
  <si>
    <t>10005 Cattle Mgt Fees</t>
  </si>
  <si>
    <t>Cattle Mgt Fees</t>
  </si>
  <si>
    <t>10010 Entry Fees</t>
  </si>
  <si>
    <t>Vehicle Entry Fees-Kombi</t>
  </si>
  <si>
    <t>Furrthest Fare</t>
  </si>
  <si>
    <t>Daily</t>
  </si>
  <si>
    <t>127.78%</t>
  </si>
  <si>
    <t>Vehicle entrry Fees-20 to 30 seater</t>
  </si>
  <si>
    <t>Furthest Fare</t>
  </si>
  <si>
    <t>160.32%</t>
  </si>
  <si>
    <t>Vehicle Entry -Max Bus</t>
  </si>
  <si>
    <t>10013 Fees-Cloakroom</t>
  </si>
  <si>
    <t>Sakubva Markeet Cloakroon-Over Night</t>
  </si>
  <si>
    <t>After 12 hrs</t>
  </si>
  <si>
    <t>Sakubva Markeet Cloakroon-day</t>
  </si>
  <si>
    <t>Per Iterm</t>
  </si>
  <si>
    <t>10076 Sak Flea Mkt Fees</t>
  </si>
  <si>
    <t>Sakubva Flee Market</t>
  </si>
  <si>
    <t>Sakubva</t>
  </si>
  <si>
    <t>10077 Sak W/Sale Stalls</t>
  </si>
  <si>
    <t>Wholesale  Market</t>
  </si>
  <si>
    <t>25.00%</t>
  </si>
  <si>
    <t>10090 Sundry Fees</t>
  </si>
  <si>
    <t>STATEMENT  PRINTING</t>
  </si>
  <si>
    <t>64.00%</t>
  </si>
  <si>
    <t>10127 Market Fees</t>
  </si>
  <si>
    <t>Dangamvura Green - Market</t>
  </si>
  <si>
    <t>1.23%</t>
  </si>
  <si>
    <t>Market Permit</t>
  </si>
  <si>
    <t>Fruit &amp; Veg, Flea Markets,Drinks</t>
  </si>
  <si>
    <t>Murahwa Green Market -  0 - 17</t>
  </si>
  <si>
    <t>-19.01%</t>
  </si>
  <si>
    <t>Murahwa Green Market  - 18 - 35</t>
  </si>
  <si>
    <t>-43.06%</t>
  </si>
  <si>
    <t>Murahwa Green Market  - 36 - 55</t>
  </si>
  <si>
    <t>-49.38%</t>
  </si>
  <si>
    <t>Murahwa Green Market  - Above 56m2</t>
  </si>
  <si>
    <t>-51.41%</t>
  </si>
  <si>
    <t>Sakubva Market - Private Vehicles That  Park Inside The Rank</t>
  </si>
  <si>
    <t>-4.09%</t>
  </si>
  <si>
    <t>Sakubva Market - Vehicle Entry Fee -  Bus Entry</t>
  </si>
  <si>
    <t>Chipinge Chimanimani</t>
  </si>
  <si>
    <t>Harare, Chiredzi, Gweru, Masvingo</t>
  </si>
  <si>
    <t>Bulawayo, Gokwe</t>
  </si>
  <si>
    <t>Sakubva Market - Overnight Parking</t>
  </si>
  <si>
    <t>First 12 hrs</t>
  </si>
  <si>
    <t>8199999900.00%</t>
  </si>
  <si>
    <t>Sakubva Market - Daily Local Gvt Areas</t>
  </si>
  <si>
    <t>-37.50%</t>
  </si>
  <si>
    <t>Town Flea Markert</t>
  </si>
  <si>
    <t>Sakubva Market - Sakubva Vegetable Market</t>
  </si>
  <si>
    <t>Per day</t>
  </si>
  <si>
    <t>Sakubva Market - Produce Market</t>
  </si>
  <si>
    <t>Kwekwe</t>
  </si>
  <si>
    <t>Sakubva Market - Monthly Stalls</t>
  </si>
  <si>
    <t>45.31%</t>
  </si>
  <si>
    <t>Plumtree</t>
  </si>
  <si>
    <t>Sakubva Market-Cloak Room</t>
  </si>
  <si>
    <t>91.81%</t>
  </si>
  <si>
    <t>Sakubva Market - Cloak Room - Day</t>
  </si>
  <si>
    <t>per item</t>
  </si>
  <si>
    <t>Crossborder-Johanesburg</t>
  </si>
  <si>
    <t>Town MKT</t>
  </si>
  <si>
    <t>Motomoto</t>
  </si>
  <si>
    <t>Weekly</t>
  </si>
  <si>
    <t>619.30%</t>
  </si>
  <si>
    <t>10132 Swimming Pools</t>
  </si>
  <si>
    <t>City Pool - Gala nights</t>
  </si>
  <si>
    <t>City Pool - Season ticket</t>
  </si>
  <si>
    <t>City Pool - Adults</t>
  </si>
  <si>
    <t>City Pool - Hire of pool</t>
  </si>
  <si>
    <t>City Pool - Juniors</t>
  </si>
  <si>
    <t>Sakubva Adults</t>
  </si>
  <si>
    <t>Sakubva Juniors</t>
  </si>
  <si>
    <t>10134 Interview Fees For New Land Purchases</t>
  </si>
  <si>
    <t>Industrial</t>
  </si>
  <si>
    <t>Institutional</t>
  </si>
  <si>
    <t>10135 Annual Lease Renewals</t>
  </si>
  <si>
    <t>Houses</t>
  </si>
  <si>
    <t>Markets</t>
  </si>
  <si>
    <t>Offices</t>
  </si>
  <si>
    <t>-61.64%</t>
  </si>
  <si>
    <t>Open Space</t>
  </si>
  <si>
    <t>Shops</t>
  </si>
  <si>
    <t>10146 Artisan Registration Fees</t>
  </si>
  <si>
    <t>Companies</t>
  </si>
  <si>
    <t>102.47%</t>
  </si>
  <si>
    <t>Individuals</t>
  </si>
  <si>
    <t>203.70%</t>
  </si>
  <si>
    <t>INTEREST RECEIVABLE</t>
  </si>
  <si>
    <t>10027 Interest H/Ownership-D/Mvura</t>
  </si>
  <si>
    <t>2.5% of Oustanding Balance</t>
  </si>
  <si>
    <t>10028 Interest O/Due STANDS</t>
  </si>
  <si>
    <t>10028 Interest O/Due Fixed Fire Charge</t>
  </si>
  <si>
    <t>10029 Interest On O/Due Sundry Debtors</t>
  </si>
  <si>
    <t>10029 Interest O/rent</t>
  </si>
  <si>
    <t>10029 Interest On  O/Due Sundry Debtors</t>
  </si>
  <si>
    <t>10030 Interest On O/Due Refuse Fees</t>
  </si>
  <si>
    <t>10030 Interest On  O/Due STREETLIGHTING</t>
  </si>
  <si>
    <t>10031 Interest On Overdue</t>
  </si>
  <si>
    <t>10031 Interest On O/Due WATER</t>
  </si>
  <si>
    <t>10031 Interest On Overdue RATES</t>
  </si>
  <si>
    <t>10032 Interest On Sale Of Refuse Bins</t>
  </si>
  <si>
    <t>10032 Interest On Overdue road levy</t>
  </si>
  <si>
    <t>10032 Interest On Sale Of SEWER</t>
  </si>
  <si>
    <t>10033 Interest-O/Due Rent</t>
  </si>
  <si>
    <t>10033 Interest On education levy</t>
  </si>
  <si>
    <t>10033 Interest-O/Due SUPP</t>
  </si>
  <si>
    <t>SEWARAGE CHARGES</t>
  </si>
  <si>
    <t>10084 Sewerage Fees</t>
  </si>
  <si>
    <t>In respect of  other properties</t>
  </si>
  <si>
    <t>Per water closet and per continuous metre or part thereof of urinal   .             .</t>
  </si>
  <si>
    <t>In respect of institutions</t>
  </si>
  <si>
    <t xml:space="preserve"> Educational, religious, hospitals,cultural and welfare</t>
  </si>
  <si>
    <t>10.83%</t>
  </si>
  <si>
    <t>10085 Sewerage Fees</t>
  </si>
  <si>
    <t>In respect of Industries</t>
  </si>
  <si>
    <t>10086 Sewerage Fees</t>
  </si>
  <si>
    <t>In respect of commercials</t>
  </si>
  <si>
    <t>10087 Sewerage Fees</t>
  </si>
  <si>
    <t>In respect of commercials (LGA)</t>
  </si>
  <si>
    <t>Railways</t>
  </si>
  <si>
    <t>HOTELS/FLATS</t>
  </si>
  <si>
    <t>GOVERNMENT</t>
  </si>
  <si>
    <t>10088 Sewerage Fees</t>
  </si>
  <si>
    <t>UNDEV RESIDENTIAL</t>
  </si>
  <si>
    <t>In respect of ratable residential properties LGA</t>
  </si>
  <si>
    <t>34.98%</t>
  </si>
  <si>
    <t>In respect of residential properties low density</t>
  </si>
  <si>
    <t>68.72%</t>
  </si>
  <si>
    <t>W/CLOSET HOTELS</t>
  </si>
  <si>
    <t>W/CLOSET COMMERCIAL</t>
  </si>
  <si>
    <t>W/CLOSET INDUSTRIAL</t>
  </si>
  <si>
    <t>10089 Sewerage Fees</t>
  </si>
  <si>
    <t>W/CLOSET CLEANSING</t>
  </si>
  <si>
    <t>10090 Sewerage Fees</t>
  </si>
  <si>
    <t>URINAL COMMERCIAL</t>
  </si>
  <si>
    <t>10091 Sewerage Fees</t>
  </si>
  <si>
    <t>URINAL INDUSTRIAL</t>
  </si>
  <si>
    <t>10157 Sewerage Inspection Fees</t>
  </si>
  <si>
    <t>Inspection of Sewer Construction Works/Visit</t>
  </si>
  <si>
    <t>1357.78%</t>
  </si>
  <si>
    <t>Undeveloped</t>
  </si>
  <si>
    <t>REFUSE CHARGES</t>
  </si>
  <si>
    <t>10102 Refuse Charges</t>
  </si>
  <si>
    <t>Bulk Removal (Telcon Skip System) Per Bin Per Pick</t>
  </si>
  <si>
    <t>-29.21%</t>
  </si>
  <si>
    <t xml:space="preserve">Bulk Removal (Telcon Skip) </t>
  </si>
  <si>
    <t>26.54%</t>
  </si>
  <si>
    <t>Charges For Treatment And Spraying Of Insects, Pests</t>
  </si>
  <si>
    <t>10+ cost</t>
  </si>
  <si>
    <t>Disposal Of Resulting Cuttings/ Per Load</t>
  </si>
  <si>
    <t>-79.75%</t>
  </si>
  <si>
    <t>Garden Refuse Per Load Or Part Thereof Plus Mileage</t>
  </si>
  <si>
    <t>Special Refuse Collection (Domestic)</t>
  </si>
  <si>
    <t>-8.89%</t>
  </si>
  <si>
    <t>Handling And Disposal Charges For Industrial Wet Waste/Cubic</t>
  </si>
  <si>
    <t>+ cost</t>
  </si>
  <si>
    <t>21.48%</t>
  </si>
  <si>
    <t>Handling And Disposal Charges For Dangerous Chemical</t>
  </si>
  <si>
    <t>142.96%</t>
  </si>
  <si>
    <t>In respect of residential properties other than those referred to in the First  Schedule</t>
  </si>
  <si>
    <t>built by or leased to National Railways of Zimbabwe</t>
  </si>
  <si>
    <t>In respect of residential</t>
  </si>
  <si>
    <t>Institutions</t>
  </si>
  <si>
    <t>Weeky collections</t>
  </si>
  <si>
    <t>Business Properties (Commercials)</t>
  </si>
  <si>
    <t>-57.05%</t>
  </si>
  <si>
    <t>In respect of all business properties</t>
  </si>
  <si>
    <t>daily removals, commercials( charged per month)</t>
  </si>
  <si>
    <t>Plus Pumping Time/ Hr Or Part Thereof</t>
  </si>
  <si>
    <t>Refuse Tip Charges - Over Ten Cubic Metres</t>
  </si>
  <si>
    <t>Disposal Charges For Ordinary Refuse</t>
  </si>
  <si>
    <t>237.45%</t>
  </si>
  <si>
    <t>Refuse Remmoval</t>
  </si>
  <si>
    <t>Refuse Tip Charges- One To Five Cubic Metres</t>
  </si>
  <si>
    <t>406.17%</t>
  </si>
  <si>
    <t>Refuse Tip Charges- Six To Ten Cubic Metres</t>
  </si>
  <si>
    <t>254.32%</t>
  </si>
  <si>
    <t>Removal Of Dead Animals - Small Animals E.G Cats And Dogs</t>
  </si>
  <si>
    <t>Removal Of Derelict And Abadoned Motor Vehicles</t>
  </si>
  <si>
    <t>90% +Cost</t>
  </si>
  <si>
    <t>Removal Of Dead Animals- Large Animals E.G Cattle And Horses Plus Mileage At The Prevailing Rates</t>
  </si>
  <si>
    <t>133.62%</t>
  </si>
  <si>
    <t>Scrap Iron (Ferrous Metal) Licenced Dealers Only/Month</t>
  </si>
  <si>
    <t>Refuse Tip Salvage Operations Licence Fees As Accepted Tender</t>
  </si>
  <si>
    <t>32.05%</t>
  </si>
  <si>
    <t>Scrap Iron (Ferrous Metal)/Month</t>
  </si>
  <si>
    <t>Special Events (Fair, Etc Including Bins Hire-Per Bin/Day)</t>
  </si>
  <si>
    <t>10103 Refuse Charges</t>
  </si>
  <si>
    <t>Refuse government</t>
  </si>
  <si>
    <t>Special refuse collection (trade) per truck load</t>
  </si>
  <si>
    <t>including labour plus mileage at prevailing rates</t>
  </si>
  <si>
    <t>-39.26%</t>
  </si>
  <si>
    <t>Stand Cleaning Per 500 Square Metres Or Part Thereof</t>
  </si>
  <si>
    <t>10%+ cost</t>
  </si>
  <si>
    <t>Toilet Cleaning Charges- Daily Cleaning/Toilet/Month</t>
  </si>
  <si>
    <t>-16.79%</t>
  </si>
  <si>
    <t>Trade Daily Refuse Collection/Month/Bin</t>
  </si>
  <si>
    <t>60.05%</t>
  </si>
  <si>
    <t>Trade Weekly Collections Per Bin/Month Once A Week</t>
  </si>
  <si>
    <t>44.62%</t>
  </si>
  <si>
    <t>Vaccum Tanker Service Per Load(Per Load)</t>
  </si>
  <si>
    <t>Vaccum Tanker Service - Initial Charge</t>
  </si>
  <si>
    <t>Waste Paper Plastic And Glass</t>
  </si>
  <si>
    <t>WATER CHARGES</t>
  </si>
  <si>
    <t>10097 Sale Of Water</t>
  </si>
  <si>
    <t>Thereafter 0-120 cubic meters</t>
  </si>
  <si>
    <t>-26.47%</t>
  </si>
  <si>
    <t>Plus 120-150 Cubic meters</t>
  </si>
  <si>
    <t xml:space="preserve">Commercial </t>
  </si>
  <si>
    <t>Plus 150 and above</t>
  </si>
  <si>
    <t>COMMERCIL FIXED CHARGE PER MONTH</t>
  </si>
  <si>
    <t>Domestic- Low DENSITY AREAS</t>
  </si>
  <si>
    <t>Fixed charge</t>
  </si>
  <si>
    <t>320.08%</t>
  </si>
  <si>
    <t>0-30 cubic meters</t>
  </si>
  <si>
    <t>788.33%</t>
  </si>
  <si>
    <t>Thereafter-between +30-60 cubic meters</t>
  </si>
  <si>
    <t>60.16%</t>
  </si>
  <si>
    <t>Thereafter-between +60-100 cubic meters</t>
  </si>
  <si>
    <t>194.69%</t>
  </si>
  <si>
    <t>292.92%</t>
  </si>
  <si>
    <t>Domestic-LGA</t>
  </si>
  <si>
    <t>722.53%</t>
  </si>
  <si>
    <t>511.63%</t>
  </si>
  <si>
    <t>There after +50 cubic meters and above</t>
  </si>
  <si>
    <t>558.28%</t>
  </si>
  <si>
    <t>FIXED  CHARGE DOMESTIC PER MONTH</t>
  </si>
  <si>
    <t>6211.58%</t>
  </si>
  <si>
    <t>Thereafter-0-120 cubic metres (m3) . . .</t>
  </si>
  <si>
    <t>Thereafter-120-150 cubic metres (m3) . . .</t>
  </si>
  <si>
    <t>INDUSTRIAL FIXED CHARGE PER MONTH</t>
  </si>
  <si>
    <t>6.69%</t>
  </si>
  <si>
    <t>INSTITUTION FIXED CHARGE PER MONTH</t>
  </si>
  <si>
    <t>109.91%</t>
  </si>
  <si>
    <t>Instituitions</t>
  </si>
  <si>
    <t>Non Profit (Inst)</t>
  </si>
  <si>
    <t>Thereafter 120-150 cubic meters</t>
  </si>
  <si>
    <t>plus 150cubic meters</t>
  </si>
  <si>
    <t>FIXED CHARGE</t>
  </si>
  <si>
    <t>Off pipe- clear</t>
  </si>
  <si>
    <t>6.47%</t>
  </si>
  <si>
    <t>10098 Sale Of Water</t>
  </si>
  <si>
    <t>Thereafter +25 cubic meters and above</t>
  </si>
  <si>
    <t>10099 Sale Of Water</t>
  </si>
  <si>
    <t>10100 Sale Of Water</t>
  </si>
  <si>
    <t>Water Hotels</t>
  </si>
  <si>
    <t>10101 Sale Of Water</t>
  </si>
  <si>
    <t>10102 Sale Of Water</t>
  </si>
  <si>
    <t>10103 Sale Of Water</t>
  </si>
  <si>
    <t>Off pipe line raw</t>
  </si>
  <si>
    <t>36.89%</t>
  </si>
  <si>
    <t>0-6 cubic meters</t>
  </si>
  <si>
    <t>Thereafter 6 - 10 cubic meters(m3)</t>
  </si>
  <si>
    <t>Thereafter +10-15 cubic meters (m3)</t>
  </si>
  <si>
    <t>Thereafter +15-25 cubic meters</t>
  </si>
  <si>
    <t>Peri Urban</t>
  </si>
  <si>
    <t>Thereafter-between 0 - 6 cubic metres (m3) . . .</t>
  </si>
  <si>
    <t>66.04%</t>
  </si>
  <si>
    <t>Thereafter-between +6 -10 cubic metres(m3) . . .</t>
  </si>
  <si>
    <t>70.30%</t>
  </si>
  <si>
    <t>Thereafter-between +10 -15 cubic metres(m3) . . .</t>
  </si>
  <si>
    <t>49.19%</t>
  </si>
  <si>
    <t>Thereafter-between +15 - 25 cubic metres (m3) . .</t>
  </si>
  <si>
    <t>Thereafter+25 cubic metres and above . . .</t>
  </si>
  <si>
    <t>Water &amp; Government</t>
  </si>
  <si>
    <t>10154 Water Connection Fees</t>
  </si>
  <si>
    <t>All materials provided by Client</t>
  </si>
  <si>
    <t>57.22%</t>
  </si>
  <si>
    <t>Domestic</t>
  </si>
  <si>
    <t>56.13%</t>
  </si>
  <si>
    <t>10155 Water Inspection Fees</t>
  </si>
  <si>
    <t>Inspection of Water Construction Works/Visit</t>
  </si>
  <si>
    <t>10008 Dog Fines</t>
  </si>
  <si>
    <t>Allow a dog to stray</t>
  </si>
  <si>
    <t>54.14%</t>
  </si>
  <si>
    <t>Failure to contain a vicious dog</t>
  </si>
  <si>
    <t>Failure to vaccine a dog</t>
  </si>
  <si>
    <t>Failure to licence a dog</t>
  </si>
  <si>
    <t>Keeping more than two dogs without Council authority</t>
  </si>
  <si>
    <t>173.33%</t>
  </si>
  <si>
    <t>10047 Park Meter - Fines</t>
  </si>
  <si>
    <t>Continuing to park in a designated parking bay after the expiry of a parking disc</t>
  </si>
  <si>
    <t>Mutare (Pre-Paid Parking Disc) By-Laws 2011</t>
  </si>
  <si>
    <t>-31.50%</t>
  </si>
  <si>
    <t>Failure to perforate a parking disc</t>
  </si>
  <si>
    <t>2.76%</t>
  </si>
  <si>
    <t>Failure to display a parking disc in the appropriate places as specified</t>
  </si>
  <si>
    <t>Failure to remove omnibus from station on or before expiration of fixed period</t>
  </si>
  <si>
    <t>Mutare (Long Distance Omnibus Station) By-Laws 2011</t>
  </si>
  <si>
    <t>Park omnibus in station when station is closed</t>
  </si>
  <si>
    <t>Stop omnibus outside designated Parking Bay or stopping place or parking area</t>
  </si>
  <si>
    <t>-70.64%</t>
  </si>
  <si>
    <t>Stop omnibus with any of its portion extending beyond the boundary of the parking bay</t>
  </si>
  <si>
    <t>Stop omnibus upon a parking bay already occupied by another vehicle</t>
  </si>
  <si>
    <t>Stop omnibus within a “Prohibited Parking” area</t>
  </si>
  <si>
    <t>-89.72%</t>
  </si>
  <si>
    <t xml:space="preserve">carrying  environmental items from Mutare city without Council approval   </t>
  </si>
  <si>
    <t>3059.77%</t>
  </si>
  <si>
    <t>Collection of top soil, manure, deadwoods, shrubs, nurseries</t>
  </si>
  <si>
    <t>Commencing construction without approved plans (boundary wall)</t>
  </si>
  <si>
    <t>75.71%</t>
  </si>
  <si>
    <t>Commencing construction without approved plans (high density)</t>
  </si>
  <si>
    <t>Commencing construction without approved plans (industrial ,commercials,low density, institution)</t>
  </si>
  <si>
    <t>76.08%</t>
  </si>
  <si>
    <t>Construction without hoarding</t>
  </si>
  <si>
    <t>Construction without a temporary toilet</t>
  </si>
  <si>
    <t>Cutting down of council trees</t>
  </si>
  <si>
    <t>failure to licence a bicycle</t>
  </si>
  <si>
    <t>-22.93%</t>
  </si>
  <si>
    <t>failure to obtaian a shop licence within a stipulated time</t>
  </si>
  <si>
    <t>413.78%</t>
  </si>
  <si>
    <t>Failure to dismantle temporary toilet after construction</t>
  </si>
  <si>
    <t>Ilegal vendors fine</t>
  </si>
  <si>
    <t>Illegal structures- tuckshops</t>
  </si>
  <si>
    <t>Non registration of nurseries etc flowers</t>
  </si>
  <si>
    <t>obstraction of minicipal police/ offiicer on duty</t>
  </si>
  <si>
    <t>Occupation without certificate in commercial and industrial premises</t>
  </si>
  <si>
    <t>131.20%</t>
  </si>
  <si>
    <t>Prior to application for regularisation of existing structure or use</t>
  </si>
  <si>
    <t>-17.79%</t>
  </si>
  <si>
    <t>Shop Licence Penalty</t>
  </si>
  <si>
    <t>To Equal N/12 Times The Licence Fee (Were N Is The Number Of Unpaid Months)</t>
  </si>
  <si>
    <t>Taking of videos,photos without permission</t>
  </si>
  <si>
    <t>Tampering with Council Infrastructure</t>
  </si>
  <si>
    <t>Water &amp; Sewer</t>
  </si>
  <si>
    <t>Trespassing and removal of shrubs,flowers</t>
  </si>
  <si>
    <t>Vandalism of Council Infrastructure</t>
  </si>
  <si>
    <t>Level 5 fine + 1.2*cost of rehabilitation</t>
  </si>
  <si>
    <t>TOAL</t>
  </si>
  <si>
    <t>10117 Fire Penalties</t>
  </si>
  <si>
    <t>Blasting operations</t>
  </si>
  <si>
    <t>1441.35%</t>
  </si>
  <si>
    <t>Bornfires,lighting of fires and burning of rubbish</t>
  </si>
  <si>
    <t>Conveyance of explosives during prohibited times</t>
  </si>
  <si>
    <t>Interference with fire hydrants</t>
  </si>
  <si>
    <t>Obstruction of or interference with the fire escapes</t>
  </si>
  <si>
    <t>On storage of fuels,gases &amp; other flammable substances</t>
  </si>
  <si>
    <t>On inspection of premises (obstructing a fire Officer)</t>
  </si>
  <si>
    <t>On conveyance &amp; use of explosives &amp; fuels of explosives</t>
  </si>
  <si>
    <t>Service charge for attending to false alarm call of fire</t>
  </si>
  <si>
    <t>485.71%</t>
  </si>
  <si>
    <t>Storage of flammable and combustible materials</t>
  </si>
  <si>
    <t>Vandalising fire alarm or other instrument for the transnission of calls of fire to any fire station or deface any board or metal indicating the position of the nearest fire hydrant</t>
  </si>
  <si>
    <t>Violation on using a fixed fire hosereel for purposes other than fire fighting</t>
  </si>
  <si>
    <t>Violation on gas operation/retailing without a competence qualification</t>
  </si>
  <si>
    <t>23.31%</t>
  </si>
  <si>
    <t>Violation on gas storage and retailing without licence</t>
  </si>
  <si>
    <t>516.54%</t>
  </si>
  <si>
    <t>Violation on engaging the services of an unregistered fire engineering company/ unit</t>
  </si>
  <si>
    <t>Violation on operating without portable fire extinguisher/fixed fire hosereel</t>
  </si>
  <si>
    <t>/ unit</t>
  </si>
  <si>
    <t>Violation on operating with unserviced fire fighting equipment</t>
  </si>
  <si>
    <t>10136 Traffic Penalties</t>
  </si>
  <si>
    <t>Allowing motor vehicle or vehicle to remain stationary at a bus stop</t>
  </si>
  <si>
    <t>Drive, ride, or park motor vehicle in cycle track or foot path</t>
  </si>
  <si>
    <t>7.22%</t>
  </si>
  <si>
    <t>Drive Wrong way in Service Line</t>
  </si>
  <si>
    <t>Drivingtaxi without Council Licence</t>
  </si>
  <si>
    <t>Driving vehicle with prohibited excel loading on prohibited road</t>
  </si>
  <si>
    <t>Encroach on entrance to or exit on service lane</t>
  </si>
  <si>
    <t>81.34%</t>
  </si>
  <si>
    <t>Failure to display TAX drivers badge</t>
  </si>
  <si>
    <t>Failure to carry/wear drivers badge</t>
  </si>
  <si>
    <t>-79.45%</t>
  </si>
  <si>
    <t>Failure to obey instruction given by sign NO TURN RIGHT/LEFT</t>
  </si>
  <si>
    <t>-58.90%</t>
  </si>
  <si>
    <t>Failure to pay entrance fee by Omnibus into station</t>
  </si>
  <si>
    <t>Failure to carry permit licence</t>
  </si>
  <si>
    <t>Failure to display valid vehicle licence</t>
  </si>
  <si>
    <t>37.01%</t>
  </si>
  <si>
    <t>Failure to obey instruction given by the sign No Entry</t>
  </si>
  <si>
    <t>Leave or allow animal-drawn vehicle out spanned in road</t>
  </si>
  <si>
    <t>64.41%</t>
  </si>
  <si>
    <t>Not using metered parking place in terms of Section 40,41 42 or43 of the by-laws:</t>
  </si>
  <si>
    <t>Thirty minutes or more</t>
  </si>
  <si>
    <t>More than three hours</t>
  </si>
  <si>
    <t>Operating a commuter omnibus without a valid rank disk</t>
  </si>
  <si>
    <t>0.89%</t>
  </si>
  <si>
    <t>Parking taxi-cab at any place not designated for cabs</t>
  </si>
  <si>
    <t>Park motor vehicle on metered parking place</t>
  </si>
  <si>
    <t>105.51%</t>
  </si>
  <si>
    <t>Park motor vehicle other than on a parking place</t>
  </si>
  <si>
    <t>Park in front of or across any service lane</t>
  </si>
  <si>
    <t>28.45%</t>
  </si>
  <si>
    <t>Parking in service lane</t>
  </si>
  <si>
    <t>Light Motor</t>
  </si>
  <si>
    <t>-27.47%</t>
  </si>
  <si>
    <t>Parking over period prescribed</t>
  </si>
  <si>
    <t>12.10%</t>
  </si>
  <si>
    <t>Park in service lane</t>
  </si>
  <si>
    <t>Local Trucks/Foreign Trucks</t>
  </si>
  <si>
    <t>Parking motor vehicle exceeding five comma seven five metres in length</t>
  </si>
  <si>
    <t>Park on NO PARKING</t>
  </si>
  <si>
    <t>-9.33%</t>
  </si>
  <si>
    <t>Park any motor vehicle with within ten metres from intersection</t>
  </si>
  <si>
    <t>Park in front of or across any entrance to any building in course of erection, alteration or demolition</t>
  </si>
  <si>
    <t>Park commuter bus without a Rank Disc</t>
  </si>
  <si>
    <t>208.27%</t>
  </si>
  <si>
    <t>Park motor vehicle on parking place designated for taxi cabs, commuter omnibuses, motorcycles or cycles</t>
  </si>
  <si>
    <t>Parking motor vehicle in any unloading zone</t>
  </si>
  <si>
    <t>76.15%</t>
  </si>
  <si>
    <t>Park in front of or across any garage or driveway, public hall or church</t>
  </si>
  <si>
    <t>Park taxi-cab, omnibus, motorcycles or pedal cycle on parking place not designated for such purposes</t>
  </si>
  <si>
    <t>Refuse/fail to produce valid Road Service Permit</t>
  </si>
  <si>
    <t>Self driven (impounding)</t>
  </si>
  <si>
    <t>-48.62%</t>
  </si>
  <si>
    <t>Stopping motor vehicle to pick up or set down passengers at anywhere other than a bus stop</t>
  </si>
  <si>
    <t>-26.02%</t>
  </si>
  <si>
    <t>Wash, repair, oil or grease vehicle in any road or parking place</t>
  </si>
  <si>
    <t>Wheel Clamping - Heavy motor vehicles</t>
  </si>
  <si>
    <t>Wheel Clamping - Light motor vehicles</t>
  </si>
  <si>
    <t>10137 Water Penalties</t>
  </si>
  <si>
    <t>Ilegal water connection</t>
  </si>
  <si>
    <t>Level 5 fine + estimated consumpttion over period of illegal connection+ 1.2*cost of disconnection/regularisation (Maximum estimated period of connection=3 years)</t>
  </si>
  <si>
    <t>Illegal water consumptions on un meterd premises</t>
  </si>
  <si>
    <t>-7.52%</t>
  </si>
  <si>
    <t>Industries</t>
  </si>
  <si>
    <t>47.97%</t>
  </si>
  <si>
    <t xml:space="preserve">RECONNECTION FEES COMMERCIAL </t>
  </si>
  <si>
    <t>100.00%</t>
  </si>
  <si>
    <t>RECONNECTION FEES INDUSTRIAL</t>
  </si>
  <si>
    <t>RECONNECTION FEES INSTITUTION</t>
  </si>
  <si>
    <t>RECONNECTION FEES HIGH DENSITY</t>
  </si>
  <si>
    <t>RECONECTION FEES LOW DENSITY</t>
  </si>
  <si>
    <t>33.33%</t>
  </si>
  <si>
    <t>ROAD LEVIES</t>
  </si>
  <si>
    <t>10048 Parking Disks</t>
  </si>
  <si>
    <t>Pre-paid discs</t>
  </si>
  <si>
    <t>1 hr parking</t>
  </si>
  <si>
    <t>-89.21%</t>
  </si>
  <si>
    <t>1 hr booklet *20 pages</t>
  </si>
  <si>
    <t>10060 Ranking Fees</t>
  </si>
  <si>
    <t>Ranking fees</t>
  </si>
  <si>
    <t>commuter ominibuses, buses</t>
  </si>
  <si>
    <t>Quarterly</t>
  </si>
  <si>
    <t>10098 Road Charge</t>
  </si>
  <si>
    <t>All big size operations</t>
  </si>
  <si>
    <t>349.93%</t>
  </si>
  <si>
    <t>Small corner shops &amp; realated size firms</t>
  </si>
  <si>
    <t>LOW Density</t>
  </si>
  <si>
    <t>LGA</t>
  </si>
  <si>
    <t>-32.51%</t>
  </si>
  <si>
    <t>DRY PORTS</t>
  </si>
  <si>
    <t>Creches in the residential areas &amp; Council Schools</t>
  </si>
  <si>
    <t>439.92%</t>
  </si>
  <si>
    <t>Special road levy that involves at least 1 haulage truck</t>
  </si>
  <si>
    <t>Per Month</t>
  </si>
  <si>
    <t>TRUCK INN</t>
  </si>
  <si>
    <t>TRUCK BUSINESSES</t>
  </si>
  <si>
    <t>PUBLIC LIGHTING CHARGES</t>
  </si>
  <si>
    <t>10059 Public Street Light Levy</t>
  </si>
  <si>
    <t>commercial</t>
  </si>
  <si>
    <t>574.90%</t>
  </si>
  <si>
    <t>Domestic low density</t>
  </si>
  <si>
    <t>domestic  high density</t>
  </si>
  <si>
    <t>industrial</t>
  </si>
  <si>
    <t>institutional</t>
  </si>
  <si>
    <t>Institutionals</t>
  </si>
  <si>
    <t>FIRE LEVIES</t>
  </si>
  <si>
    <t>10014 Fixed Fire Charge</t>
  </si>
  <si>
    <t>Residential</t>
  </si>
  <si>
    <t>-25.01%</t>
  </si>
  <si>
    <t xml:space="preserve">Residential </t>
  </si>
  <si>
    <t>Service stations</t>
  </si>
  <si>
    <t>51.85%</t>
  </si>
  <si>
    <t>10095 Turnout Fees</t>
  </si>
  <si>
    <t>Attendance Charges</t>
  </si>
  <si>
    <t>Sub-officers/firemen/hr</t>
  </si>
  <si>
    <t>86.89%</t>
  </si>
  <si>
    <t>Attendance fees outside Municipal Area - Fire Engines</t>
  </si>
  <si>
    <t>Distance charge per appliance/km</t>
  </si>
  <si>
    <t>-74.69%</t>
  </si>
  <si>
    <t>Pumping charge/hr or pro-rata</t>
  </si>
  <si>
    <t>Officers per hr or pro-rata</t>
  </si>
  <si>
    <t>-5.09%</t>
  </si>
  <si>
    <t>Attendance charges</t>
  </si>
  <si>
    <t>Sub-officer/firemen/hr pro-rata</t>
  </si>
  <si>
    <t>158.47%</t>
  </si>
  <si>
    <t>Chief Fire Officer/hr or pro-rata</t>
  </si>
  <si>
    <t>124.97%</t>
  </si>
  <si>
    <t>Standby charge/hr or pro-rata</t>
  </si>
  <si>
    <t>Officers/hr or pro-rata</t>
  </si>
  <si>
    <t>Minimum charge/attendance</t>
  </si>
  <si>
    <t>Turnout Charge per appliance</t>
  </si>
  <si>
    <t>Fire Fighting Training</t>
  </si>
  <si>
    <t>One day/ head</t>
  </si>
  <si>
    <t>41.73%</t>
  </si>
  <si>
    <t>One Week/ head</t>
  </si>
  <si>
    <t>31.20%</t>
  </si>
  <si>
    <t>Two Weeks/ head</t>
  </si>
  <si>
    <t>Fortnightly</t>
  </si>
  <si>
    <t>-13.23%</t>
  </si>
  <si>
    <t>Environmental impact assessment</t>
  </si>
  <si>
    <t>61.98%</t>
  </si>
  <si>
    <t>Fire Audits/ survey</t>
  </si>
  <si>
    <t>Inspection Fees
- Non Commercial Service Stations</t>
  </si>
  <si>
    <t>Liquid Petroleum</t>
  </si>
  <si>
    <t>64.16%</t>
  </si>
  <si>
    <t>Inspection Fees
- Bulk Storage Depots</t>
  </si>
  <si>
    <t>Inspection Fees
- Commercial Service Stations</t>
  </si>
  <si>
    <t>Gas Operators</t>
  </si>
  <si>
    <t>118.89%</t>
  </si>
  <si>
    <t>89.81%</t>
  </si>
  <si>
    <t>Gas Operotors</t>
  </si>
  <si>
    <t>169.96%</t>
  </si>
  <si>
    <t>Special Service</t>
  </si>
  <si>
    <t>Pumping/hr pro-rata</t>
  </si>
  <si>
    <t>385.93%</t>
  </si>
  <si>
    <t>Distance charge/km or pro-rata</t>
  </si>
  <si>
    <t>Turnout charge per appliance</t>
  </si>
  <si>
    <t>304.94%</t>
  </si>
  <si>
    <t>Testing and cleaning Fire - Extinguishers &amp; Equipment</t>
  </si>
  <si>
    <t>Rewriting hose coupling each + cost of materials</t>
  </si>
  <si>
    <t>Test fire extinguisher at Fire station/extinguisher</t>
  </si>
  <si>
    <t>-36.73%</t>
  </si>
  <si>
    <t>Test fixed hose-reel, dry riser or sprinkler system/appliance</t>
  </si>
  <si>
    <t>Repair of rubber or canvas fire hose each + cost of materials used</t>
  </si>
  <si>
    <t>Test and clean rubber lined or canvas fire hose at fire station (per length)</t>
  </si>
  <si>
    <t>extinguishing service</t>
  </si>
  <si>
    <t>PROPERTY RENTALS</t>
  </si>
  <si>
    <t>10024 Housing-Rents</t>
  </si>
  <si>
    <t>432.81%</t>
  </si>
  <si>
    <t>255.21%</t>
  </si>
  <si>
    <t>12.48%</t>
  </si>
  <si>
    <t>MUCHENA</t>
  </si>
  <si>
    <t>MUNDEMBE</t>
  </si>
  <si>
    <t>788.02%</t>
  </si>
  <si>
    <t>280.58%</t>
  </si>
  <si>
    <t>ADVERTISING RENTALS</t>
  </si>
  <si>
    <t>10003 Billboard Rents</t>
  </si>
  <si>
    <t>Double side 10.01 m2  to 20m2</t>
  </si>
  <si>
    <t>Double side 5.01 m2  to 10m2</t>
  </si>
  <si>
    <t>193.05%</t>
  </si>
  <si>
    <t>Double side 30.01 m2  to 40m2</t>
  </si>
  <si>
    <t>Double side upto 5m2</t>
  </si>
  <si>
    <t>Single side 20.01 m2  to 30m2</t>
  </si>
  <si>
    <t>Single side 30.01 m2  to 40m2</t>
  </si>
  <si>
    <t>Single side Above 40m2</t>
  </si>
  <si>
    <t>143.83%</t>
  </si>
  <si>
    <t>Single side 10.01 m2  to 20m2</t>
  </si>
  <si>
    <t>Single side 5.01 m2  to 10m2</t>
  </si>
  <si>
    <t>Single side upto 5m2</t>
  </si>
  <si>
    <t>10118 Road Shows</t>
  </si>
  <si>
    <t>Road shows Permits Per week</t>
  </si>
  <si>
    <t>10119 Posters</t>
  </si>
  <si>
    <t>Hanging Of Banners - Non Commercial</t>
  </si>
  <si>
    <t>Hanging Of Banners - Commercial</t>
  </si>
  <si>
    <t>Hanging of Banners (vehicle)</t>
  </si>
  <si>
    <t>Per 1 Hour</t>
  </si>
  <si>
    <t>Poster Display - 2 Weeks</t>
  </si>
  <si>
    <t>MISCELLANEOUS CHARGES</t>
  </si>
  <si>
    <t>10038 Spraying Fees</t>
  </si>
  <si>
    <t>Bees/White Ants</t>
  </si>
  <si>
    <t>Health Works Services</t>
  </si>
  <si>
    <t>contract spraying - per room(small)</t>
  </si>
  <si>
    <t>&lt; 12 Square meters</t>
  </si>
  <si>
    <t>contract spraying - per room(big)</t>
  </si>
  <si>
    <t>&gt;12 square meters to 30 square meters</t>
  </si>
  <si>
    <t>Incineration</t>
  </si>
  <si>
    <t>Voluntary per (20kg load)</t>
  </si>
  <si>
    <t>Confisticaed per 20kg load</t>
  </si>
  <si>
    <t>Laviciding</t>
  </si>
  <si>
    <t>10045 Sundry Fees</t>
  </si>
  <si>
    <t>Meter uncovering</t>
  </si>
  <si>
    <t>COVID Testing (own kits) per person</t>
  </si>
  <si>
    <t>-77.22%</t>
  </si>
  <si>
    <t>Meter Uncovering</t>
  </si>
  <si>
    <t>meter uncovering fees</t>
  </si>
  <si>
    <t>-45.33%</t>
  </si>
  <si>
    <t>meter uncovering  fees low density</t>
  </si>
  <si>
    <t>Training Full Day per person</t>
  </si>
  <si>
    <t>45.78%</t>
  </si>
  <si>
    <t>Training Half Day per person</t>
  </si>
  <si>
    <t>water deposits commercial</t>
  </si>
  <si>
    <t>-65.83%</t>
  </si>
  <si>
    <t>Water Deposit</t>
  </si>
  <si>
    <t>water deposit</t>
  </si>
  <si>
    <t>water deposit high density</t>
  </si>
  <si>
    <t>-72.67%</t>
  </si>
  <si>
    <t>water deposit low densinty</t>
  </si>
  <si>
    <t>-86.33%</t>
  </si>
  <si>
    <t>10058 Prints</t>
  </si>
  <si>
    <t>reprints , statements, receipts</t>
  </si>
  <si>
    <t>-41.22%</t>
  </si>
  <si>
    <t>10125 Vending Fee</t>
  </si>
  <si>
    <t>Vending fee (Sakubva Stadium)</t>
  </si>
  <si>
    <t>10130 Search Fees</t>
  </si>
  <si>
    <t>reciepts, leases</t>
  </si>
  <si>
    <t>36.67%</t>
  </si>
  <si>
    <t>10163 All Vending Activities</t>
  </si>
  <si>
    <t>Search fees -receipts, leases etc</t>
  </si>
  <si>
    <t>-69.63%</t>
  </si>
  <si>
    <t>10165 Photographing</t>
  </si>
  <si>
    <t>card rplacement for markets</t>
  </si>
  <si>
    <t>SUNDRY SALES</t>
  </si>
  <si>
    <t>10079 Sale Of Plants</t>
  </si>
  <si>
    <t>Bushes and Shrubs</t>
  </si>
  <si>
    <t>1038.89%</t>
  </si>
  <si>
    <t>Cutflower (Per bunch)</t>
  </si>
  <si>
    <t>-44.71%</t>
  </si>
  <si>
    <t>Ground Cover Plants</t>
  </si>
  <si>
    <t>1201.59%</t>
  </si>
  <si>
    <t>Ground Cover (Per Pot)</t>
  </si>
  <si>
    <t>62.70%</t>
  </si>
  <si>
    <t>Indoor Plants (Per pot)</t>
  </si>
  <si>
    <t>-76.96%</t>
  </si>
  <si>
    <t>Lawn ( Per bag)</t>
  </si>
  <si>
    <t>15.20%</t>
  </si>
  <si>
    <t>Plant Sales (Seedlings per tray)</t>
  </si>
  <si>
    <t>-53.92%</t>
  </si>
  <si>
    <t>Shade Trees</t>
  </si>
  <si>
    <t>Below 20cm</t>
  </si>
  <si>
    <t>Above 20cm</t>
  </si>
  <si>
    <t>58.45%</t>
  </si>
  <si>
    <t>Shrubs (Per pot)</t>
  </si>
  <si>
    <t>-9.19%</t>
  </si>
  <si>
    <t>PALM Trees (Per pot)</t>
  </si>
  <si>
    <t>27.61%</t>
  </si>
  <si>
    <t>CERTIFICATES</t>
  </si>
  <si>
    <t>10105 Occupation Certificate Fees</t>
  </si>
  <si>
    <t>Basic Application Fee</t>
  </si>
  <si>
    <t>Certificate of building plan</t>
  </si>
  <si>
    <t>35% of building plan approved</t>
  </si>
  <si>
    <t>Occupation certificate Fees</t>
  </si>
  <si>
    <t>37 % on approval fees</t>
  </si>
  <si>
    <t>10106 Certificate Of Compliance</t>
  </si>
  <si>
    <t>Private Developers</t>
  </si>
  <si>
    <t>stands greater than 10 in number</t>
  </si>
  <si>
    <t>0-10 stands</t>
  </si>
  <si>
    <t>10111 Rates Clearance Certificate</t>
  </si>
  <si>
    <t>Commercial, Industrial &amp; Institutions</t>
  </si>
  <si>
    <t>Administration fee</t>
  </si>
  <si>
    <t>-10.09%</t>
  </si>
  <si>
    <t>10140 Food Handlers' Certificates</t>
  </si>
  <si>
    <t>Fb Sugar - Rapid</t>
  </si>
  <si>
    <t>Fb Sugar -Lab</t>
  </si>
  <si>
    <t>859.06%</t>
  </si>
  <si>
    <t>Full Blood Count</t>
  </si>
  <si>
    <t>Liver Function Test</t>
  </si>
  <si>
    <t>Stool M/C/S</t>
  </si>
  <si>
    <t>U &amp; E</t>
  </si>
  <si>
    <t>1434.50%</t>
  </si>
  <si>
    <t>Urine M/C/S</t>
  </si>
  <si>
    <t>347.56%</t>
  </si>
  <si>
    <t>10158 Structural Certificate</t>
  </si>
  <si>
    <t>BEAMS AND COLLUMNS</t>
  </si>
  <si>
    <t>-88.89%</t>
  </si>
  <si>
    <t>STEEL STRUCTURES</t>
  </si>
  <si>
    <t>Structural Certificate (US$10.00)</t>
  </si>
  <si>
    <t>1722.22%</t>
  </si>
  <si>
    <t>10162 Replacement Of Document/Agreement</t>
  </si>
  <si>
    <t>Replacement Of Document/Agreement</t>
  </si>
  <si>
    <t>PERMITS</t>
  </si>
  <si>
    <t>10006 Comm/Buses Permits</t>
  </si>
  <si>
    <t>Application For Route Authority</t>
  </si>
  <si>
    <t>Heavy Duty Trucks-Local</t>
  </si>
  <si>
    <t>912.35%</t>
  </si>
  <si>
    <t>Heavy Duty Trucks-International</t>
  </si>
  <si>
    <t>1114.81%</t>
  </si>
  <si>
    <t>Metered Taxi</t>
  </si>
  <si>
    <t>-52.76%</t>
  </si>
  <si>
    <t>NRZ Siding Rentals - per sidings</t>
  </si>
  <si>
    <t>total</t>
  </si>
  <si>
    <t>10113 Base Stations</t>
  </si>
  <si>
    <t>Base Stations</t>
  </si>
  <si>
    <t>cellular base station -  Council Infrastructure</t>
  </si>
  <si>
    <t>78.17%</t>
  </si>
  <si>
    <t>cellular base station - Private Land</t>
  </si>
  <si>
    <t>cellular base station - Council Land</t>
  </si>
  <si>
    <t>ZESA Substations rentals</t>
  </si>
  <si>
    <t>1054.07%</t>
  </si>
  <si>
    <t>10114 Aircraft</t>
  </si>
  <si>
    <t>Car Parking in Carport per day</t>
  </si>
  <si>
    <t>Mutare Aerodrome</t>
  </si>
  <si>
    <t>Car Parking in carport, casual</t>
  </si>
  <si>
    <t>Hanger Site Rental per month</t>
  </si>
  <si>
    <t>Landing fees per engine</t>
  </si>
  <si>
    <t>153.09%</t>
  </si>
  <si>
    <t>Parking Fees/aircraft per night</t>
  </si>
  <si>
    <t>10141 Annual Operating Permits</t>
  </si>
  <si>
    <t>Educational</t>
  </si>
  <si>
    <t>Abattoir</t>
  </si>
  <si>
    <t>Additional Registration</t>
  </si>
  <si>
    <t>Mutare Registered Premises By-Laws</t>
  </si>
  <si>
    <t>Advertising Agents</t>
  </si>
  <si>
    <t>Heavy Industrial/Commercial</t>
  </si>
  <si>
    <t>Artisan Registration Fees Annual</t>
  </si>
  <si>
    <t>10142 Annual Operating Permits</t>
  </si>
  <si>
    <t>Cinema Hall</t>
  </si>
  <si>
    <t>10143 Annual Operating Permits</t>
  </si>
  <si>
    <t>Coating &amp; Adhesive</t>
  </si>
  <si>
    <t>10144 Annual Operating Permits</t>
  </si>
  <si>
    <t>Auto Electrician</t>
  </si>
  <si>
    <t>Auctioneer</t>
  </si>
  <si>
    <t>Basic Charge For First Registration(Annually)</t>
  </si>
  <si>
    <t>Beauty Parlour</t>
  </si>
  <si>
    <t>Betting Houses</t>
  </si>
  <si>
    <t>610.42%</t>
  </si>
  <si>
    <t>Banks / Parastals</t>
  </si>
  <si>
    <t xml:space="preserve">Boarding Houses/Guest Houses </t>
  </si>
  <si>
    <t>Per Room</t>
  </si>
  <si>
    <t>Borehole Drillers Premises</t>
  </si>
  <si>
    <t>Brick mouding Large scale</t>
  </si>
  <si>
    <t>Brick moulding small</t>
  </si>
  <si>
    <t>Manicure / Pedicure</t>
  </si>
  <si>
    <t>Brick mouding medium</t>
  </si>
  <si>
    <t>Bureau De Change</t>
  </si>
  <si>
    <t>Pipe Repairs</t>
  </si>
  <si>
    <t>truck</t>
  </si>
  <si>
    <t>Sign Writing</t>
  </si>
  <si>
    <t>Security Firm</t>
  </si>
  <si>
    <t>Car sale</t>
  </si>
  <si>
    <t>Second hand</t>
  </si>
  <si>
    <t>Postal Agents</t>
  </si>
  <si>
    <t>T/Shirts printing</t>
  </si>
  <si>
    <t>Car Assembly</t>
  </si>
  <si>
    <t>Carpet Cleaning Premises</t>
  </si>
  <si>
    <t>Car Wash Premises</t>
  </si>
  <si>
    <t>Car Parks</t>
  </si>
  <si>
    <t>Car Repairs</t>
  </si>
  <si>
    <t>Medium</t>
  </si>
  <si>
    <t>(Industrial )Large</t>
  </si>
  <si>
    <t>Casino liquor Licence</t>
  </si>
  <si>
    <t>Casino</t>
  </si>
  <si>
    <t>Medical Aid Society</t>
  </si>
  <si>
    <t>Clearing Agents</t>
  </si>
  <si>
    <t>Cloakroom</t>
  </si>
  <si>
    <t>Commodity Broking Premises</t>
  </si>
  <si>
    <t>Const. Companies/Bdng Contractorsc) Plumbers, Electricians, Carpenters</t>
  </si>
  <si>
    <t>Large</t>
  </si>
  <si>
    <t>965.63%</t>
  </si>
  <si>
    <t>Const. Companies/Bdng Contractorsb) Individual Builders</t>
  </si>
  <si>
    <t>Individuals (small)</t>
  </si>
  <si>
    <t>Const. Companies/Bdng Contractors A) Big Construction</t>
  </si>
  <si>
    <t>Commercial Office</t>
  </si>
  <si>
    <t>Conference Room</t>
  </si>
  <si>
    <t>4162.51%</t>
  </si>
  <si>
    <t>Commissioner of Oats</t>
  </si>
  <si>
    <t>Debt Collection</t>
  </si>
  <si>
    <t>Accounting Firms/ Environmental Consultants</t>
  </si>
  <si>
    <t>10145 Annual Operating Permits</t>
  </si>
  <si>
    <t>Insurance/Assurance</t>
  </si>
  <si>
    <t>10146 Annual Operating Permits</t>
  </si>
  <si>
    <t>Money Transfer</t>
  </si>
  <si>
    <t>10147 Annual Operating Permits</t>
  </si>
  <si>
    <t>Private Clinic</t>
  </si>
  <si>
    <t>10148 Annual Operating Permits</t>
  </si>
  <si>
    <t>Timber Processing</t>
  </si>
  <si>
    <t xml:space="preserve">Small </t>
  </si>
  <si>
    <t>10149 Annual Operating Permits</t>
  </si>
  <si>
    <t>10150 Annual Operating Permits</t>
  </si>
  <si>
    <t>Large (  Manufacturing)</t>
  </si>
  <si>
    <t>10151 Annual Operating Permits</t>
  </si>
  <si>
    <t>Engineering</t>
  </si>
  <si>
    <t>Manufacturing</t>
  </si>
  <si>
    <t>10152 Annual Operating Permits</t>
  </si>
  <si>
    <t>Small</t>
  </si>
  <si>
    <t>GYM</t>
  </si>
  <si>
    <t>CBD</t>
  </si>
  <si>
    <t>10153 Annual Operating Permits</t>
  </si>
  <si>
    <t>Creative Art &amp; Design</t>
  </si>
  <si>
    <t>Depots</t>
  </si>
  <si>
    <t>Cycle Repairs</t>
  </si>
  <si>
    <t>141.27%</t>
  </si>
  <si>
    <t>Distribution Agent</t>
  </si>
  <si>
    <t>-28.96%</t>
  </si>
  <si>
    <t>Dog Kennel</t>
  </si>
  <si>
    <t>Driving School</t>
  </si>
  <si>
    <t>Class (1,2 &amp; 4)</t>
  </si>
  <si>
    <t>Driving School Premises</t>
  </si>
  <si>
    <t>Small (Class4)</t>
  </si>
  <si>
    <t>Ecocash</t>
  </si>
  <si>
    <t>Educational Institutions</t>
  </si>
  <si>
    <t>10 Pupils and below</t>
  </si>
  <si>
    <t>70.50%</t>
  </si>
  <si>
    <t>Electrical Installations/Repairs</t>
  </si>
  <si>
    <t>Employment Agency</t>
  </si>
  <si>
    <t>Estate Agents</t>
  </si>
  <si>
    <t>160.63%</t>
  </si>
  <si>
    <t>Exhibition per day</t>
  </si>
  <si>
    <t>Exhibition (large)</t>
  </si>
  <si>
    <t>Exhibition</t>
  </si>
  <si>
    <t>Exhibition per day (small)</t>
  </si>
  <si>
    <t>Fabrication</t>
  </si>
  <si>
    <t>Flea Market Agent</t>
  </si>
  <si>
    <t>Per Individual per year</t>
  </si>
  <si>
    <t>Food Manufacturing</t>
  </si>
  <si>
    <t>medium</t>
  </si>
  <si>
    <t>Application For  Tombstone Manufacturing</t>
  </si>
  <si>
    <t>373.61%</t>
  </si>
  <si>
    <t>Freight/Transport</t>
  </si>
  <si>
    <t>Transportation of building materials</t>
  </si>
  <si>
    <t>Fumigation</t>
  </si>
  <si>
    <t>Funeral Parlour</t>
  </si>
  <si>
    <t>Gas Filling</t>
  </si>
  <si>
    <t>Medium (&gt;200 to 500kgs)</t>
  </si>
  <si>
    <t>Small(&lt;200kgs)</t>
  </si>
  <si>
    <t>Gas  Filling</t>
  </si>
  <si>
    <t>Large (&gt;500kgs)</t>
  </si>
  <si>
    <t>236.41%</t>
  </si>
  <si>
    <t>Glazing</t>
  </si>
  <si>
    <t>Company</t>
  </si>
  <si>
    <t>Individual</t>
  </si>
  <si>
    <t>Grinding Mill</t>
  </si>
  <si>
    <t>Rouff Mill</t>
  </si>
  <si>
    <t>Grinding mill</t>
  </si>
  <si>
    <t>Small Hammer Mill</t>
  </si>
  <si>
    <t>Barbering</t>
  </si>
  <si>
    <t>Battery Charging</t>
  </si>
  <si>
    <t>yearly</t>
  </si>
  <si>
    <t>Hair Dressing</t>
  </si>
  <si>
    <t>Blust Concrete</t>
  </si>
  <si>
    <t>Hiring Small</t>
  </si>
  <si>
    <t>Hiring Plant And Equipment</t>
  </si>
  <si>
    <t>155.75%</t>
  </si>
  <si>
    <t>Horticulture</t>
  </si>
  <si>
    <t>Internet Provider</t>
  </si>
  <si>
    <t>Internet Cafe</t>
  </si>
  <si>
    <t>Interior Decor</t>
  </si>
  <si>
    <t>Interior Décor</t>
  </si>
  <si>
    <t>Service Internet Provider</t>
  </si>
  <si>
    <t>ICT Installation</t>
  </si>
  <si>
    <t>-40.80%</t>
  </si>
  <si>
    <t>Key Cutting</t>
  </si>
  <si>
    <t>Landscaping</t>
  </si>
  <si>
    <t>Carpentry</t>
  </si>
  <si>
    <t>Large Bus Depts</t>
  </si>
  <si>
    <t>Laundry</t>
  </si>
  <si>
    <t>Laundry Services</t>
  </si>
  <si>
    <t>Licenced Hotels (Charge Per Room)</t>
  </si>
  <si>
    <t>Tailoring(small 1 to 4 machinelight industry/small individuals</t>
  </si>
  <si>
    <t>light industry</t>
  </si>
  <si>
    <t>Tailoring( medium 5 to 10 machinelight industry/small individuals</t>
  </si>
  <si>
    <t xml:space="preserve"> Tailoring (&gt;10 machines)</t>
  </si>
  <si>
    <t>Light Industrial- Welding Large</t>
  </si>
  <si>
    <t>Watch Repairs</t>
  </si>
  <si>
    <t>Repair Workshops</t>
  </si>
  <si>
    <t>Car Repairs, Panel Beating</t>
  </si>
  <si>
    <t>Larger</t>
  </si>
  <si>
    <t>Shoe Repairs</t>
  </si>
  <si>
    <t>Lunar Park</t>
  </si>
  <si>
    <t>Mini banking</t>
  </si>
  <si>
    <t>Money Lending</t>
  </si>
  <si>
    <t>Nursery Plants</t>
  </si>
  <si>
    <t>Pest Control Charges</t>
  </si>
  <si>
    <t>100+cost+20%</t>
  </si>
  <si>
    <t>Photocopying A4 Building Plans &amp; Banners</t>
  </si>
  <si>
    <t>Application For Lp Gas Filling Site</t>
  </si>
  <si>
    <t>Wholesale Market</t>
  </si>
  <si>
    <t>4759.26%</t>
  </si>
  <si>
    <t>Retailers</t>
  </si>
  <si>
    <t>Photocopying &amp; printing</t>
  </si>
  <si>
    <t>Photoshop Studio</t>
  </si>
  <si>
    <t>Photographer</t>
  </si>
  <si>
    <t>Photographic Studios</t>
  </si>
  <si>
    <t>Pre School</t>
  </si>
  <si>
    <t>20 pupils and below</t>
  </si>
  <si>
    <t>Medium (21-30) pupils</t>
  </si>
  <si>
    <t>Large (Above 30 Pupils)</t>
  </si>
  <si>
    <t>Physiotherapy</t>
  </si>
  <si>
    <t>Mobile Clinic Services</t>
  </si>
  <si>
    <t>Surgery</t>
  </si>
  <si>
    <t>Medical Institutions</t>
  </si>
  <si>
    <t>X-Ray/Radiology/Dignostics</t>
  </si>
  <si>
    <t>Tin Smith</t>
  </si>
  <si>
    <t>Book Binding</t>
  </si>
  <si>
    <t>Home Nursing</t>
  </si>
  <si>
    <t>Pharmacy/ Consultation</t>
  </si>
  <si>
    <t>Laboratory</t>
  </si>
  <si>
    <t>Radio &amp; Tv Repairs</t>
  </si>
  <si>
    <t>Record bars</t>
  </si>
  <si>
    <t>-80.82%</t>
  </si>
  <si>
    <t>Satellite Installation</t>
  </si>
  <si>
    <t>Sawmillers</t>
  </si>
  <si>
    <t>Scrap Metal Dealer</t>
  </si>
  <si>
    <t>Sculpture</t>
  </si>
  <si>
    <t>Secretarial Services</t>
  </si>
  <si>
    <t>Show Grounds Temporary Licence</t>
  </si>
  <si>
    <t>Catering during the day</t>
  </si>
  <si>
    <t>Show Grounds Temporary</t>
  </si>
  <si>
    <t>Licence</t>
  </si>
  <si>
    <t>Jewellers</t>
  </si>
  <si>
    <t>Land Developers</t>
  </si>
  <si>
    <t>Small Bus Depots</t>
  </si>
  <si>
    <t>Solid Waste Removers</t>
  </si>
  <si>
    <t>Sports Clubs</t>
  </si>
  <si>
    <t>Stock Brokers</t>
  </si>
  <si>
    <t>Surveying</t>
  </si>
  <si>
    <t>Telecommunications</t>
  </si>
  <si>
    <t>Tombstone Manufacturer</t>
  </si>
  <si>
    <t>Ambulance Services</t>
  </si>
  <si>
    <t>Travel Agents</t>
  </si>
  <si>
    <t>DSTV Services</t>
  </si>
  <si>
    <t>Truck inn</t>
  </si>
  <si>
    <t>10140 Annual Operating Permits</t>
  </si>
  <si>
    <t>Application for Change of Information</t>
  </si>
  <si>
    <t>10139 Annual Operating Permits</t>
  </si>
  <si>
    <t>Trading App Fee for Trading licence:Small</t>
  </si>
  <si>
    <t>USD 0- 500.00</t>
  </si>
  <si>
    <t>10138 Annual Operating Permits</t>
  </si>
  <si>
    <t>Trading App Fee for Trading licence:Medium</t>
  </si>
  <si>
    <t>USD 501.00-1500.00</t>
  </si>
  <si>
    <t>Trading App Fee for Trading licence:Large</t>
  </si>
  <si>
    <t>USD 150.00 and above</t>
  </si>
  <si>
    <t>Tyre Mending</t>
  </si>
  <si>
    <t>Fire Extinguisher</t>
  </si>
  <si>
    <t>Foundry Casting</t>
  </si>
  <si>
    <t>Vacuum Tanker Services</t>
  </si>
  <si>
    <t>Video Games/Amusement</t>
  </si>
  <si>
    <t>86.48%</t>
  </si>
  <si>
    <t>Pump Repairs</t>
  </si>
  <si>
    <t>Video Shop</t>
  </si>
  <si>
    <t>Warehousing</t>
  </si>
  <si>
    <t>Wedding Gardens</t>
  </si>
  <si>
    <t xml:space="preserve">Welding </t>
  </si>
  <si>
    <t>Well sinkers</t>
  </si>
  <si>
    <t>355.56%</t>
  </si>
  <si>
    <t>10153 Fish Permits</t>
  </si>
  <si>
    <t>Fish Permits per 2 lines</t>
  </si>
  <si>
    <t>village markets</t>
  </si>
  <si>
    <t>small stall 98*12months</t>
  </si>
  <si>
    <t>large stall 61*12 months</t>
  </si>
  <si>
    <t>EDUCATION</t>
  </si>
  <si>
    <t>10037 Library Fees-Sakubva</t>
  </si>
  <si>
    <t>Internet Access</t>
  </si>
  <si>
    <t>Juniors</t>
  </si>
  <si>
    <t>667.25%</t>
  </si>
  <si>
    <t>New Members</t>
  </si>
  <si>
    <t>259.65%</t>
  </si>
  <si>
    <t>Late Book return fine</t>
  </si>
  <si>
    <t>Black &amp; white</t>
  </si>
  <si>
    <t>Printing  per Copy</t>
  </si>
  <si>
    <t>Books,Newspaper</t>
  </si>
  <si>
    <t>Reference Only</t>
  </si>
  <si>
    <t>Big size operation</t>
  </si>
  <si>
    <t>10103 Education Levy</t>
  </si>
  <si>
    <t>All residential Creches &amp; Council Schools</t>
  </si>
  <si>
    <t>-63.56%</t>
  </si>
  <si>
    <t>10123 Library Fees - Turner Memorial</t>
  </si>
  <si>
    <t>Replacement of lost 1D</t>
  </si>
  <si>
    <t>Newspaper reference</t>
  </si>
  <si>
    <t>Black &amp; White</t>
  </si>
  <si>
    <t>Printing per copy</t>
  </si>
  <si>
    <t>Color</t>
  </si>
  <si>
    <t>-84.81%</t>
  </si>
  <si>
    <t>Photocopying</t>
  </si>
  <si>
    <t>-93.93%</t>
  </si>
  <si>
    <t>-92.03%</t>
  </si>
  <si>
    <t>Textbook Library Daily</t>
  </si>
  <si>
    <t>Textbook Library Weekly</t>
  </si>
  <si>
    <t>Turner Memorial  for 3 mnths</t>
  </si>
  <si>
    <t>Textbook Library For 3 mnths</t>
  </si>
  <si>
    <t>1242.69%</t>
  </si>
  <si>
    <t>Textbook Library for 2 weeks</t>
  </si>
  <si>
    <t>Senior Citizens</t>
  </si>
  <si>
    <t>Turner Memorial Lending for 3 mnths</t>
  </si>
  <si>
    <t>Textbook Library Monthly</t>
  </si>
  <si>
    <t>Distant Membership</t>
  </si>
  <si>
    <t>Sale of Books</t>
  </si>
  <si>
    <t>Turner Memorial Lending</t>
  </si>
  <si>
    <t>Reservation</t>
  </si>
  <si>
    <t>Fine for late return</t>
  </si>
  <si>
    <t>LEASES</t>
  </si>
  <si>
    <t>10161 Lease Renewal</t>
  </si>
  <si>
    <t>Brick Moulding</t>
  </si>
  <si>
    <t xml:space="preserve">Sakubva &amp; Dangamvura </t>
  </si>
  <si>
    <t>Creches</t>
  </si>
  <si>
    <t>Firewood stall</t>
  </si>
  <si>
    <t>flea markets</t>
  </si>
  <si>
    <t>fruit and vegie</t>
  </si>
  <si>
    <t>-90.89%</t>
  </si>
  <si>
    <t>gas sites</t>
  </si>
  <si>
    <t>grinding mills</t>
  </si>
  <si>
    <t>Markets (Green markets)</t>
  </si>
  <si>
    <t>ESTATE SALE OF STANDS</t>
  </si>
  <si>
    <t>10168 Stands Sales City Wide</t>
  </si>
  <si>
    <t>Sale Of Stands</t>
  </si>
  <si>
    <t>STAND SALES</t>
  </si>
  <si>
    <t>USD@93</t>
  </si>
  <si>
    <t>Thereafter-between 100 cubic meters and avove</t>
  </si>
  <si>
    <t>Between +26-50 cubic meters</t>
  </si>
  <si>
    <t xml:space="preserve">PRINCE CHARLES FLATS </t>
  </si>
  <si>
    <t>CARETAKER'S COTTAGE</t>
  </si>
  <si>
    <t xml:space="preserve">MALBOROUGH FLATS( 2 BEDS,26 UNITS ) </t>
  </si>
  <si>
    <t xml:space="preserve">MALBOROUGH FLATS( 1 BEDS) </t>
  </si>
  <si>
    <t xml:space="preserve">MATIDA HOSTELS </t>
  </si>
  <si>
    <t>CHIMOIO FLATS (A-BLOCK)</t>
  </si>
  <si>
    <t xml:space="preserve"> SAKUBVA VIEW HOUSE</t>
  </si>
  <si>
    <t>Main house</t>
  </si>
  <si>
    <t>Outbuilding 1:</t>
  </si>
  <si>
    <t>Outbuilding 2</t>
  </si>
  <si>
    <t>Garage</t>
  </si>
  <si>
    <t>Staff quarters:</t>
  </si>
  <si>
    <t xml:space="preserve">MURAHWA HOUSES </t>
  </si>
  <si>
    <t xml:space="preserve">ZIMUNYA HOUSES </t>
  </si>
  <si>
    <t xml:space="preserve">MUTANGADURA HOUSES </t>
  </si>
  <si>
    <t xml:space="preserve"> NYAKUNENGWA</t>
  </si>
  <si>
    <t xml:space="preserve"> MMP </t>
  </si>
  <si>
    <r>
      <t>SAKUBVA SEWAGE WORKS</t>
    </r>
    <r>
      <rPr>
        <u/>
        <sz val="11"/>
        <color indexed="8"/>
        <rFont val="Calibri"/>
        <family val="2"/>
      </rPr>
      <t xml:space="preserve"> </t>
    </r>
  </si>
  <si>
    <t>10002 Housing-Rents</t>
  </si>
  <si>
    <t>10003 Housing-Rents</t>
  </si>
  <si>
    <t>10004 Housing-Rents</t>
  </si>
  <si>
    <t>10005 Housing-Rents</t>
  </si>
  <si>
    <t>10006 Housing-Rents</t>
  </si>
  <si>
    <t>10007 Housing-Rents</t>
  </si>
  <si>
    <t>10008 Housing-Rents</t>
  </si>
  <si>
    <t>10009 Housing-Rents</t>
  </si>
  <si>
    <t>10010 Housing-Rents</t>
  </si>
  <si>
    <t>10011 Housing-Rents</t>
  </si>
  <si>
    <t>10012 Housing-Rents</t>
  </si>
  <si>
    <t>10013 Housing-Rents</t>
  </si>
  <si>
    <t>10014 Housing-Rents</t>
  </si>
  <si>
    <t>10015 Housing-Rents</t>
  </si>
  <si>
    <t>10016 Housing-Rents</t>
  </si>
  <si>
    <t>10017 Housing-Rents</t>
  </si>
  <si>
    <t>10018 Housing-Rents</t>
  </si>
  <si>
    <t>10019 Housing-Rents</t>
  </si>
  <si>
    <t>10020 Housing-Rents</t>
  </si>
  <si>
    <t>10021 Housing-Rents</t>
  </si>
  <si>
    <t>10022 Housing-Rents</t>
  </si>
  <si>
    <t>10023 Housing-Rents</t>
  </si>
  <si>
    <t>S BLOCK</t>
  </si>
  <si>
    <t xml:space="preserve">A BLOCK </t>
  </si>
  <si>
    <t>MACGREGORS</t>
  </si>
  <si>
    <t>NHB– SAKUBVA</t>
  </si>
  <si>
    <t xml:space="preserve">MAONDE </t>
  </si>
  <si>
    <t xml:space="preserve">DEVONSHIRE HOUSES </t>
  </si>
  <si>
    <t xml:space="preserve">MUSA HOUSE </t>
  </si>
  <si>
    <t xml:space="preserve"> CHIPUNZA HOUSE</t>
  </si>
  <si>
    <t xml:space="preserve">CHAREKA HOUSES </t>
  </si>
  <si>
    <t xml:space="preserve">MARANGE HOUSES </t>
  </si>
  <si>
    <t xml:space="preserve">GWINYAI HOUSES </t>
  </si>
  <si>
    <t xml:space="preserve">MATONDO HOUSES </t>
  </si>
  <si>
    <t xml:space="preserve">MADANZA HOUSES </t>
  </si>
  <si>
    <t xml:space="preserve">GUEST HOUSE </t>
  </si>
  <si>
    <t xml:space="preserve">WELFARE HOUSE </t>
  </si>
  <si>
    <t>SAKUBVA HOSPITAL</t>
  </si>
  <si>
    <t>Sakubva house 1</t>
  </si>
  <si>
    <t xml:space="preserve">Dangamvura </t>
  </si>
  <si>
    <t>Kuma2 rooms (11 blocks)</t>
  </si>
  <si>
    <t xml:space="preserve">T-HOUSES </t>
  </si>
  <si>
    <t xml:space="preserve">AREA 15 </t>
  </si>
  <si>
    <t>Sakubva house 2</t>
  </si>
  <si>
    <t>Hospital House</t>
  </si>
  <si>
    <t>TOWN SEWAGE WORKS</t>
  </si>
  <si>
    <t>Staff House II</t>
  </si>
  <si>
    <t>Staff House I</t>
  </si>
  <si>
    <t>GOMBOKI SEWERAGE WORKS</t>
  </si>
  <si>
    <t>Staff house</t>
  </si>
  <si>
    <t>Staff house I</t>
  </si>
  <si>
    <t xml:space="preserve">Staff house II </t>
  </si>
  <si>
    <t>Staff quarters 1</t>
  </si>
  <si>
    <t>Staff quarters: 11</t>
  </si>
  <si>
    <t>Compound (Type IV x 4 units) The whole block</t>
  </si>
  <si>
    <t>Compound (Type III x 2 units) The whole Block</t>
  </si>
  <si>
    <t>Compound (Type II house x 2 units ) Per each Unit</t>
  </si>
  <si>
    <t>Compound (Type I house ): The whole block with 5 x kitchens and 5 x living rooms</t>
  </si>
  <si>
    <t>10025 Housing-Rents</t>
  </si>
  <si>
    <t>10026 Housing-Rents</t>
  </si>
  <si>
    <t>10027 Housing-Rents</t>
  </si>
  <si>
    <t>10028 Housing-Rents</t>
  </si>
  <si>
    <t>10029 Housing-Rents</t>
  </si>
  <si>
    <t>10030 Housing-Rents</t>
  </si>
  <si>
    <t>10031 Housing-Rents</t>
  </si>
  <si>
    <t>10032 Housing-Rents</t>
  </si>
  <si>
    <t>10034 Housing-Rents</t>
  </si>
  <si>
    <t>Staff House</t>
  </si>
  <si>
    <t>SAKUBVA SEWAGE WORKS</t>
  </si>
  <si>
    <t>FIRE STATION</t>
  </si>
  <si>
    <t>FIRE COMPOUND; Staff houses ,per unit</t>
  </si>
  <si>
    <t>Town Area</t>
  </si>
  <si>
    <t xml:space="preserve"> Staff house 1 </t>
  </si>
  <si>
    <t xml:space="preserve">Cottage </t>
  </si>
  <si>
    <t>Town Area Staff House 2</t>
  </si>
  <si>
    <t>Town Area Staff House 3</t>
  </si>
  <si>
    <t>4 rooms</t>
  </si>
  <si>
    <t>2 rooms</t>
  </si>
  <si>
    <t>5 rooms</t>
  </si>
  <si>
    <t>1 room</t>
  </si>
  <si>
    <t>6 rooms</t>
  </si>
  <si>
    <t>7 rooms</t>
  </si>
  <si>
    <t>3 rooms</t>
  </si>
  <si>
    <t>10 rooms</t>
  </si>
  <si>
    <t>SAKUBVA RENTED HSES</t>
  </si>
  <si>
    <t>PROGRAME</t>
  </si>
  <si>
    <t>CHAMBER SEC</t>
  </si>
  <si>
    <t>PUBLIC SAFETY</t>
  </si>
  <si>
    <t>GOVERNANCE</t>
  </si>
  <si>
    <t>10118 Equipment Hire</t>
  </si>
  <si>
    <t>10119 Equipment Hire</t>
  </si>
  <si>
    <t>Institutional Smaller Institutions (CRECHES)</t>
  </si>
  <si>
    <t xml:space="preserve">Thereafter-between +0-26 cubic metes </t>
  </si>
  <si>
    <t>Between +26-100 cubic meters</t>
  </si>
  <si>
    <t>There after +100 cubic meters and above</t>
  </si>
  <si>
    <t>0-3 cubic meters</t>
  </si>
  <si>
    <t xml:space="preserve">Thereafter-between +3-26 cubic metes </t>
  </si>
  <si>
    <t>All consumption (0-999)</t>
  </si>
  <si>
    <t>Local Authority Tariff</t>
  </si>
  <si>
    <t>Fixed Charge</t>
  </si>
  <si>
    <t>All consumption (0-Infinity)</t>
  </si>
  <si>
    <t>Commercial/ Industrial/ Institutional</t>
  </si>
  <si>
    <t xml:space="preserve">Domestic </t>
  </si>
  <si>
    <t>MUNICIPAL (Council)</t>
  </si>
  <si>
    <t xml:space="preserve">OF PIPE CLR </t>
  </si>
  <si>
    <t>Water/CLOSET INSTITUTION</t>
  </si>
  <si>
    <t>Commercial &amp; Industrial</t>
  </si>
  <si>
    <t>Vacum Tanker Services</t>
  </si>
  <si>
    <t>GOVERNANCE &amp; ADMIN</t>
  </si>
  <si>
    <t>Vendors' Licences</t>
  </si>
  <si>
    <t>Clinic Procedures</t>
  </si>
  <si>
    <t>10137 Family Planning</t>
  </si>
  <si>
    <t>Lp (Lumber Puncher)</t>
  </si>
  <si>
    <t>Below 20 sqm</t>
  </si>
  <si>
    <t>Above 20sqm</t>
  </si>
  <si>
    <t>Large (Manufacturers)</t>
  </si>
  <si>
    <t>Mediums (SMEs)</t>
  </si>
  <si>
    <t>Educational Inst above 50 pupils</t>
  </si>
  <si>
    <t>Educational Inst more than 50 pupils</t>
  </si>
  <si>
    <t>Archtectural</t>
  </si>
  <si>
    <t>Above 4 machines</t>
  </si>
  <si>
    <t>1-4 machines</t>
  </si>
  <si>
    <t>Health Institutions</t>
  </si>
  <si>
    <t xml:space="preserve"> Hospital</t>
  </si>
  <si>
    <t>Vehicle Suspension Repairs</t>
  </si>
  <si>
    <t>10 % charge of tombostone erection</t>
  </si>
  <si>
    <t>Weekends/holidays- After 12 months of burial (non resident)</t>
  </si>
  <si>
    <t>Open Existing grave for any additional burial</t>
  </si>
  <si>
    <t>Reservation of allotment for each period of 5 years</t>
  </si>
  <si>
    <t>10019 Grave Fees-Cemetry - Town</t>
  </si>
  <si>
    <t>Burial of 2 bodies upon application</t>
  </si>
  <si>
    <t>10020 Grave Fees-Cemetry - Town</t>
  </si>
  <si>
    <t>Penalty for committing cemetry offence</t>
  </si>
  <si>
    <t>in one grave</t>
  </si>
  <si>
    <t>Ordinary</t>
  </si>
  <si>
    <t xml:space="preserve">Tree Felling per hour </t>
  </si>
  <si>
    <t>Queens Hall</t>
  </si>
  <si>
    <t>Church Session</t>
  </si>
  <si>
    <t>Full Day</t>
  </si>
  <si>
    <t>Dancing /Churches Per Session (Half Day)</t>
  </si>
  <si>
    <t>Rotunda Hall</t>
  </si>
  <si>
    <t>Tree Felling per hour close to buildings</t>
  </si>
  <si>
    <t>5000kgs &amp; above</t>
  </si>
  <si>
    <t>10116 Aircraft</t>
  </si>
  <si>
    <t>up to 3000kgs</t>
  </si>
  <si>
    <t>3001 kg to 5000kg</t>
  </si>
  <si>
    <t>10117 Aircraft</t>
  </si>
  <si>
    <t>10118 Aircraft</t>
  </si>
  <si>
    <t>10005 Building Fees</t>
  </si>
  <si>
    <t>/visit in addition to charges on scope covered</t>
  </si>
  <si>
    <t>first</t>
  </si>
  <si>
    <t>second</t>
  </si>
  <si>
    <t>third</t>
  </si>
  <si>
    <t>fourth</t>
  </si>
  <si>
    <t>ZWL$ Quarterly Adjustments</t>
  </si>
  <si>
    <t>US$ Quarterly Adjustments</t>
  </si>
</sst>
</file>

<file path=xl/styles.xml><?xml version="1.0" encoding="utf-8"?>
<styleSheet xmlns="http://schemas.openxmlformats.org/spreadsheetml/2006/main" xmlns:mc="http://schemas.openxmlformats.org/markup-compatibility/2006" xmlns:x14ac="http://schemas.microsoft.com/office/spreadsheetml/2009/9/ac" mc:Ignorable="x14ac">
  <numFmts count="15">
    <numFmt numFmtId="43" formatCode="_-* #,##0.00_-;\-* #,##0.00_-;_-* &quot;-&quot;??_-;_-@_-"/>
    <numFmt numFmtId="164" formatCode="_-&quot;US$&quot;* #,##0.00_-;\-&quot;US$&quot;* #,##0.00_-;_-&quot;US$&quot;* &quot;-&quot;??_-;_-@_-"/>
    <numFmt numFmtId="165" formatCode="_(* #,##0_);_(* \(#,##0\);_(* &quot;-&quot;??_)"/>
    <numFmt numFmtId="166" formatCode="_(* #,##0.00_);_(* \(#,##0.00\);_(* &quot;-&quot;??_)"/>
    <numFmt numFmtId="167" formatCode="[$-409]General"/>
    <numFmt numFmtId="168" formatCode="[$-409]_(* #,##0_);[$-409]_(* \(#,##0\);[$-409]_(* &quot;-&quot;??_)"/>
    <numFmt numFmtId="169" formatCode="[$-409]_(* #,##0.00_);[$-409]_(* \(#,##0.00\);[$-409]_(* &quot;-&quot;??_)"/>
    <numFmt numFmtId="170" formatCode="_(* #,##0_);_(* \(#,##0\);_(* &quot;-&quot;??_);_(@_)"/>
    <numFmt numFmtId="171" formatCode="[$$-C09]#,##0.00"/>
    <numFmt numFmtId="172" formatCode="&quot;US$&quot;#,##0.00"/>
    <numFmt numFmtId="173" formatCode="_-* #,##0_-;\-* #,##0_-;_-* &quot;-&quot;??_-;_-@_-"/>
    <numFmt numFmtId="174" formatCode="_-* #,##0.000000_-;\-* #,##0.000000_-;_-* &quot;-&quot;??_-;_-@_-"/>
    <numFmt numFmtId="175" formatCode="[$-409]0.00%"/>
    <numFmt numFmtId="176" formatCode="_-* #,##0.0_-;\-* #,##0.0_-;_-* &quot;-&quot;??_-;_-@_-"/>
    <numFmt numFmtId="177" formatCode="_-* #,##0.000000_-;\-* #,##0.000000_-;_-* &quot;-&quot;??????_-;_-@_-"/>
  </numFmts>
  <fonts count="16">
    <font>
      <sz val="11"/>
      <color theme="1"/>
      <name val="Calibri"/>
      <family val="2"/>
      <scheme val="minor"/>
    </font>
    <font>
      <sz val="11"/>
      <color theme="1"/>
      <name val="Calibri"/>
      <family val="2"/>
      <scheme val="minor"/>
    </font>
    <font>
      <sz val="8"/>
      <color theme="1"/>
      <name val="Tahoma"/>
      <family val="2"/>
    </font>
    <font>
      <u/>
      <sz val="8"/>
      <color theme="1"/>
      <name val="Tahoma"/>
      <family val="2"/>
    </font>
    <font>
      <sz val="8"/>
      <color theme="1"/>
      <name val="Calibri"/>
      <family val="2"/>
      <scheme val="minor"/>
    </font>
    <font>
      <sz val="8"/>
      <color theme="1"/>
      <name val="Lato"/>
    </font>
    <font>
      <sz val="8"/>
      <color theme="1"/>
      <name val="Times New Roman"/>
      <family val="1"/>
    </font>
    <font>
      <u/>
      <sz val="11"/>
      <color theme="10"/>
      <name val="Calibri"/>
      <family val="2"/>
      <scheme val="minor"/>
    </font>
    <font>
      <b/>
      <sz val="11"/>
      <color theme="1"/>
      <name val="Calibri"/>
      <family val="2"/>
      <scheme val="minor"/>
    </font>
    <font>
      <b/>
      <sz val="12"/>
      <color theme="1"/>
      <name val="Calibri"/>
      <family val="2"/>
      <scheme val="minor"/>
    </font>
    <font>
      <u/>
      <sz val="11"/>
      <color indexed="8"/>
      <name val="Calibri"/>
      <family val="2"/>
    </font>
    <font>
      <sz val="9"/>
      <color theme="1"/>
      <name val="Calibri"/>
      <family val="2"/>
      <scheme val="minor"/>
    </font>
    <font>
      <b/>
      <sz val="8"/>
      <color theme="1"/>
      <name val="Calibri"/>
      <family val="2"/>
      <scheme val="minor"/>
    </font>
    <font>
      <b/>
      <sz val="8"/>
      <color theme="1"/>
      <name val="Tahoma"/>
      <family val="2"/>
    </font>
    <font>
      <sz val="8"/>
      <name val="Tahoma"/>
      <family val="2"/>
    </font>
    <font>
      <b/>
      <u/>
      <sz val="11"/>
      <color theme="10"/>
      <name val="Calibri"/>
      <family val="2"/>
      <scheme val="minor"/>
    </font>
  </fonts>
  <fills count="11">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9" tint="0.59999389629810485"/>
        <bgColor indexed="64"/>
      </patternFill>
    </fill>
    <fill>
      <patternFill patternType="solid">
        <fgColor theme="6"/>
        <bgColor indexed="64"/>
      </patternFill>
    </fill>
    <fill>
      <patternFill patternType="solid">
        <fgColor theme="6" tint="0.79998168889431442"/>
        <bgColor indexed="64"/>
      </patternFill>
    </fill>
    <fill>
      <patternFill patternType="solid">
        <fgColor rgb="FF92D050"/>
        <bgColor indexed="64"/>
      </patternFill>
    </fill>
    <fill>
      <patternFill patternType="solid">
        <fgColor rgb="FFFFC00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right style="medium">
        <color rgb="FFD4D4D4"/>
      </right>
      <top/>
      <bottom style="medium">
        <color rgb="FFD4D4D4"/>
      </bottom>
      <diagonal/>
    </border>
    <border>
      <left/>
      <right style="thin">
        <color rgb="FFD4D4D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4">
    <xf numFmtId="0" fontId="0" fillId="0" borderId="0"/>
    <xf numFmtId="43" fontId="1" fillId="0" borderId="0" applyFont="0" applyFill="0" applyBorder="0" applyAlignment="0" applyProtection="0"/>
    <xf numFmtId="164" fontId="1" fillId="0" borderId="0" applyFont="0" applyFill="0" applyBorder="0" applyAlignment="0" applyProtection="0"/>
    <xf numFmtId="0" fontId="7" fillId="0" borderId="0" applyNumberFormat="0" applyFill="0" applyBorder="0" applyAlignment="0" applyProtection="0"/>
  </cellStyleXfs>
  <cellXfs count="160">
    <xf numFmtId="0" fontId="0" fillId="0" borderId="0" xfId="0"/>
    <xf numFmtId="0" fontId="2" fillId="3" borderId="1" xfId="0" applyFont="1" applyFill="1" applyBorder="1"/>
    <xf numFmtId="43" fontId="2" fillId="3" borderId="1" xfId="1" applyFont="1" applyFill="1" applyBorder="1"/>
    <xf numFmtId="0" fontId="2" fillId="0" borderId="1" xfId="0" applyFont="1" applyFill="1" applyBorder="1"/>
    <xf numFmtId="43" fontId="2" fillId="0" borderId="1" xfId="1" applyFont="1" applyFill="1" applyBorder="1"/>
    <xf numFmtId="0" fontId="4" fillId="0" borderId="1" xfId="0" applyFont="1" applyFill="1" applyBorder="1"/>
    <xf numFmtId="172" fontId="2" fillId="0" borderId="1" xfId="0" applyNumberFormat="1" applyFont="1" applyFill="1" applyBorder="1"/>
    <xf numFmtId="43" fontId="2" fillId="0" borderId="1" xfId="1" applyFont="1" applyFill="1" applyBorder="1" applyAlignment="1">
      <alignment horizontal="right"/>
    </xf>
    <xf numFmtId="43" fontId="2" fillId="0" borderId="1" xfId="0" applyNumberFormat="1" applyFont="1" applyFill="1" applyBorder="1"/>
    <xf numFmtId="43" fontId="0" fillId="0" borderId="1" xfId="1" applyFont="1" applyFill="1" applyBorder="1"/>
    <xf numFmtId="0" fontId="2" fillId="0" borderId="1" xfId="0" applyFont="1" applyFill="1" applyBorder="1" applyAlignment="1">
      <alignment horizontal="center" vertical="center" wrapText="1"/>
    </xf>
    <xf numFmtId="173" fontId="5" fillId="0" borderId="1" xfId="1" applyNumberFormat="1" applyFont="1" applyFill="1" applyBorder="1" applyAlignment="1">
      <alignment horizontal="center" vertical="center" wrapText="1"/>
    </xf>
    <xf numFmtId="0" fontId="5" fillId="0" borderId="1" xfId="0" applyFont="1" applyFill="1" applyBorder="1" applyAlignment="1">
      <alignment horizontal="center" vertical="center" wrapText="1"/>
    </xf>
    <xf numFmtId="43" fontId="4" fillId="0" borderId="1" xfId="1" applyFont="1" applyFill="1" applyBorder="1"/>
    <xf numFmtId="12" fontId="4" fillId="0" borderId="1" xfId="1" applyNumberFormat="1" applyFont="1" applyFill="1" applyBorder="1"/>
    <xf numFmtId="173" fontId="4" fillId="0" borderId="1" xfId="1" applyNumberFormat="1" applyFont="1" applyFill="1" applyBorder="1"/>
    <xf numFmtId="14" fontId="4" fillId="4" borderId="1" xfId="1" applyNumberFormat="1" applyFont="1" applyFill="1" applyBorder="1"/>
    <xf numFmtId="173" fontId="4" fillId="5" borderId="1" xfId="1" applyNumberFormat="1" applyFont="1" applyFill="1" applyBorder="1"/>
    <xf numFmtId="0" fontId="4" fillId="0" borderId="1" xfId="1" applyNumberFormat="1" applyFont="1" applyFill="1" applyBorder="1"/>
    <xf numFmtId="2" fontId="4" fillId="5" borderId="1" xfId="1" applyNumberFormat="1" applyFont="1" applyFill="1" applyBorder="1"/>
    <xf numFmtId="43" fontId="4" fillId="6" borderId="1" xfId="1" applyFont="1" applyFill="1" applyBorder="1"/>
    <xf numFmtId="174" fontId="4" fillId="0" borderId="1" xfId="1" applyNumberFormat="1" applyFont="1" applyFill="1" applyBorder="1"/>
    <xf numFmtId="167" fontId="2" fillId="0" borderId="1" xfId="0" applyNumberFormat="1" applyFont="1" applyFill="1" applyBorder="1" applyAlignment="1">
      <alignment vertical="center" wrapText="1"/>
    </xf>
    <xf numFmtId="167" fontId="2" fillId="0" borderId="1" xfId="0" applyNumberFormat="1" applyFont="1" applyFill="1" applyBorder="1" applyAlignment="1">
      <alignment horizontal="center" vertical="center" wrapText="1"/>
    </xf>
    <xf numFmtId="169" fontId="2" fillId="0" borderId="1" xfId="0" applyNumberFormat="1" applyFont="1" applyFill="1" applyBorder="1" applyAlignment="1">
      <alignment vertical="center" wrapText="1"/>
    </xf>
    <xf numFmtId="174" fontId="2" fillId="0" borderId="1" xfId="1" applyNumberFormat="1" applyFont="1" applyFill="1" applyBorder="1" applyAlignment="1">
      <alignment vertical="center" wrapText="1"/>
    </xf>
    <xf numFmtId="175" fontId="2" fillId="0" borderId="1" xfId="0" applyNumberFormat="1" applyFont="1" applyFill="1" applyBorder="1" applyAlignment="1">
      <alignment horizontal="center" vertical="center" wrapText="1"/>
    </xf>
    <xf numFmtId="43" fontId="4" fillId="0" borderId="1" xfId="1" applyNumberFormat="1" applyFont="1" applyFill="1" applyBorder="1"/>
    <xf numFmtId="174" fontId="4" fillId="4" borderId="1" xfId="1" applyNumberFormat="1" applyFont="1" applyFill="1" applyBorder="1"/>
    <xf numFmtId="174" fontId="4" fillId="5" borderId="1" xfId="1" applyNumberFormat="1" applyFont="1" applyFill="1" applyBorder="1"/>
    <xf numFmtId="173" fontId="4" fillId="4" borderId="1" xfId="1" applyNumberFormat="1" applyFont="1" applyFill="1" applyBorder="1"/>
    <xf numFmtId="43" fontId="4" fillId="5" borderId="1" xfId="1" applyNumberFormat="1" applyFont="1" applyFill="1" applyBorder="1"/>
    <xf numFmtId="173" fontId="2" fillId="0" borderId="1" xfId="1" applyNumberFormat="1" applyFont="1" applyFill="1" applyBorder="1" applyAlignment="1">
      <alignment vertical="center" wrapText="1"/>
    </xf>
    <xf numFmtId="0" fontId="4" fillId="0" borderId="1" xfId="0" applyFont="1" applyFill="1" applyBorder="1" applyAlignment="1">
      <alignment wrapText="1"/>
    </xf>
    <xf numFmtId="43" fontId="4" fillId="2" borderId="1" xfId="1" applyFont="1" applyFill="1" applyBorder="1"/>
    <xf numFmtId="173" fontId="4" fillId="7" borderId="1" xfId="1" applyNumberFormat="1" applyFont="1" applyFill="1" applyBorder="1"/>
    <xf numFmtId="167" fontId="2" fillId="8" borderId="1" xfId="0" applyNumberFormat="1" applyFont="1" applyFill="1" applyBorder="1" applyAlignment="1">
      <alignment vertical="center" wrapText="1"/>
    </xf>
    <xf numFmtId="167" fontId="2" fillId="8" borderId="1" xfId="0" applyNumberFormat="1" applyFont="1" applyFill="1" applyBorder="1" applyAlignment="1">
      <alignment horizontal="center" vertical="center" wrapText="1"/>
    </xf>
    <xf numFmtId="169" fontId="2" fillId="8" borderId="1" xfId="0" applyNumberFormat="1" applyFont="1" applyFill="1" applyBorder="1" applyAlignment="1">
      <alignment vertical="center" wrapText="1"/>
    </xf>
    <xf numFmtId="173" fontId="2" fillId="8" borderId="1" xfId="1" applyNumberFormat="1" applyFont="1" applyFill="1" applyBorder="1" applyAlignment="1">
      <alignment vertical="center" wrapText="1"/>
    </xf>
    <xf numFmtId="175" fontId="2" fillId="8" borderId="1" xfId="0" applyNumberFormat="1" applyFont="1" applyFill="1" applyBorder="1" applyAlignment="1">
      <alignment horizontal="center" vertical="center" wrapText="1"/>
    </xf>
    <xf numFmtId="43" fontId="4" fillId="8" borderId="1" xfId="1" applyFont="1" applyFill="1" applyBorder="1"/>
    <xf numFmtId="43" fontId="4" fillId="8" borderId="1" xfId="1" applyNumberFormat="1" applyFont="1" applyFill="1" applyBorder="1"/>
    <xf numFmtId="173" fontId="4" fillId="8" borderId="1" xfId="1" applyNumberFormat="1" applyFont="1" applyFill="1" applyBorder="1"/>
    <xf numFmtId="43" fontId="4" fillId="4" borderId="1" xfId="1" applyFont="1" applyFill="1" applyBorder="1"/>
    <xf numFmtId="0" fontId="4" fillId="4" borderId="1" xfId="0" applyFont="1" applyFill="1" applyBorder="1"/>
    <xf numFmtId="176" fontId="4" fillId="5" borderId="1" xfId="1" applyNumberFormat="1" applyFont="1" applyFill="1" applyBorder="1"/>
    <xf numFmtId="176" fontId="4" fillId="4" borderId="1" xfId="1" applyNumberFormat="1" applyFont="1" applyFill="1" applyBorder="1"/>
    <xf numFmtId="43" fontId="4" fillId="5" borderId="1" xfId="1" applyFont="1" applyFill="1" applyBorder="1"/>
    <xf numFmtId="43" fontId="4" fillId="7" borderId="1" xfId="1" applyFont="1" applyFill="1" applyBorder="1"/>
    <xf numFmtId="43" fontId="2" fillId="0" borderId="1" xfId="1" applyFont="1" applyFill="1" applyBorder="1" applyAlignment="1">
      <alignment vertical="center" wrapText="1"/>
    </xf>
    <xf numFmtId="0" fontId="2" fillId="0" borderId="1" xfId="0" applyFont="1" applyFill="1" applyBorder="1" applyAlignment="1">
      <alignment horizontal="left" vertical="center" wrapText="1"/>
    </xf>
    <xf numFmtId="165" fontId="2" fillId="0" borderId="1" xfId="0" applyNumberFormat="1" applyFont="1" applyFill="1" applyBorder="1" applyAlignment="1">
      <alignment vertical="center" wrapText="1"/>
    </xf>
    <xf numFmtId="43" fontId="2" fillId="0" borderId="1" xfId="1" applyFont="1" applyFill="1" applyBorder="1" applyAlignment="1">
      <alignment horizontal="right" vertical="center" wrapText="1"/>
    </xf>
    <xf numFmtId="166" fontId="2" fillId="0" borderId="1" xfId="0" applyNumberFormat="1" applyFont="1" applyFill="1" applyBorder="1" applyAlignment="1">
      <alignment horizontal="left" vertical="center" wrapText="1"/>
    </xf>
    <xf numFmtId="0" fontId="2" fillId="3" borderId="1" xfId="0" applyFont="1" applyFill="1" applyBorder="1" applyAlignment="1">
      <alignment horizontal="left" vertical="center" wrapText="1"/>
    </xf>
    <xf numFmtId="43" fontId="2" fillId="3" borderId="1" xfId="1" applyFont="1" applyFill="1" applyBorder="1" applyAlignment="1">
      <alignment horizontal="right" vertical="center" wrapText="1"/>
    </xf>
    <xf numFmtId="0" fontId="0" fillId="0" borderId="1" xfId="0" applyFont="1" applyFill="1" applyBorder="1"/>
    <xf numFmtId="0" fontId="2" fillId="0" borderId="1" xfId="0" applyFont="1" applyFill="1" applyBorder="1" applyAlignment="1">
      <alignment vertical="center" wrapText="1"/>
    </xf>
    <xf numFmtId="43" fontId="2" fillId="0" borderId="1" xfId="1" applyFont="1" applyFill="1" applyBorder="1" applyAlignment="1">
      <alignment horizontal="center" vertical="center" wrapText="1"/>
    </xf>
    <xf numFmtId="0" fontId="3" fillId="0" borderId="1" xfId="0" applyFont="1" applyFill="1" applyBorder="1"/>
    <xf numFmtId="0" fontId="2" fillId="0" borderId="1" xfId="0" applyFont="1" applyFill="1" applyBorder="1" applyAlignment="1"/>
    <xf numFmtId="165" fontId="2" fillId="0" borderId="1" xfId="0" applyNumberFormat="1" applyFont="1" applyFill="1" applyBorder="1" applyAlignment="1">
      <alignment horizontal="left" vertical="center" wrapText="1"/>
    </xf>
    <xf numFmtId="167" fontId="2" fillId="0" borderId="1" xfId="0" applyNumberFormat="1" applyFont="1" applyFill="1" applyBorder="1" applyAlignment="1">
      <alignment horizontal="left" vertical="center" wrapText="1"/>
    </xf>
    <xf numFmtId="168" fontId="2" fillId="0" borderId="1" xfId="0" applyNumberFormat="1" applyFont="1" applyFill="1" applyBorder="1" applyAlignment="1">
      <alignment vertical="center" wrapText="1"/>
    </xf>
    <xf numFmtId="169" fontId="2" fillId="0" borderId="1" xfId="0" applyNumberFormat="1" applyFont="1" applyFill="1" applyBorder="1" applyAlignment="1">
      <alignment horizontal="right" vertical="center" wrapText="1"/>
    </xf>
    <xf numFmtId="1" fontId="2" fillId="0" borderId="1" xfId="2" applyNumberFormat="1" applyFont="1" applyFill="1" applyBorder="1"/>
    <xf numFmtId="0" fontId="2" fillId="0" borderId="0" xfId="0" applyFont="1" applyFill="1"/>
    <xf numFmtId="0" fontId="2" fillId="0" borderId="2" xfId="0" applyFont="1" applyFill="1" applyBorder="1" applyAlignment="1">
      <alignment vertical="center" wrapText="1"/>
    </xf>
    <xf numFmtId="43" fontId="2" fillId="0" borderId="0" xfId="1" applyFont="1" applyFill="1"/>
    <xf numFmtId="1" fontId="2" fillId="0" borderId="1" xfId="0" applyNumberFormat="1" applyFont="1" applyFill="1" applyBorder="1"/>
    <xf numFmtId="167" fontId="6" fillId="0" borderId="3" xfId="0" applyNumberFormat="1" applyFont="1" applyFill="1" applyBorder="1" applyAlignment="1">
      <alignment vertical="center" wrapText="1"/>
    </xf>
    <xf numFmtId="167" fontId="6" fillId="0" borderId="0" xfId="0" applyNumberFormat="1" applyFont="1" applyFill="1" applyBorder="1" applyAlignment="1">
      <alignment vertical="center" wrapText="1"/>
    </xf>
    <xf numFmtId="0" fontId="2" fillId="0" borderId="0" xfId="0" applyFont="1" applyFill="1" applyAlignment="1">
      <alignment horizontal="left"/>
    </xf>
    <xf numFmtId="0" fontId="2" fillId="0" borderId="1" xfId="0" applyFont="1" applyFill="1" applyBorder="1" applyAlignment="1">
      <alignment horizontal="left"/>
    </xf>
    <xf numFmtId="170" fontId="2" fillId="0" borderId="1" xfId="1" applyNumberFormat="1" applyFont="1" applyFill="1" applyBorder="1"/>
    <xf numFmtId="0" fontId="4" fillId="0" borderId="1" xfId="0" applyFont="1" applyFill="1" applyBorder="1" applyAlignment="1">
      <alignment horizontal="left"/>
    </xf>
    <xf numFmtId="171" fontId="2" fillId="0" borderId="1" xfId="0" applyNumberFormat="1" applyFont="1" applyFill="1" applyBorder="1"/>
    <xf numFmtId="0" fontId="2" fillId="0" borderId="1" xfId="0" applyFont="1" applyFill="1" applyBorder="1" applyAlignment="1">
      <alignment wrapText="1"/>
    </xf>
    <xf numFmtId="43" fontId="2" fillId="0" borderId="1" xfId="1" applyFont="1" applyFill="1" applyBorder="1" applyAlignment="1">
      <alignment wrapText="1"/>
    </xf>
    <xf numFmtId="0" fontId="0" fillId="0" borderId="0" xfId="0" applyFont="1" applyFill="1"/>
    <xf numFmtId="166" fontId="2" fillId="3" borderId="1" xfId="0" applyNumberFormat="1" applyFont="1" applyFill="1" applyBorder="1" applyAlignment="1">
      <alignment horizontal="left" vertical="center" wrapText="1"/>
    </xf>
    <xf numFmtId="177" fontId="4" fillId="0" borderId="1" xfId="0" applyNumberFormat="1" applyFont="1" applyFill="1" applyBorder="1"/>
    <xf numFmtId="43" fontId="4" fillId="0" borderId="1" xfId="0" applyNumberFormat="1" applyFont="1" applyFill="1" applyBorder="1"/>
    <xf numFmtId="9" fontId="4" fillId="3" borderId="1" xfId="0" applyNumberFormat="1" applyFont="1" applyFill="1" applyBorder="1"/>
    <xf numFmtId="0" fontId="4" fillId="3" borderId="1" xfId="0" applyFont="1" applyFill="1" applyBorder="1"/>
    <xf numFmtId="177" fontId="4" fillId="3" borderId="1" xfId="0" applyNumberFormat="1" applyFont="1" applyFill="1" applyBorder="1"/>
    <xf numFmtId="43" fontId="4" fillId="3" borderId="1" xfId="0" applyNumberFormat="1" applyFont="1" applyFill="1" applyBorder="1"/>
    <xf numFmtId="9" fontId="4" fillId="9" borderId="1" xfId="0" applyNumberFormat="1" applyFont="1" applyFill="1" applyBorder="1"/>
    <xf numFmtId="10" fontId="4" fillId="9" borderId="1" xfId="0" applyNumberFormat="1" applyFont="1" applyFill="1" applyBorder="1"/>
    <xf numFmtId="0" fontId="4" fillId="9" borderId="1" xfId="0" applyFont="1" applyFill="1" applyBorder="1"/>
    <xf numFmtId="177" fontId="4" fillId="9" borderId="1" xfId="0" applyNumberFormat="1" applyFont="1" applyFill="1" applyBorder="1"/>
    <xf numFmtId="43" fontId="4" fillId="9" borderId="1" xfId="0" applyNumberFormat="1" applyFont="1" applyFill="1" applyBorder="1"/>
    <xf numFmtId="167" fontId="2" fillId="2" borderId="1" xfId="0" applyNumberFormat="1" applyFont="1" applyFill="1" applyBorder="1" applyAlignment="1">
      <alignment vertical="center" wrapText="1"/>
    </xf>
    <xf numFmtId="167" fontId="2" fillId="2" borderId="1" xfId="0" applyNumberFormat="1" applyFont="1" applyFill="1" applyBorder="1" applyAlignment="1">
      <alignment horizontal="center" vertical="center" wrapText="1"/>
    </xf>
    <xf numFmtId="173" fontId="2" fillId="2" borderId="1" xfId="1" applyNumberFormat="1" applyFont="1" applyFill="1" applyBorder="1" applyAlignment="1">
      <alignment vertical="center" wrapText="1"/>
    </xf>
    <xf numFmtId="43" fontId="2" fillId="2" borderId="1" xfId="1" applyFont="1" applyFill="1" applyBorder="1" applyAlignment="1">
      <alignment vertical="center" wrapText="1"/>
    </xf>
    <xf numFmtId="0" fontId="13" fillId="0" borderId="1" xfId="0" applyFont="1" applyFill="1" applyBorder="1" applyAlignment="1">
      <alignment horizontal="center" vertical="center" wrapText="1"/>
    </xf>
    <xf numFmtId="173" fontId="13" fillId="0" borderId="1" xfId="1" applyNumberFormat="1" applyFont="1" applyFill="1" applyBorder="1" applyAlignment="1">
      <alignment horizontal="center" vertical="center" wrapText="1"/>
    </xf>
    <xf numFmtId="174" fontId="12" fillId="0" borderId="1" xfId="1" applyNumberFormat="1" applyFont="1" applyFill="1" applyBorder="1"/>
    <xf numFmtId="9" fontId="12" fillId="4" borderId="1" xfId="1" applyNumberFormat="1" applyFont="1" applyFill="1" applyBorder="1"/>
    <xf numFmtId="9" fontId="12" fillId="5" borderId="1" xfId="1" applyNumberFormat="1" applyFont="1" applyFill="1" applyBorder="1"/>
    <xf numFmtId="10" fontId="12" fillId="5" borderId="1" xfId="1" applyNumberFormat="1" applyFont="1" applyFill="1" applyBorder="1"/>
    <xf numFmtId="9" fontId="13" fillId="4" borderId="1" xfId="1" applyNumberFormat="1" applyFont="1" applyFill="1" applyBorder="1" applyAlignment="1">
      <alignment horizontal="center" vertical="center" wrapText="1"/>
    </xf>
    <xf numFmtId="9" fontId="13" fillId="5" borderId="1" xfId="1" applyNumberFormat="1" applyFont="1" applyFill="1" applyBorder="1" applyAlignment="1">
      <alignment horizontal="center" vertical="center" wrapText="1"/>
    </xf>
    <xf numFmtId="173" fontId="13" fillId="5" borderId="1" xfId="1" applyNumberFormat="1" applyFont="1" applyFill="1" applyBorder="1" applyAlignment="1">
      <alignment horizontal="center" vertical="center" wrapText="1"/>
    </xf>
    <xf numFmtId="43" fontId="12" fillId="6" borderId="1" xfId="1" applyFont="1" applyFill="1" applyBorder="1"/>
    <xf numFmtId="43" fontId="12" fillId="0" borderId="1" xfId="1" applyFont="1" applyFill="1" applyBorder="1"/>
    <xf numFmtId="0" fontId="12" fillId="3" borderId="1" xfId="0" applyFont="1" applyFill="1" applyBorder="1"/>
    <xf numFmtId="0" fontId="15" fillId="0" borderId="1" xfId="3" applyFont="1" applyFill="1" applyBorder="1"/>
    <xf numFmtId="0" fontId="12" fillId="9" borderId="1" xfId="0" applyFont="1" applyFill="1" applyBorder="1"/>
    <xf numFmtId="0" fontId="12" fillId="0" borderId="1" xfId="0" applyFont="1" applyFill="1" applyBorder="1"/>
    <xf numFmtId="0" fontId="11" fillId="2" borderId="1" xfId="0" applyFont="1" applyFill="1" applyBorder="1" applyAlignment="1">
      <alignment wrapText="1"/>
    </xf>
    <xf numFmtId="0" fontId="11" fillId="2" borderId="1" xfId="0" applyFont="1" applyFill="1" applyBorder="1"/>
    <xf numFmtId="0" fontId="0" fillId="2" borderId="1" xfId="0" applyFont="1" applyFill="1" applyBorder="1"/>
    <xf numFmtId="0" fontId="0" fillId="2" borderId="1" xfId="0" applyFont="1" applyFill="1" applyBorder="1" applyAlignment="1">
      <alignment horizontal="left"/>
    </xf>
    <xf numFmtId="0" fontId="0" fillId="2" borderId="1" xfId="0" applyFont="1" applyFill="1" applyBorder="1" applyAlignment="1">
      <alignment horizontal="left" vertical="center"/>
    </xf>
    <xf numFmtId="0" fontId="0" fillId="2" borderId="1" xfId="0" applyFont="1" applyFill="1" applyBorder="1" applyAlignment="1">
      <alignment vertical="center"/>
    </xf>
    <xf numFmtId="0" fontId="8" fillId="2" borderId="1" xfId="0" applyFont="1" applyFill="1" applyBorder="1"/>
    <xf numFmtId="0" fontId="9" fillId="2" borderId="1" xfId="0" applyFont="1" applyFill="1" applyBorder="1"/>
    <xf numFmtId="0" fontId="2" fillId="2" borderId="1" xfId="0" applyFont="1" applyFill="1" applyBorder="1" applyAlignment="1">
      <alignment horizontal="left"/>
    </xf>
    <xf numFmtId="0" fontId="2" fillId="2" borderId="1" xfId="0" applyFont="1" applyFill="1" applyBorder="1"/>
    <xf numFmtId="0" fontId="2" fillId="2" borderId="1" xfId="0" applyFont="1" applyFill="1" applyBorder="1" applyAlignment="1">
      <alignment horizontal="left" vertical="center"/>
    </xf>
    <xf numFmtId="0" fontId="2" fillId="2" borderId="1" xfId="0" applyFont="1" applyFill="1" applyBorder="1" applyAlignment="1">
      <alignment horizontal="left" wrapText="1"/>
    </xf>
    <xf numFmtId="0" fontId="2" fillId="2" borderId="1" xfId="0" applyFont="1" applyFill="1" applyBorder="1" applyAlignment="1">
      <alignment wrapText="1"/>
    </xf>
    <xf numFmtId="0" fontId="14" fillId="2" borderId="1" xfId="0" applyFont="1" applyFill="1" applyBorder="1" applyAlignment="1">
      <alignment horizontal="left" vertical="center"/>
    </xf>
    <xf numFmtId="0" fontId="4" fillId="2" borderId="1" xfId="0" applyFont="1" applyFill="1" applyBorder="1"/>
    <xf numFmtId="169" fontId="2" fillId="2" borderId="1" xfId="0" applyNumberFormat="1" applyFont="1" applyFill="1" applyBorder="1" applyAlignment="1">
      <alignment vertical="center" wrapText="1"/>
    </xf>
    <xf numFmtId="175" fontId="2" fillId="2" borderId="1" xfId="0" applyNumberFormat="1" applyFont="1" applyFill="1" applyBorder="1" applyAlignment="1">
      <alignment horizontal="center" vertical="center" wrapText="1"/>
    </xf>
    <xf numFmtId="167" fontId="2" fillId="10" borderId="1" xfId="0" applyNumberFormat="1" applyFont="1" applyFill="1" applyBorder="1" applyAlignment="1">
      <alignment vertical="center" wrapText="1"/>
    </xf>
    <xf numFmtId="43" fontId="4" fillId="10" borderId="1" xfId="1" applyFont="1" applyFill="1" applyBorder="1"/>
    <xf numFmtId="167" fontId="2" fillId="10" borderId="1" xfId="0" applyNumberFormat="1" applyFont="1" applyFill="1" applyBorder="1" applyAlignment="1">
      <alignment horizontal="center" vertical="center" wrapText="1"/>
    </xf>
    <xf numFmtId="169" fontId="2" fillId="10" borderId="1" xfId="0" applyNumberFormat="1" applyFont="1" applyFill="1" applyBorder="1" applyAlignment="1">
      <alignment vertical="center" wrapText="1"/>
    </xf>
    <xf numFmtId="173" fontId="2" fillId="10" borderId="1" xfId="1" applyNumberFormat="1" applyFont="1" applyFill="1" applyBorder="1" applyAlignment="1">
      <alignment vertical="center" wrapText="1"/>
    </xf>
    <xf numFmtId="175" fontId="2" fillId="10" borderId="1" xfId="0" applyNumberFormat="1" applyFont="1" applyFill="1" applyBorder="1" applyAlignment="1">
      <alignment horizontal="center" vertical="center" wrapText="1"/>
    </xf>
    <xf numFmtId="43" fontId="4" fillId="10" borderId="1" xfId="1" applyNumberFormat="1" applyFont="1" applyFill="1" applyBorder="1"/>
    <xf numFmtId="173" fontId="4" fillId="10" borderId="1" xfId="1" applyNumberFormat="1" applyFont="1" applyFill="1" applyBorder="1"/>
    <xf numFmtId="43" fontId="4" fillId="10" borderId="1" xfId="0" applyNumberFormat="1" applyFont="1" applyFill="1" applyBorder="1"/>
    <xf numFmtId="9" fontId="4" fillId="9" borderId="1" xfId="0" applyNumberFormat="1" applyFont="1" applyFill="1" applyBorder="1" applyAlignment="1">
      <alignment horizontal="center"/>
    </xf>
    <xf numFmtId="9" fontId="4" fillId="10" borderId="1" xfId="0" applyNumberFormat="1" applyFont="1" applyFill="1" applyBorder="1" applyAlignment="1">
      <alignment horizontal="center"/>
    </xf>
    <xf numFmtId="0" fontId="12" fillId="10" borderId="1" xfId="0" applyFont="1" applyFill="1" applyBorder="1"/>
    <xf numFmtId="177" fontId="4" fillId="10" borderId="1" xfId="0" applyNumberFormat="1" applyFont="1" applyFill="1" applyBorder="1"/>
    <xf numFmtId="0" fontId="4" fillId="10" borderId="1" xfId="0" applyFont="1" applyFill="1" applyBorder="1"/>
    <xf numFmtId="167" fontId="2" fillId="3" borderId="1" xfId="0" applyNumberFormat="1" applyFont="1" applyFill="1" applyBorder="1" applyAlignment="1">
      <alignment vertical="center" wrapText="1"/>
    </xf>
    <xf numFmtId="167" fontId="2" fillId="3" borderId="1" xfId="0" applyNumberFormat="1" applyFont="1" applyFill="1" applyBorder="1" applyAlignment="1">
      <alignment horizontal="center" vertical="center" wrapText="1"/>
    </xf>
    <xf numFmtId="169" fontId="2" fillId="3" borderId="1" xfId="0" applyNumberFormat="1" applyFont="1" applyFill="1" applyBorder="1" applyAlignment="1">
      <alignment vertical="center" wrapText="1"/>
    </xf>
    <xf numFmtId="173" fontId="2" fillId="3" borderId="1" xfId="1" applyNumberFormat="1" applyFont="1" applyFill="1" applyBorder="1" applyAlignment="1">
      <alignment vertical="center" wrapText="1"/>
    </xf>
    <xf numFmtId="175" fontId="2" fillId="3" borderId="1" xfId="0" applyNumberFormat="1" applyFont="1" applyFill="1" applyBorder="1" applyAlignment="1">
      <alignment horizontal="center" vertical="center" wrapText="1"/>
    </xf>
    <xf numFmtId="43" fontId="4" fillId="3" borderId="1" xfId="1" applyFont="1" applyFill="1" applyBorder="1"/>
    <xf numFmtId="43" fontId="4" fillId="3" borderId="1" xfId="1" applyNumberFormat="1" applyFont="1" applyFill="1" applyBorder="1"/>
    <xf numFmtId="173" fontId="4" fillId="3" borderId="1" xfId="1" applyNumberFormat="1" applyFont="1" applyFill="1" applyBorder="1"/>
    <xf numFmtId="9" fontId="4" fillId="9" borderId="4" xfId="0" applyNumberFormat="1" applyFont="1" applyFill="1" applyBorder="1" applyAlignment="1">
      <alignment horizontal="center"/>
    </xf>
    <xf numFmtId="9" fontId="4" fillId="9" borderId="5" xfId="0" applyNumberFormat="1" applyFont="1" applyFill="1" applyBorder="1" applyAlignment="1">
      <alignment horizontal="center"/>
    </xf>
    <xf numFmtId="9" fontId="4" fillId="9" borderId="6" xfId="0" applyNumberFormat="1" applyFont="1" applyFill="1" applyBorder="1" applyAlignment="1">
      <alignment horizontal="center"/>
    </xf>
    <xf numFmtId="0" fontId="4" fillId="10" borderId="7" xfId="0" applyFont="1" applyFill="1" applyBorder="1" applyAlignment="1">
      <alignment horizontal="center"/>
    </xf>
    <xf numFmtId="0" fontId="4" fillId="10" borderId="8" xfId="0" applyFont="1" applyFill="1" applyBorder="1" applyAlignment="1">
      <alignment horizontal="center"/>
    </xf>
    <xf numFmtId="0" fontId="4" fillId="10" borderId="9" xfId="0" applyFont="1" applyFill="1" applyBorder="1" applyAlignment="1">
      <alignment horizontal="center"/>
    </xf>
    <xf numFmtId="0" fontId="4" fillId="10" borderId="10" xfId="0" applyFont="1" applyFill="1" applyBorder="1" applyAlignment="1">
      <alignment horizontal="center"/>
    </xf>
    <xf numFmtId="0" fontId="4" fillId="10" borderId="11" xfId="0" applyFont="1" applyFill="1" applyBorder="1" applyAlignment="1">
      <alignment horizontal="center"/>
    </xf>
    <xf numFmtId="0" fontId="4" fillId="10" borderId="12" xfId="0" applyFont="1" applyFill="1" applyBorder="1" applyAlignment="1">
      <alignment horizontal="center"/>
    </xf>
  </cellXfs>
  <cellStyles count="4">
    <cellStyle name="Comma" xfId="1" builtinId="3"/>
    <cellStyle name="Currency" xfId="2" builtinId="4"/>
    <cellStyle name="Hyperlink" xfId="3"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externalLink" Target="externalLinks/externalLink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VioletJ/Desktop/2022%20BUDGET%20SUBMISSIONS/Copy%20of%202022%20%20TARIFF%20LATEST%20ACTUAL%20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VioletJ/Desktop/FD%20BUDGET/RENTALS%20%20VALUATIONS%20COMPARATIVE26oct202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22 tariff(2)"/>
      <sheetName val="EXPECTED REVENUE"/>
      <sheetName val="TARIFF HIGHLIGHTS"/>
      <sheetName val="Assessment Rates"/>
      <sheetName val="ADVERT ADJMNTS"/>
      <sheetName val="COUNCIL ADJSTMNTS"/>
      <sheetName val="dummy s"/>
    </sheetNames>
    <sheetDataSet>
      <sheetData sheetId="0"/>
      <sheetData sheetId="1"/>
      <sheetData sheetId="2"/>
      <sheetData sheetId="3">
        <row r="2">
          <cell r="J2">
            <v>40201.623109756103</v>
          </cell>
        </row>
      </sheetData>
      <sheetData sheetId="4"/>
      <sheetData sheetId="5"/>
      <sheetData sheetId="6"/>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parative"/>
      <sheetName val=" RENTALS"/>
    </sheetNames>
    <sheetDataSet>
      <sheetData sheetId="0">
        <row r="12">
          <cell r="E12">
            <v>10</v>
          </cell>
        </row>
        <row r="98">
          <cell r="F98">
            <v>18</v>
          </cell>
        </row>
        <row r="101">
          <cell r="F101">
            <v>36</v>
          </cell>
        </row>
        <row r="104">
          <cell r="F104">
            <v>180</v>
          </cell>
        </row>
        <row r="108">
          <cell r="F108">
            <v>180</v>
          </cell>
        </row>
        <row r="113">
          <cell r="F113">
            <v>180</v>
          </cell>
        </row>
      </sheetData>
      <sheetData sheetId="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USD@9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49"/>
  <sheetViews>
    <sheetView topLeftCell="A20" workbookViewId="0">
      <selection activeCell="A53" sqref="A53"/>
    </sheetView>
  </sheetViews>
  <sheetFormatPr defaultColWidth="8.77734375" defaultRowHeight="10.199999999999999"/>
  <cols>
    <col min="1" max="1" width="19.5546875" style="67" customWidth="1"/>
    <col min="2" max="2" width="19.77734375" style="67" customWidth="1"/>
    <col min="3" max="3" width="40.21875" style="67" customWidth="1"/>
    <col min="4" max="4" width="19.6640625" style="67" customWidth="1"/>
    <col min="5" max="5" width="28.44140625" style="67" customWidth="1"/>
    <col min="6" max="6" width="22.21875" style="67" customWidth="1"/>
    <col min="7" max="7" width="21.109375" style="67" hidden="1" customWidth="1"/>
    <col min="8" max="8" width="8.77734375" style="67"/>
    <col min="9" max="9" width="14.77734375" style="69" customWidth="1"/>
    <col min="10" max="10" width="14.21875" style="69" customWidth="1"/>
    <col min="11" max="11" width="20.88671875" style="69" customWidth="1"/>
    <col min="12" max="12" width="18.21875" style="73" customWidth="1"/>
    <col min="13" max="13" width="8.77734375" style="67" customWidth="1"/>
    <col min="14" max="16384" width="8.77734375" style="67"/>
  </cols>
  <sheetData>
    <row r="1" spans="1:13" s="3" customFormat="1">
      <c r="A1" s="3" t="s">
        <v>0</v>
      </c>
      <c r="B1" s="10" t="s">
        <v>1</v>
      </c>
      <c r="C1" s="10" t="s">
        <v>2</v>
      </c>
      <c r="D1" s="10" t="s">
        <v>3</v>
      </c>
      <c r="E1" s="10" t="s">
        <v>4</v>
      </c>
      <c r="F1" s="10" t="s">
        <v>5</v>
      </c>
      <c r="G1" s="10" t="s">
        <v>6</v>
      </c>
      <c r="H1" s="58" t="s">
        <v>7</v>
      </c>
      <c r="I1" s="59" t="s">
        <v>8</v>
      </c>
      <c r="J1" s="59" t="s">
        <v>9</v>
      </c>
      <c r="K1" s="59" t="s">
        <v>10</v>
      </c>
      <c r="L1" s="51" t="s">
        <v>11</v>
      </c>
      <c r="M1" s="4"/>
    </row>
    <row r="2" spans="1:13" s="3" customFormat="1">
      <c r="B2" s="60" t="s">
        <v>12</v>
      </c>
      <c r="C2" s="60"/>
      <c r="D2" s="10"/>
      <c r="E2" s="10"/>
      <c r="F2" s="10"/>
      <c r="G2" s="10"/>
      <c r="H2" s="58"/>
      <c r="I2" s="59" t="s">
        <v>13</v>
      </c>
      <c r="J2" s="59"/>
      <c r="K2" s="59"/>
      <c r="L2" s="51"/>
      <c r="M2" s="4"/>
    </row>
    <row r="3" spans="1:13" s="3" customFormat="1">
      <c r="A3" s="3" t="s">
        <v>14</v>
      </c>
      <c r="B3" s="51" t="s">
        <v>15</v>
      </c>
      <c r="C3" s="51" t="s">
        <v>16</v>
      </c>
      <c r="D3" s="51" t="s">
        <v>17</v>
      </c>
      <c r="E3" s="51" t="s">
        <v>18</v>
      </c>
      <c r="F3" s="51"/>
      <c r="G3" s="51" t="s">
        <v>19</v>
      </c>
      <c r="H3" s="52">
        <v>1</v>
      </c>
      <c r="I3" s="4">
        <v>35000</v>
      </c>
      <c r="J3" s="4">
        <f t="shared" ref="J3:J46" si="0">H3*I3</f>
        <v>35000</v>
      </c>
      <c r="K3" s="53">
        <f>+J3*130.5</f>
        <v>4567500</v>
      </c>
      <c r="L3" s="54" t="s">
        <v>20</v>
      </c>
      <c r="M3" s="4"/>
    </row>
    <row r="4" spans="1:13" s="3" customFormat="1">
      <c r="A4" s="3" t="s">
        <v>14</v>
      </c>
      <c r="B4" s="3" t="s">
        <v>15</v>
      </c>
      <c r="C4" s="51" t="s">
        <v>16</v>
      </c>
      <c r="D4" s="3" t="s">
        <v>21</v>
      </c>
      <c r="E4" s="3" t="s">
        <v>22</v>
      </c>
      <c r="G4" s="3" t="s">
        <v>23</v>
      </c>
      <c r="H4" s="3">
        <v>1</v>
      </c>
      <c r="I4" s="4">
        <v>750</v>
      </c>
      <c r="J4" s="4">
        <v>750</v>
      </c>
      <c r="K4" s="53">
        <f t="shared" ref="K4:K48" si="1">+J4*130.5</f>
        <v>97875</v>
      </c>
      <c r="L4" s="54" t="s">
        <v>20</v>
      </c>
      <c r="M4" s="4"/>
    </row>
    <row r="5" spans="1:13" s="3" customFormat="1">
      <c r="A5" s="3" t="s">
        <v>14</v>
      </c>
      <c r="B5" s="3" t="s">
        <v>15</v>
      </c>
      <c r="C5" s="51" t="s">
        <v>16</v>
      </c>
      <c r="D5" s="3" t="s">
        <v>24</v>
      </c>
      <c r="E5" s="3" t="s">
        <v>25</v>
      </c>
      <c r="H5" s="3">
        <v>1</v>
      </c>
      <c r="I5" s="4">
        <f>300000+35000</f>
        <v>335000</v>
      </c>
      <c r="J5" s="4">
        <f>+I5*H5</f>
        <v>335000</v>
      </c>
      <c r="K5" s="53">
        <f t="shared" si="1"/>
        <v>43717500</v>
      </c>
      <c r="L5" s="54" t="s">
        <v>20</v>
      </c>
      <c r="M5" s="4"/>
    </row>
    <row r="6" spans="1:13" s="3" customFormat="1">
      <c r="A6" s="3" t="s">
        <v>14</v>
      </c>
      <c r="B6" s="51" t="s">
        <v>15</v>
      </c>
      <c r="C6" s="51" t="s">
        <v>16</v>
      </c>
      <c r="D6" s="51" t="s">
        <v>26</v>
      </c>
      <c r="E6" s="51" t="s">
        <v>27</v>
      </c>
      <c r="F6" s="51"/>
      <c r="G6" s="51" t="s">
        <v>28</v>
      </c>
      <c r="H6" s="52">
        <v>1</v>
      </c>
      <c r="I6" s="4">
        <v>15800</v>
      </c>
      <c r="J6" s="4">
        <f t="shared" si="0"/>
        <v>15800</v>
      </c>
      <c r="K6" s="53">
        <f t="shared" si="1"/>
        <v>2061900</v>
      </c>
      <c r="L6" s="54" t="s">
        <v>20</v>
      </c>
      <c r="M6" s="4"/>
    </row>
    <row r="7" spans="1:13" s="3" customFormat="1">
      <c r="A7" s="3" t="s">
        <v>14</v>
      </c>
      <c r="B7" s="51" t="s">
        <v>15</v>
      </c>
      <c r="C7" s="51" t="s">
        <v>16</v>
      </c>
      <c r="D7" s="51" t="s">
        <v>29</v>
      </c>
      <c r="E7" s="51" t="s">
        <v>30</v>
      </c>
      <c r="G7" s="51" t="s">
        <v>31</v>
      </c>
      <c r="H7" s="61">
        <v>1</v>
      </c>
      <c r="I7" s="4">
        <v>25000</v>
      </c>
      <c r="J7" s="4">
        <f t="shared" si="0"/>
        <v>25000</v>
      </c>
      <c r="K7" s="53">
        <f t="shared" si="1"/>
        <v>3262500</v>
      </c>
      <c r="L7" s="54" t="s">
        <v>20</v>
      </c>
      <c r="M7" s="4"/>
    </row>
    <row r="8" spans="1:13" s="3" customFormat="1">
      <c r="A8" s="3" t="s">
        <v>14</v>
      </c>
      <c r="B8" s="51" t="s">
        <v>15</v>
      </c>
      <c r="C8" s="51" t="s">
        <v>16</v>
      </c>
      <c r="D8" s="51" t="s">
        <v>21</v>
      </c>
      <c r="E8" s="51" t="s">
        <v>32</v>
      </c>
      <c r="F8" s="51"/>
      <c r="G8" s="51" t="s">
        <v>33</v>
      </c>
      <c r="H8" s="52">
        <v>1</v>
      </c>
      <c r="I8" s="4">
        <f>48400+52700+6000+600</f>
        <v>107700</v>
      </c>
      <c r="J8" s="4">
        <f t="shared" si="0"/>
        <v>107700</v>
      </c>
      <c r="K8" s="53">
        <f t="shared" si="1"/>
        <v>14054850</v>
      </c>
      <c r="L8" s="54" t="s">
        <v>20</v>
      </c>
      <c r="M8" s="4"/>
    </row>
    <row r="9" spans="1:13" s="3" customFormat="1">
      <c r="A9" s="3" t="s">
        <v>14</v>
      </c>
      <c r="B9" s="51" t="s">
        <v>15</v>
      </c>
      <c r="C9" s="51" t="s">
        <v>16</v>
      </c>
      <c r="D9" s="51" t="s">
        <v>29</v>
      </c>
      <c r="E9" s="51" t="s">
        <v>34</v>
      </c>
      <c r="G9" s="3" t="s">
        <v>35</v>
      </c>
      <c r="H9" s="52">
        <v>1</v>
      </c>
      <c r="I9" s="4">
        <v>150000</v>
      </c>
      <c r="J9" s="4">
        <f t="shared" si="0"/>
        <v>150000</v>
      </c>
      <c r="K9" s="53">
        <f t="shared" si="1"/>
        <v>19575000</v>
      </c>
      <c r="L9" s="54" t="s">
        <v>20</v>
      </c>
      <c r="M9" s="4"/>
    </row>
    <row r="10" spans="1:13" s="3" customFormat="1">
      <c r="A10" s="3" t="s">
        <v>14</v>
      </c>
      <c r="B10" s="51" t="s">
        <v>36</v>
      </c>
      <c r="C10" s="51" t="s">
        <v>16</v>
      </c>
      <c r="D10" s="51" t="s">
        <v>17</v>
      </c>
      <c r="E10" s="51" t="s">
        <v>37</v>
      </c>
      <c r="H10" s="52">
        <v>1</v>
      </c>
      <c r="I10" s="4">
        <v>35000</v>
      </c>
      <c r="J10" s="4">
        <f>+H10*I10</f>
        <v>35000</v>
      </c>
      <c r="K10" s="53">
        <f t="shared" si="1"/>
        <v>4567500</v>
      </c>
      <c r="L10" s="54" t="s">
        <v>20</v>
      </c>
      <c r="M10" s="4"/>
    </row>
    <row r="11" spans="1:13" s="3" customFormat="1">
      <c r="A11" s="3" t="s">
        <v>14</v>
      </c>
      <c r="B11" s="51" t="s">
        <v>36</v>
      </c>
      <c r="C11" s="51" t="s">
        <v>16</v>
      </c>
      <c r="D11" s="51" t="s">
        <v>38</v>
      </c>
      <c r="E11" s="51" t="s">
        <v>39</v>
      </c>
      <c r="F11" s="51" t="s">
        <v>40</v>
      </c>
      <c r="G11" s="51" t="s">
        <v>41</v>
      </c>
      <c r="H11" s="52">
        <v>1</v>
      </c>
      <c r="I11" s="4">
        <v>300000</v>
      </c>
      <c r="J11" s="4">
        <f>H11*I11</f>
        <v>300000</v>
      </c>
      <c r="K11" s="53">
        <f t="shared" si="1"/>
        <v>39150000</v>
      </c>
      <c r="L11" s="54" t="s">
        <v>20</v>
      </c>
    </row>
    <row r="12" spans="1:13" s="3" customFormat="1">
      <c r="A12" s="3" t="s">
        <v>14</v>
      </c>
      <c r="B12" s="51" t="s">
        <v>36</v>
      </c>
      <c r="C12" s="51" t="s">
        <v>16</v>
      </c>
      <c r="D12" s="51" t="s">
        <v>38</v>
      </c>
      <c r="E12" s="51" t="s">
        <v>42</v>
      </c>
      <c r="F12" s="51" t="s">
        <v>43</v>
      </c>
      <c r="G12" s="51" t="s">
        <v>44</v>
      </c>
      <c r="H12" s="52">
        <v>1</v>
      </c>
      <c r="I12" s="4">
        <v>150000</v>
      </c>
      <c r="J12" s="4">
        <f>H12*I12</f>
        <v>150000</v>
      </c>
      <c r="K12" s="53">
        <f t="shared" si="1"/>
        <v>19575000</v>
      </c>
      <c r="L12" s="54" t="s">
        <v>20</v>
      </c>
    </row>
    <row r="13" spans="1:13" s="3" customFormat="1">
      <c r="A13" s="3" t="s">
        <v>14</v>
      </c>
      <c r="B13" s="51" t="s">
        <v>36</v>
      </c>
      <c r="C13" s="51" t="s">
        <v>16</v>
      </c>
      <c r="D13" s="3" t="s">
        <v>38</v>
      </c>
      <c r="E13" s="3" t="s">
        <v>45</v>
      </c>
      <c r="F13" s="3" t="s">
        <v>46</v>
      </c>
      <c r="G13" s="3" t="s">
        <v>47</v>
      </c>
      <c r="H13" s="3">
        <v>1</v>
      </c>
      <c r="I13" s="4">
        <v>4500000</v>
      </c>
      <c r="J13" s="4">
        <v>4500000</v>
      </c>
      <c r="K13" s="53">
        <f t="shared" si="1"/>
        <v>587250000</v>
      </c>
      <c r="L13" s="54" t="s">
        <v>20</v>
      </c>
    </row>
    <row r="14" spans="1:13" s="3" customFormat="1">
      <c r="A14" s="3" t="s">
        <v>14</v>
      </c>
      <c r="B14" s="51" t="s">
        <v>36</v>
      </c>
      <c r="C14" s="51" t="s">
        <v>16</v>
      </c>
      <c r="D14" s="3" t="s">
        <v>38</v>
      </c>
      <c r="E14" s="3" t="s">
        <v>48</v>
      </c>
      <c r="F14" s="3" t="s">
        <v>49</v>
      </c>
      <c r="G14" s="3" t="s">
        <v>47</v>
      </c>
      <c r="H14" s="3">
        <v>1</v>
      </c>
      <c r="I14" s="4">
        <v>300000</v>
      </c>
      <c r="J14" s="4">
        <v>300000</v>
      </c>
      <c r="K14" s="53">
        <f t="shared" si="1"/>
        <v>39150000</v>
      </c>
      <c r="L14" s="54" t="s">
        <v>50</v>
      </c>
    </row>
    <row r="15" spans="1:13" s="3" customFormat="1">
      <c r="A15" s="3" t="s">
        <v>14</v>
      </c>
      <c r="B15" s="51" t="s">
        <v>36</v>
      </c>
      <c r="C15" s="51" t="s">
        <v>16</v>
      </c>
      <c r="D15" s="3" t="s">
        <v>38</v>
      </c>
      <c r="E15" s="3" t="s">
        <v>51</v>
      </c>
      <c r="F15" s="3" t="s">
        <v>52</v>
      </c>
      <c r="G15" s="3" t="s">
        <v>47</v>
      </c>
      <c r="H15" s="3">
        <v>1</v>
      </c>
      <c r="I15" s="4">
        <v>22000000</v>
      </c>
      <c r="J15" s="4">
        <v>22000000</v>
      </c>
      <c r="K15" s="53">
        <f t="shared" si="1"/>
        <v>2871000000</v>
      </c>
      <c r="L15" s="54" t="s">
        <v>20</v>
      </c>
    </row>
    <row r="16" spans="1:13" s="1" customFormat="1" ht="19.5" customHeight="1">
      <c r="A16" s="1" t="s">
        <v>14</v>
      </c>
      <c r="B16" s="55" t="s">
        <v>36</v>
      </c>
      <c r="C16" s="55" t="s">
        <v>16</v>
      </c>
      <c r="D16" s="1" t="s">
        <v>38</v>
      </c>
      <c r="E16" s="1" t="s">
        <v>53</v>
      </c>
      <c r="G16" s="1" t="s">
        <v>54</v>
      </c>
      <c r="H16" s="1">
        <v>1</v>
      </c>
      <c r="I16" s="2">
        <v>1000000</v>
      </c>
      <c r="J16" s="2">
        <v>1000000</v>
      </c>
      <c r="K16" s="56">
        <f t="shared" si="1"/>
        <v>130500000</v>
      </c>
      <c r="L16" s="81" t="s">
        <v>20</v>
      </c>
    </row>
    <row r="17" spans="1:19" s="3" customFormat="1" ht="15" customHeight="1">
      <c r="A17" s="3" t="s">
        <v>14</v>
      </c>
      <c r="B17" s="51" t="s">
        <v>55</v>
      </c>
      <c r="C17" s="51" t="s">
        <v>16</v>
      </c>
      <c r="D17" s="51" t="s">
        <v>29</v>
      </c>
      <c r="E17" s="51" t="s">
        <v>56</v>
      </c>
      <c r="F17" s="51" t="s">
        <v>57</v>
      </c>
      <c r="G17" s="51"/>
      <c r="H17" s="52">
        <v>4</v>
      </c>
      <c r="I17" s="4">
        <v>1000</v>
      </c>
      <c r="J17" s="4">
        <f t="shared" si="0"/>
        <v>4000</v>
      </c>
      <c r="K17" s="53">
        <f t="shared" si="1"/>
        <v>522000</v>
      </c>
      <c r="L17" s="54" t="s">
        <v>20</v>
      </c>
      <c r="M17" s="4"/>
    </row>
    <row r="18" spans="1:19" s="3" customFormat="1" ht="15" customHeight="1">
      <c r="A18" s="3" t="s">
        <v>14</v>
      </c>
      <c r="B18" s="51" t="s">
        <v>55</v>
      </c>
      <c r="C18" s="51" t="s">
        <v>16</v>
      </c>
      <c r="D18" s="51" t="s">
        <v>21</v>
      </c>
      <c r="E18" s="51" t="s">
        <v>58</v>
      </c>
      <c r="F18" s="51" t="s">
        <v>59</v>
      </c>
      <c r="G18" s="51"/>
      <c r="H18" s="52">
        <v>200</v>
      </c>
      <c r="I18" s="4">
        <v>75</v>
      </c>
      <c r="J18" s="4">
        <f t="shared" si="0"/>
        <v>15000</v>
      </c>
      <c r="K18" s="53">
        <f t="shared" si="1"/>
        <v>1957500</v>
      </c>
      <c r="L18" s="54" t="s">
        <v>20</v>
      </c>
      <c r="M18" s="4"/>
    </row>
    <row r="19" spans="1:19" s="3" customFormat="1" ht="15" customHeight="1">
      <c r="A19" s="3" t="s">
        <v>14</v>
      </c>
      <c r="B19" s="51" t="s">
        <v>55</v>
      </c>
      <c r="C19" s="51" t="s">
        <v>16</v>
      </c>
      <c r="D19" s="51" t="s">
        <v>24</v>
      </c>
      <c r="E19" s="51" t="s">
        <v>60</v>
      </c>
      <c r="F19" s="51"/>
      <c r="G19" s="51"/>
      <c r="H19" s="52">
        <v>1</v>
      </c>
      <c r="I19" s="4">
        <v>100000</v>
      </c>
      <c r="J19" s="4">
        <f>+I19*H19</f>
        <v>100000</v>
      </c>
      <c r="K19" s="53">
        <f t="shared" si="1"/>
        <v>13050000</v>
      </c>
      <c r="L19" s="54"/>
      <c r="M19" s="4"/>
    </row>
    <row r="20" spans="1:19" s="3" customFormat="1" ht="15" customHeight="1">
      <c r="A20" s="3" t="s">
        <v>14</v>
      </c>
      <c r="B20" s="51" t="s">
        <v>61</v>
      </c>
      <c r="C20" s="51" t="s">
        <v>62</v>
      </c>
      <c r="D20" s="51" t="s">
        <v>63</v>
      </c>
      <c r="E20" s="51" t="s">
        <v>64</v>
      </c>
      <c r="F20" s="51"/>
      <c r="G20" s="51"/>
      <c r="H20" s="52">
        <v>1</v>
      </c>
      <c r="I20" s="4">
        <v>100000</v>
      </c>
      <c r="J20" s="4">
        <f t="shared" si="0"/>
        <v>100000</v>
      </c>
      <c r="K20" s="53">
        <f t="shared" si="1"/>
        <v>13050000</v>
      </c>
      <c r="L20" s="54" t="s">
        <v>20</v>
      </c>
      <c r="M20" s="51"/>
      <c r="N20" s="51"/>
      <c r="O20" s="51"/>
      <c r="P20" s="52"/>
      <c r="Q20" s="62"/>
      <c r="R20" s="4"/>
      <c r="S20" s="4"/>
    </row>
    <row r="21" spans="1:19" s="3" customFormat="1" ht="15" customHeight="1">
      <c r="A21" s="3" t="s">
        <v>14</v>
      </c>
      <c r="B21" s="51" t="s">
        <v>61</v>
      </c>
      <c r="C21" s="51" t="s">
        <v>62</v>
      </c>
      <c r="D21" s="51" t="s">
        <v>63</v>
      </c>
      <c r="E21" s="51" t="s">
        <v>65</v>
      </c>
      <c r="F21" s="51" t="s">
        <v>66</v>
      </c>
      <c r="G21" s="51" t="s">
        <v>67</v>
      </c>
      <c r="H21" s="52">
        <v>1</v>
      </c>
      <c r="I21" s="4">
        <v>10000</v>
      </c>
      <c r="J21" s="4">
        <f>H21*I21</f>
        <v>10000</v>
      </c>
      <c r="K21" s="53">
        <f>+J21*130.5</f>
        <v>1305000</v>
      </c>
      <c r="L21" s="54" t="s">
        <v>20</v>
      </c>
      <c r="M21" s="51"/>
      <c r="N21" s="51"/>
      <c r="O21" s="51"/>
      <c r="P21" s="52"/>
      <c r="Q21" s="62"/>
      <c r="R21" s="4"/>
      <c r="S21" s="4"/>
    </row>
    <row r="22" spans="1:19" s="3" customFormat="1" ht="15" customHeight="1">
      <c r="A22" s="3" t="s">
        <v>14</v>
      </c>
      <c r="B22" s="51" t="s">
        <v>61</v>
      </c>
      <c r="C22" s="51" t="s">
        <v>62</v>
      </c>
      <c r="D22" s="51" t="s">
        <v>68</v>
      </c>
      <c r="E22" s="51" t="s">
        <v>69</v>
      </c>
      <c r="F22" s="51"/>
      <c r="G22" s="51"/>
      <c r="H22" s="52">
        <v>3</v>
      </c>
      <c r="I22" s="4">
        <v>971</v>
      </c>
      <c r="J22" s="4">
        <f t="shared" si="0"/>
        <v>2913</v>
      </c>
      <c r="K22" s="53">
        <f t="shared" si="1"/>
        <v>380146.5</v>
      </c>
      <c r="L22" s="54" t="s">
        <v>20</v>
      </c>
      <c r="M22" s="51"/>
      <c r="N22" s="51"/>
      <c r="O22" s="51"/>
      <c r="P22" s="52"/>
      <c r="Q22" s="62"/>
      <c r="R22" s="4"/>
      <c r="S22" s="4"/>
    </row>
    <row r="23" spans="1:19" s="3" customFormat="1" ht="15" customHeight="1">
      <c r="A23" s="3" t="s">
        <v>14</v>
      </c>
      <c r="B23" s="51" t="s">
        <v>61</v>
      </c>
      <c r="C23" s="51" t="s">
        <v>62</v>
      </c>
      <c r="D23" s="51" t="s">
        <v>68</v>
      </c>
      <c r="E23" s="51" t="s">
        <v>70</v>
      </c>
      <c r="F23" s="51" t="s">
        <v>71</v>
      </c>
      <c r="G23" s="51"/>
      <c r="H23" s="52">
        <v>1</v>
      </c>
      <c r="I23" s="4">
        <v>1000</v>
      </c>
      <c r="J23" s="4">
        <f t="shared" si="0"/>
        <v>1000</v>
      </c>
      <c r="K23" s="53">
        <f t="shared" si="1"/>
        <v>130500</v>
      </c>
      <c r="L23" s="54" t="s">
        <v>20</v>
      </c>
      <c r="M23" s="51"/>
      <c r="N23" s="51"/>
      <c r="O23" s="51"/>
      <c r="P23" s="52"/>
      <c r="Q23" s="62"/>
      <c r="R23" s="4"/>
      <c r="S23" s="4"/>
    </row>
    <row r="24" spans="1:19" s="3" customFormat="1" ht="15" customHeight="1">
      <c r="A24" s="3" t="s">
        <v>14</v>
      </c>
      <c r="B24" s="51" t="s">
        <v>61</v>
      </c>
      <c r="C24" s="51" t="s">
        <v>62</v>
      </c>
      <c r="D24" s="51" t="s">
        <v>68</v>
      </c>
      <c r="E24" s="51" t="s">
        <v>72</v>
      </c>
      <c r="F24" s="51" t="s">
        <v>73</v>
      </c>
      <c r="G24" s="51"/>
      <c r="H24" s="52">
        <v>1</v>
      </c>
      <c r="I24" s="4">
        <v>5000</v>
      </c>
      <c r="J24" s="4">
        <f t="shared" si="0"/>
        <v>5000</v>
      </c>
      <c r="K24" s="53">
        <f t="shared" si="1"/>
        <v>652500</v>
      </c>
      <c r="L24" s="54" t="s">
        <v>20</v>
      </c>
      <c r="M24" s="51"/>
      <c r="N24" s="51"/>
      <c r="O24" s="51"/>
      <c r="P24" s="52"/>
      <c r="Q24" s="62"/>
      <c r="R24" s="4"/>
      <c r="S24" s="4"/>
    </row>
    <row r="25" spans="1:19" s="3" customFormat="1" ht="15" customHeight="1">
      <c r="A25" s="3" t="s">
        <v>14</v>
      </c>
      <c r="B25" s="51" t="s">
        <v>61</v>
      </c>
      <c r="C25" s="51" t="s">
        <v>62</v>
      </c>
      <c r="D25" s="51" t="s">
        <v>68</v>
      </c>
      <c r="E25" s="51" t="s">
        <v>74</v>
      </c>
      <c r="F25" s="51" t="s">
        <v>73</v>
      </c>
      <c r="G25" s="51"/>
      <c r="H25" s="52">
        <v>1</v>
      </c>
      <c r="I25" s="4">
        <f>15000+5000</f>
        <v>20000</v>
      </c>
      <c r="J25" s="4">
        <f t="shared" si="0"/>
        <v>20000</v>
      </c>
      <c r="K25" s="53">
        <f t="shared" si="1"/>
        <v>2610000</v>
      </c>
      <c r="L25" s="54" t="s">
        <v>20</v>
      </c>
      <c r="M25" s="51"/>
      <c r="N25" s="51"/>
      <c r="O25" s="51"/>
      <c r="P25" s="52"/>
      <c r="Q25" s="62"/>
      <c r="R25" s="4"/>
      <c r="S25" s="4"/>
    </row>
    <row r="26" spans="1:19" s="3" customFormat="1" ht="15" customHeight="1">
      <c r="A26" s="3" t="s">
        <v>14</v>
      </c>
      <c r="B26" s="51" t="s">
        <v>61</v>
      </c>
      <c r="C26" s="51" t="s">
        <v>62</v>
      </c>
      <c r="D26" s="51" t="s">
        <v>29</v>
      </c>
      <c r="E26" s="51" t="s">
        <v>75</v>
      </c>
      <c r="F26" s="51" t="s">
        <v>74</v>
      </c>
      <c r="G26" s="51"/>
      <c r="H26" s="52">
        <v>1</v>
      </c>
      <c r="I26" s="4">
        <v>50000</v>
      </c>
      <c r="J26" s="4">
        <f t="shared" si="0"/>
        <v>50000</v>
      </c>
      <c r="K26" s="53">
        <f t="shared" si="1"/>
        <v>6525000</v>
      </c>
      <c r="L26" s="54" t="s">
        <v>20</v>
      </c>
      <c r="M26" s="51"/>
      <c r="N26" s="51"/>
      <c r="O26" s="51"/>
      <c r="P26" s="52"/>
      <c r="Q26" s="62"/>
      <c r="R26" s="4"/>
      <c r="S26" s="4"/>
    </row>
    <row r="27" spans="1:19" s="3" customFormat="1" ht="15" customHeight="1">
      <c r="A27" s="3" t="s">
        <v>14</v>
      </c>
      <c r="B27" s="51" t="s">
        <v>61</v>
      </c>
      <c r="C27" s="51" t="s">
        <v>62</v>
      </c>
      <c r="D27" s="51" t="s">
        <v>38</v>
      </c>
      <c r="E27" s="51" t="s">
        <v>76</v>
      </c>
      <c r="F27" s="51" t="s">
        <v>77</v>
      </c>
      <c r="G27" s="51"/>
      <c r="H27" s="52">
        <v>1</v>
      </c>
      <c r="I27" s="4">
        <v>20000</v>
      </c>
      <c r="J27" s="4">
        <f t="shared" si="0"/>
        <v>20000</v>
      </c>
      <c r="K27" s="53">
        <f t="shared" si="1"/>
        <v>2610000</v>
      </c>
      <c r="L27" s="54" t="s">
        <v>20</v>
      </c>
      <c r="M27" s="4"/>
    </row>
    <row r="28" spans="1:19" s="3" customFormat="1" ht="15" customHeight="1">
      <c r="A28" s="3" t="s">
        <v>14</v>
      </c>
      <c r="B28" s="51" t="s">
        <v>61</v>
      </c>
      <c r="C28" s="51" t="s">
        <v>62</v>
      </c>
      <c r="D28" s="51" t="s">
        <v>38</v>
      </c>
      <c r="E28" s="51" t="s">
        <v>78</v>
      </c>
      <c r="F28" s="51"/>
      <c r="G28" s="51"/>
      <c r="H28" s="52">
        <v>1</v>
      </c>
      <c r="I28" s="4">
        <v>15000</v>
      </c>
      <c r="J28" s="4">
        <f t="shared" si="0"/>
        <v>15000</v>
      </c>
      <c r="K28" s="53">
        <f t="shared" si="1"/>
        <v>1957500</v>
      </c>
      <c r="L28" s="54" t="s">
        <v>20</v>
      </c>
      <c r="M28" s="4"/>
    </row>
    <row r="29" spans="1:19" s="3" customFormat="1" ht="15" customHeight="1">
      <c r="A29" s="3" t="s">
        <v>14</v>
      </c>
      <c r="B29" s="51" t="s">
        <v>61</v>
      </c>
      <c r="C29" s="51" t="s">
        <v>62</v>
      </c>
      <c r="D29" s="63" t="s">
        <v>29</v>
      </c>
      <c r="E29" s="63" t="s">
        <v>79</v>
      </c>
      <c r="F29" s="63"/>
      <c r="G29" s="63" t="s">
        <v>80</v>
      </c>
      <c r="H29" s="64">
        <v>1</v>
      </c>
      <c r="I29" s="4">
        <v>1200</v>
      </c>
      <c r="J29" s="4">
        <f t="shared" si="0"/>
        <v>1200</v>
      </c>
      <c r="K29" s="53">
        <f t="shared" si="1"/>
        <v>156600</v>
      </c>
      <c r="L29" s="54" t="s">
        <v>20</v>
      </c>
      <c r="M29" s="63"/>
      <c r="N29" s="63"/>
      <c r="O29" s="63"/>
      <c r="P29" s="64"/>
      <c r="Q29" s="65"/>
      <c r="R29" s="4"/>
      <c r="S29" s="4"/>
    </row>
    <row r="30" spans="1:19" s="3" customFormat="1" ht="15" customHeight="1">
      <c r="A30" s="3" t="s">
        <v>14</v>
      </c>
      <c r="B30" s="51" t="s">
        <v>61</v>
      </c>
      <c r="C30" s="51" t="s">
        <v>62</v>
      </c>
      <c r="D30" s="51" t="s">
        <v>29</v>
      </c>
      <c r="E30" s="51" t="s">
        <v>81</v>
      </c>
      <c r="F30" s="51"/>
      <c r="G30" s="51"/>
      <c r="H30" s="52">
        <v>1</v>
      </c>
      <c r="I30" s="4">
        <v>10000</v>
      </c>
      <c r="J30" s="4">
        <f t="shared" si="0"/>
        <v>10000</v>
      </c>
      <c r="K30" s="53">
        <f t="shared" si="1"/>
        <v>1305000</v>
      </c>
      <c r="L30" s="54" t="s">
        <v>20</v>
      </c>
      <c r="M30" s="4"/>
    </row>
    <row r="31" spans="1:19" s="3" customFormat="1" ht="15" customHeight="1">
      <c r="A31" s="3" t="s">
        <v>14</v>
      </c>
      <c r="B31" s="51" t="s">
        <v>61</v>
      </c>
      <c r="C31" s="51" t="s">
        <v>62</v>
      </c>
      <c r="D31" s="51" t="s">
        <v>29</v>
      </c>
      <c r="E31" s="51" t="s">
        <v>82</v>
      </c>
      <c r="F31" s="51" t="s">
        <v>83</v>
      </c>
      <c r="G31" s="51" t="s">
        <v>84</v>
      </c>
      <c r="H31" s="52">
        <v>1</v>
      </c>
      <c r="I31" s="4">
        <v>10000</v>
      </c>
      <c r="J31" s="4">
        <f t="shared" si="0"/>
        <v>10000</v>
      </c>
      <c r="K31" s="53">
        <f t="shared" si="1"/>
        <v>1305000</v>
      </c>
      <c r="L31" s="54" t="s">
        <v>20</v>
      </c>
      <c r="M31" s="4"/>
    </row>
    <row r="32" spans="1:19" s="3" customFormat="1" ht="15" customHeight="1">
      <c r="A32" s="3" t="s">
        <v>14</v>
      </c>
      <c r="B32" s="51" t="s">
        <v>85</v>
      </c>
      <c r="C32" s="51"/>
      <c r="D32" s="51"/>
      <c r="E32" s="51"/>
      <c r="F32" s="51"/>
      <c r="G32" s="51"/>
      <c r="H32" s="52"/>
      <c r="I32" s="4"/>
      <c r="J32" s="4"/>
      <c r="K32" s="53">
        <f>SUM(K20:K31)</f>
        <v>31987246.5</v>
      </c>
      <c r="L32" s="54"/>
      <c r="M32" s="4"/>
    </row>
    <row r="33" spans="1:13" s="3" customFormat="1">
      <c r="A33" s="3" t="s">
        <v>14</v>
      </c>
      <c r="B33" s="51" t="s">
        <v>86</v>
      </c>
      <c r="C33" s="51" t="s">
        <v>16</v>
      </c>
      <c r="D33" s="51" t="s">
        <v>68</v>
      </c>
      <c r="E33" s="51" t="s">
        <v>87</v>
      </c>
      <c r="F33" s="51"/>
      <c r="G33" s="51"/>
      <c r="H33" s="52">
        <v>1</v>
      </c>
      <c r="I33" s="4">
        <v>30000</v>
      </c>
      <c r="J33" s="4">
        <f t="shared" si="0"/>
        <v>30000</v>
      </c>
      <c r="K33" s="53">
        <f t="shared" si="1"/>
        <v>3915000</v>
      </c>
      <c r="L33" s="54" t="s">
        <v>20</v>
      </c>
      <c r="M33" s="4"/>
    </row>
    <row r="34" spans="1:13" s="3" customFormat="1">
      <c r="A34" s="3" t="s">
        <v>14</v>
      </c>
      <c r="B34" s="51" t="s">
        <v>86</v>
      </c>
      <c r="C34" s="51" t="s">
        <v>16</v>
      </c>
      <c r="D34" s="51" t="s">
        <v>21</v>
      </c>
      <c r="E34" s="51" t="s">
        <v>88</v>
      </c>
      <c r="F34" s="51"/>
      <c r="G34" s="51"/>
      <c r="H34" s="52">
        <v>1</v>
      </c>
      <c r="I34" s="4">
        <v>2000</v>
      </c>
      <c r="J34" s="4">
        <f t="shared" si="0"/>
        <v>2000</v>
      </c>
      <c r="K34" s="53">
        <f t="shared" si="1"/>
        <v>261000</v>
      </c>
      <c r="L34" s="54" t="s">
        <v>20</v>
      </c>
      <c r="M34" s="4"/>
    </row>
    <row r="35" spans="1:13" s="3" customFormat="1">
      <c r="A35" s="3" t="s">
        <v>14</v>
      </c>
      <c r="B35" s="51" t="s">
        <v>86</v>
      </c>
      <c r="C35" s="51" t="s">
        <v>16</v>
      </c>
      <c r="D35" s="51" t="s">
        <v>29</v>
      </c>
      <c r="E35" s="51" t="s">
        <v>30</v>
      </c>
      <c r="F35" s="51"/>
      <c r="G35" s="51"/>
      <c r="H35" s="52">
        <v>1</v>
      </c>
      <c r="I35" s="4">
        <v>5000</v>
      </c>
      <c r="J35" s="4">
        <f t="shared" si="0"/>
        <v>5000</v>
      </c>
      <c r="K35" s="53">
        <f t="shared" si="1"/>
        <v>652500</v>
      </c>
      <c r="L35" s="54" t="s">
        <v>20</v>
      </c>
      <c r="M35" s="4"/>
    </row>
    <row r="36" spans="1:13" s="3" customFormat="1">
      <c r="A36" s="3" t="s">
        <v>14</v>
      </c>
      <c r="B36" s="51" t="s">
        <v>86</v>
      </c>
      <c r="C36" s="51" t="s">
        <v>16</v>
      </c>
      <c r="D36" s="51" t="s">
        <v>63</v>
      </c>
      <c r="E36" s="51" t="s">
        <v>89</v>
      </c>
      <c r="F36" s="51"/>
      <c r="G36" s="51"/>
      <c r="H36" s="52">
        <v>1</v>
      </c>
      <c r="I36" s="4">
        <v>25000</v>
      </c>
      <c r="J36" s="4">
        <f t="shared" si="0"/>
        <v>25000</v>
      </c>
      <c r="K36" s="53">
        <f t="shared" si="1"/>
        <v>3262500</v>
      </c>
      <c r="L36" s="54" t="s">
        <v>20</v>
      </c>
      <c r="M36" s="4"/>
    </row>
    <row r="37" spans="1:13" s="3" customFormat="1">
      <c r="A37" s="3" t="s">
        <v>14</v>
      </c>
      <c r="B37" s="51" t="s">
        <v>90</v>
      </c>
      <c r="C37" s="51" t="s">
        <v>16</v>
      </c>
      <c r="D37" s="51" t="s">
        <v>24</v>
      </c>
      <c r="E37" s="51"/>
      <c r="F37" s="51"/>
      <c r="G37" s="51"/>
      <c r="H37" s="52">
        <v>1</v>
      </c>
      <c r="I37" s="4">
        <v>100000</v>
      </c>
      <c r="J37" s="4">
        <f t="shared" si="0"/>
        <v>100000</v>
      </c>
      <c r="K37" s="53">
        <f t="shared" si="1"/>
        <v>13050000</v>
      </c>
      <c r="L37" s="54" t="s">
        <v>20</v>
      </c>
      <c r="M37" s="4"/>
    </row>
    <row r="38" spans="1:13" s="3" customFormat="1">
      <c r="A38" s="3" t="s">
        <v>14</v>
      </c>
      <c r="B38" s="51" t="s">
        <v>91</v>
      </c>
      <c r="C38" s="51" t="s">
        <v>16</v>
      </c>
      <c r="D38" s="51" t="s">
        <v>21</v>
      </c>
      <c r="E38" s="51" t="s">
        <v>92</v>
      </c>
      <c r="F38" s="51"/>
      <c r="G38" s="51"/>
      <c r="H38" s="52">
        <v>1</v>
      </c>
      <c r="I38" s="4">
        <v>10000</v>
      </c>
      <c r="J38" s="4">
        <f t="shared" si="0"/>
        <v>10000</v>
      </c>
      <c r="K38" s="53">
        <f t="shared" si="1"/>
        <v>1305000</v>
      </c>
      <c r="L38" s="54" t="s">
        <v>20</v>
      </c>
      <c r="M38" s="4"/>
    </row>
    <row r="39" spans="1:13" s="3" customFormat="1">
      <c r="A39" s="3" t="s">
        <v>14</v>
      </c>
      <c r="B39" s="51" t="s">
        <v>93</v>
      </c>
      <c r="C39" s="51" t="s">
        <v>16</v>
      </c>
      <c r="D39" s="51" t="s">
        <v>26</v>
      </c>
      <c r="E39" s="51" t="s">
        <v>94</v>
      </c>
      <c r="F39" s="51"/>
      <c r="G39" s="51"/>
      <c r="H39" s="52">
        <v>10</v>
      </c>
      <c r="I39" s="4">
        <v>3500</v>
      </c>
      <c r="J39" s="4">
        <f t="shared" si="0"/>
        <v>35000</v>
      </c>
      <c r="K39" s="53">
        <f t="shared" si="1"/>
        <v>4567500</v>
      </c>
      <c r="L39" s="54" t="s">
        <v>20</v>
      </c>
      <c r="M39" s="4"/>
    </row>
    <row r="40" spans="1:13" s="3" customFormat="1">
      <c r="A40" s="3" t="s">
        <v>14</v>
      </c>
      <c r="B40" s="51" t="s">
        <v>93</v>
      </c>
      <c r="C40" s="51" t="s">
        <v>16</v>
      </c>
      <c r="D40" s="51" t="s">
        <v>74</v>
      </c>
      <c r="E40" s="51" t="s">
        <v>95</v>
      </c>
      <c r="F40" s="51"/>
      <c r="G40" s="51" t="s">
        <v>96</v>
      </c>
      <c r="H40" s="52">
        <v>1</v>
      </c>
      <c r="I40" s="4">
        <v>500000</v>
      </c>
      <c r="J40" s="4">
        <f t="shared" si="0"/>
        <v>500000</v>
      </c>
      <c r="K40" s="53">
        <f t="shared" si="1"/>
        <v>65250000</v>
      </c>
      <c r="L40" s="54" t="s">
        <v>20</v>
      </c>
      <c r="M40" s="4"/>
    </row>
    <row r="41" spans="1:13" s="3" customFormat="1">
      <c r="A41" s="3" t="s">
        <v>14</v>
      </c>
      <c r="B41" s="51" t="s">
        <v>97</v>
      </c>
      <c r="C41" s="51" t="s">
        <v>16</v>
      </c>
      <c r="D41" s="51" t="s">
        <v>21</v>
      </c>
      <c r="E41" s="51" t="s">
        <v>98</v>
      </c>
      <c r="F41" s="51"/>
      <c r="G41" s="51" t="s">
        <v>99</v>
      </c>
      <c r="H41" s="52">
        <v>1</v>
      </c>
      <c r="I41" s="4">
        <v>1450</v>
      </c>
      <c r="J41" s="4">
        <f t="shared" si="0"/>
        <v>1450</v>
      </c>
      <c r="K41" s="53">
        <f t="shared" si="1"/>
        <v>189225</v>
      </c>
      <c r="L41" s="54" t="s">
        <v>20</v>
      </c>
      <c r="M41" s="4"/>
    </row>
    <row r="42" spans="1:13" s="3" customFormat="1">
      <c r="A42" s="3" t="s">
        <v>14</v>
      </c>
      <c r="B42" s="51" t="s">
        <v>97</v>
      </c>
      <c r="C42" s="51" t="s">
        <v>16</v>
      </c>
      <c r="D42" s="51" t="s">
        <v>21</v>
      </c>
      <c r="E42" s="51" t="s">
        <v>100</v>
      </c>
      <c r="F42" s="51"/>
      <c r="G42" s="51" t="s">
        <v>101</v>
      </c>
      <c r="H42" s="52">
        <v>1</v>
      </c>
      <c r="I42" s="4">
        <v>600</v>
      </c>
      <c r="J42" s="4">
        <f t="shared" si="0"/>
        <v>600</v>
      </c>
      <c r="K42" s="53">
        <f t="shared" si="1"/>
        <v>78300</v>
      </c>
      <c r="L42" s="54" t="s">
        <v>20</v>
      </c>
      <c r="M42" s="4"/>
    </row>
    <row r="43" spans="1:13" s="3" customFormat="1">
      <c r="A43" s="3" t="s">
        <v>14</v>
      </c>
      <c r="B43" s="51" t="s">
        <v>97</v>
      </c>
      <c r="C43" s="51" t="s">
        <v>16</v>
      </c>
      <c r="D43" s="51" t="s">
        <v>21</v>
      </c>
      <c r="E43" s="51" t="s">
        <v>102</v>
      </c>
      <c r="F43" s="51"/>
      <c r="G43" s="51" t="s">
        <v>103</v>
      </c>
      <c r="H43" s="52">
        <v>3</v>
      </c>
      <c r="I43" s="4">
        <v>75</v>
      </c>
      <c r="J43" s="4">
        <f t="shared" si="0"/>
        <v>225</v>
      </c>
      <c r="K43" s="53">
        <f t="shared" si="1"/>
        <v>29362.5</v>
      </c>
      <c r="L43" s="54" t="s">
        <v>20</v>
      </c>
      <c r="M43" s="4"/>
    </row>
    <row r="44" spans="1:13" s="3" customFormat="1">
      <c r="A44" s="3" t="s">
        <v>14</v>
      </c>
      <c r="B44" s="51" t="s">
        <v>97</v>
      </c>
      <c r="C44" s="51" t="s">
        <v>16</v>
      </c>
      <c r="D44" s="51" t="s">
        <v>29</v>
      </c>
      <c r="E44" s="51" t="s">
        <v>104</v>
      </c>
      <c r="F44" s="51" t="s">
        <v>105</v>
      </c>
      <c r="G44" s="51"/>
      <c r="H44" s="52">
        <v>1</v>
      </c>
      <c r="I44" s="4">
        <v>100000</v>
      </c>
      <c r="J44" s="4">
        <f t="shared" si="0"/>
        <v>100000</v>
      </c>
      <c r="K44" s="53">
        <f t="shared" si="1"/>
        <v>13050000</v>
      </c>
      <c r="L44" s="54" t="s">
        <v>20</v>
      </c>
      <c r="M44" s="4"/>
    </row>
    <row r="45" spans="1:13" s="3" customFormat="1" ht="20.399999999999999">
      <c r="A45" s="3" t="s">
        <v>14</v>
      </c>
      <c r="B45" s="51" t="s">
        <v>97</v>
      </c>
      <c r="C45" s="51" t="s">
        <v>16</v>
      </c>
      <c r="D45" s="51" t="s">
        <v>38</v>
      </c>
      <c r="E45" s="51" t="s">
        <v>106</v>
      </c>
      <c r="F45" s="51" t="s">
        <v>107</v>
      </c>
      <c r="G45" s="51" t="s">
        <v>108</v>
      </c>
      <c r="H45" s="52">
        <v>1</v>
      </c>
      <c r="I45" s="4">
        <v>30000</v>
      </c>
      <c r="J45" s="4">
        <f t="shared" si="0"/>
        <v>30000</v>
      </c>
      <c r="K45" s="53">
        <f t="shared" si="1"/>
        <v>3915000</v>
      </c>
      <c r="L45" s="54" t="s">
        <v>20</v>
      </c>
      <c r="M45" s="4"/>
    </row>
    <row r="46" spans="1:13" s="3" customFormat="1">
      <c r="A46" s="3" t="s">
        <v>14</v>
      </c>
      <c r="B46" s="51" t="s">
        <v>97</v>
      </c>
      <c r="C46" s="51" t="s">
        <v>16</v>
      </c>
      <c r="D46" s="51" t="s">
        <v>109</v>
      </c>
      <c r="E46" s="51" t="s">
        <v>110</v>
      </c>
      <c r="F46" s="51" t="s">
        <v>111</v>
      </c>
      <c r="G46" s="51"/>
      <c r="H46" s="52">
        <v>1</v>
      </c>
      <c r="I46" s="4">
        <v>100000</v>
      </c>
      <c r="J46" s="4">
        <f t="shared" si="0"/>
        <v>100000</v>
      </c>
      <c r="K46" s="53">
        <f t="shared" si="1"/>
        <v>13050000</v>
      </c>
      <c r="L46" s="54" t="s">
        <v>20</v>
      </c>
      <c r="M46" s="4"/>
    </row>
    <row r="47" spans="1:13" s="3" customFormat="1">
      <c r="A47" s="3" t="s">
        <v>14</v>
      </c>
      <c r="B47" s="3" t="s">
        <v>112</v>
      </c>
      <c r="C47" s="51" t="s">
        <v>16</v>
      </c>
      <c r="D47" s="3" t="s">
        <v>24</v>
      </c>
      <c r="E47" s="3" t="s">
        <v>113</v>
      </c>
      <c r="H47" s="3">
        <v>1</v>
      </c>
      <c r="I47" s="4">
        <f>+J47/130.5</f>
        <v>2935.9522026981399</v>
      </c>
      <c r="J47" s="4">
        <f>+K47/130.5</f>
        <v>383141.76245210727</v>
      </c>
      <c r="K47" s="53">
        <v>50000000</v>
      </c>
      <c r="L47" s="54" t="s">
        <v>114</v>
      </c>
    </row>
    <row r="48" spans="1:13" s="3" customFormat="1">
      <c r="A48" s="3" t="s">
        <v>14</v>
      </c>
      <c r="B48" s="3" t="s">
        <v>15</v>
      </c>
      <c r="C48" s="3" t="s">
        <v>16</v>
      </c>
      <c r="D48" s="3" t="s">
        <v>24</v>
      </c>
      <c r="E48" s="3" t="s">
        <v>115</v>
      </c>
      <c r="H48" s="3">
        <v>1</v>
      </c>
      <c r="I48" s="4">
        <v>100000</v>
      </c>
      <c r="J48" s="4">
        <f t="shared" ref="J48" si="2">+I48*H48</f>
        <v>100000</v>
      </c>
      <c r="K48" s="53">
        <f t="shared" si="1"/>
        <v>13050000</v>
      </c>
      <c r="L48" s="54" t="s">
        <v>20</v>
      </c>
    </row>
    <row r="49" spans="1:12" s="3" customFormat="1">
      <c r="A49" s="3" t="s">
        <v>116</v>
      </c>
      <c r="B49" s="3" t="s">
        <v>117</v>
      </c>
      <c r="C49" s="3" t="s">
        <v>118</v>
      </c>
      <c r="D49" s="58" t="s">
        <v>17</v>
      </c>
      <c r="E49" s="58" t="s">
        <v>119</v>
      </c>
      <c r="F49" s="58" t="s">
        <v>120</v>
      </c>
      <c r="G49" s="3" t="s">
        <v>121</v>
      </c>
      <c r="H49" s="3">
        <v>5</v>
      </c>
      <c r="I49" s="4">
        <v>35000</v>
      </c>
      <c r="J49" s="8">
        <f>H49*I49</f>
        <v>175000</v>
      </c>
      <c r="K49" s="4">
        <f>+J49*130.5</f>
        <v>22837500</v>
      </c>
      <c r="L49" s="54" t="s">
        <v>20</v>
      </c>
    </row>
    <row r="50" spans="1:12" s="3" customFormat="1">
      <c r="A50" s="3" t="s">
        <v>116</v>
      </c>
      <c r="B50" s="3" t="s">
        <v>117</v>
      </c>
      <c r="C50" s="3" t="s">
        <v>118</v>
      </c>
      <c r="D50" s="58" t="s">
        <v>17</v>
      </c>
      <c r="E50" s="58" t="s">
        <v>122</v>
      </c>
      <c r="F50" s="58" t="s">
        <v>123</v>
      </c>
      <c r="G50" s="3" t="s">
        <v>121</v>
      </c>
      <c r="H50" s="3">
        <v>1</v>
      </c>
      <c r="I50" s="4">
        <v>112000</v>
      </c>
      <c r="J50" s="8">
        <f t="shared" ref="J50:J97" si="3">H50*I50</f>
        <v>112000</v>
      </c>
      <c r="K50" s="4">
        <f t="shared" ref="K50:K97" si="4">+J50*130.5</f>
        <v>14616000</v>
      </c>
      <c r="L50" s="54" t="s">
        <v>20</v>
      </c>
    </row>
    <row r="51" spans="1:12" s="3" customFormat="1">
      <c r="A51" s="3" t="s">
        <v>116</v>
      </c>
      <c r="B51" s="3" t="s">
        <v>117</v>
      </c>
      <c r="C51" s="3" t="s">
        <v>118</v>
      </c>
      <c r="D51" s="58" t="s">
        <v>21</v>
      </c>
      <c r="E51" s="58" t="s">
        <v>124</v>
      </c>
      <c r="F51" s="58" t="s">
        <v>123</v>
      </c>
      <c r="G51" s="3" t="s">
        <v>121</v>
      </c>
      <c r="H51" s="3">
        <v>1</v>
      </c>
      <c r="I51" s="4">
        <v>2700</v>
      </c>
      <c r="J51" s="8">
        <f t="shared" si="3"/>
        <v>2700</v>
      </c>
      <c r="K51" s="4">
        <f t="shared" si="4"/>
        <v>352350</v>
      </c>
      <c r="L51" s="54" t="s">
        <v>20</v>
      </c>
    </row>
    <row r="52" spans="1:12" s="3" customFormat="1">
      <c r="A52" s="3" t="s">
        <v>116</v>
      </c>
      <c r="B52" s="3" t="s">
        <v>117</v>
      </c>
      <c r="C52" s="3" t="s">
        <v>118</v>
      </c>
      <c r="D52" s="58" t="s">
        <v>125</v>
      </c>
      <c r="E52" s="58" t="s">
        <v>126</v>
      </c>
      <c r="F52" s="58" t="s">
        <v>127</v>
      </c>
      <c r="G52" s="3" t="s">
        <v>121</v>
      </c>
      <c r="H52" s="3">
        <v>1</v>
      </c>
      <c r="I52" s="4">
        <v>1400</v>
      </c>
      <c r="J52" s="8">
        <f t="shared" si="3"/>
        <v>1400</v>
      </c>
      <c r="K52" s="4">
        <f t="shared" si="4"/>
        <v>182700</v>
      </c>
      <c r="L52" s="54" t="s">
        <v>20</v>
      </c>
    </row>
    <row r="53" spans="1:12" s="3" customFormat="1" ht="20.399999999999999">
      <c r="A53" s="3" t="s">
        <v>116</v>
      </c>
      <c r="B53" s="3" t="s">
        <v>117</v>
      </c>
      <c r="C53" s="3" t="s">
        <v>118</v>
      </c>
      <c r="D53" s="58" t="s">
        <v>26</v>
      </c>
      <c r="E53" s="58" t="s">
        <v>128</v>
      </c>
      <c r="F53" s="58" t="s">
        <v>129</v>
      </c>
      <c r="G53" s="3" t="s">
        <v>121</v>
      </c>
      <c r="H53" s="3">
        <v>9</v>
      </c>
      <c r="I53" s="4">
        <v>1500</v>
      </c>
      <c r="J53" s="8">
        <f t="shared" si="3"/>
        <v>13500</v>
      </c>
      <c r="K53" s="4">
        <f t="shared" si="4"/>
        <v>1761750</v>
      </c>
      <c r="L53" s="54" t="s">
        <v>20</v>
      </c>
    </row>
    <row r="54" spans="1:12" s="3" customFormat="1">
      <c r="A54" s="3" t="s">
        <v>116</v>
      </c>
      <c r="B54" s="3" t="s">
        <v>117</v>
      </c>
      <c r="C54" s="3" t="s">
        <v>118</v>
      </c>
      <c r="D54" s="58" t="s">
        <v>26</v>
      </c>
      <c r="E54" s="58" t="s">
        <v>130</v>
      </c>
      <c r="F54" s="58" t="s">
        <v>131</v>
      </c>
      <c r="G54" s="3" t="s">
        <v>121</v>
      </c>
      <c r="H54" s="3">
        <v>15</v>
      </c>
      <c r="I54" s="4">
        <v>650</v>
      </c>
      <c r="J54" s="8">
        <f t="shared" si="3"/>
        <v>9750</v>
      </c>
      <c r="K54" s="4">
        <f t="shared" si="4"/>
        <v>1272375</v>
      </c>
      <c r="L54" s="54" t="s">
        <v>20</v>
      </c>
    </row>
    <row r="55" spans="1:12" s="3" customFormat="1">
      <c r="A55" s="3" t="s">
        <v>116</v>
      </c>
      <c r="B55" s="3" t="s">
        <v>117</v>
      </c>
      <c r="C55" s="3" t="s">
        <v>118</v>
      </c>
      <c r="D55" s="22" t="s">
        <v>21</v>
      </c>
      <c r="E55" s="3" t="s">
        <v>132</v>
      </c>
      <c r="F55" s="3" t="s">
        <v>133</v>
      </c>
      <c r="G55" s="3" t="s">
        <v>133</v>
      </c>
      <c r="H55" s="66">
        <v>1</v>
      </c>
      <c r="I55" s="4">
        <v>850</v>
      </c>
      <c r="J55" s="8">
        <f t="shared" si="3"/>
        <v>850</v>
      </c>
      <c r="K55" s="4">
        <f t="shared" si="4"/>
        <v>110925</v>
      </c>
      <c r="L55" s="54" t="s">
        <v>20</v>
      </c>
    </row>
    <row r="56" spans="1:12" s="3" customFormat="1">
      <c r="A56" s="3" t="s">
        <v>116</v>
      </c>
      <c r="B56" s="3" t="s">
        <v>117</v>
      </c>
      <c r="C56" s="3" t="s">
        <v>118</v>
      </c>
      <c r="D56" s="22" t="s">
        <v>21</v>
      </c>
      <c r="E56" s="3" t="s">
        <v>134</v>
      </c>
      <c r="F56" s="3" t="s">
        <v>133</v>
      </c>
      <c r="G56" s="3" t="s">
        <v>133</v>
      </c>
      <c r="H56" s="66">
        <v>1</v>
      </c>
      <c r="I56" s="4">
        <v>600</v>
      </c>
      <c r="J56" s="8">
        <f t="shared" si="3"/>
        <v>600</v>
      </c>
      <c r="K56" s="4">
        <f t="shared" si="4"/>
        <v>78300</v>
      </c>
      <c r="L56" s="54" t="s">
        <v>20</v>
      </c>
    </row>
    <row r="57" spans="1:12" s="3" customFormat="1" ht="20.399999999999999">
      <c r="A57" s="3" t="s">
        <v>116</v>
      </c>
      <c r="B57" s="3" t="s">
        <v>117</v>
      </c>
      <c r="C57" s="3" t="s">
        <v>118</v>
      </c>
      <c r="D57" s="58" t="s">
        <v>21</v>
      </c>
      <c r="E57" s="58" t="s">
        <v>135</v>
      </c>
      <c r="F57" s="58" t="s">
        <v>136</v>
      </c>
      <c r="G57" s="3" t="s">
        <v>121</v>
      </c>
      <c r="H57" s="3">
        <v>48</v>
      </c>
      <c r="I57" s="4">
        <v>30000</v>
      </c>
      <c r="J57" s="8">
        <f t="shared" si="3"/>
        <v>1440000</v>
      </c>
      <c r="K57" s="4">
        <f t="shared" si="4"/>
        <v>187920000</v>
      </c>
      <c r="L57" s="54" t="s">
        <v>20</v>
      </c>
    </row>
    <row r="58" spans="1:12" s="3" customFormat="1">
      <c r="A58" s="3" t="s">
        <v>116</v>
      </c>
      <c r="B58" s="3" t="s">
        <v>117</v>
      </c>
      <c r="C58" s="3" t="s">
        <v>118</v>
      </c>
      <c r="D58" s="58" t="s">
        <v>21</v>
      </c>
      <c r="E58" s="3" t="s">
        <v>137</v>
      </c>
      <c r="F58" s="3" t="s">
        <v>138</v>
      </c>
      <c r="G58" s="3" t="s">
        <v>139</v>
      </c>
      <c r="H58" s="3">
        <v>13</v>
      </c>
      <c r="I58" s="4">
        <v>600</v>
      </c>
      <c r="J58" s="8">
        <f t="shared" si="3"/>
        <v>7800</v>
      </c>
      <c r="K58" s="4">
        <f t="shared" si="4"/>
        <v>1017900</v>
      </c>
      <c r="L58" s="54" t="s">
        <v>20</v>
      </c>
    </row>
    <row r="59" spans="1:12" s="3" customFormat="1">
      <c r="A59" s="3" t="s">
        <v>116</v>
      </c>
      <c r="B59" s="3" t="s">
        <v>117</v>
      </c>
      <c r="C59" s="3" t="s">
        <v>118</v>
      </c>
      <c r="D59" s="58" t="s">
        <v>21</v>
      </c>
      <c r="E59" s="58" t="s">
        <v>140</v>
      </c>
      <c r="F59" s="58" t="s">
        <v>141</v>
      </c>
      <c r="G59" s="3" t="s">
        <v>121</v>
      </c>
      <c r="H59" s="3">
        <v>11</v>
      </c>
      <c r="I59" s="4">
        <v>450</v>
      </c>
      <c r="J59" s="8">
        <f t="shared" si="3"/>
        <v>4950</v>
      </c>
      <c r="K59" s="4">
        <f t="shared" si="4"/>
        <v>645975</v>
      </c>
      <c r="L59" s="54" t="s">
        <v>20</v>
      </c>
    </row>
    <row r="60" spans="1:12" s="3" customFormat="1">
      <c r="A60" s="3" t="s">
        <v>116</v>
      </c>
      <c r="B60" s="3" t="s">
        <v>117</v>
      </c>
      <c r="C60" s="3" t="s">
        <v>118</v>
      </c>
      <c r="D60" s="22" t="s">
        <v>21</v>
      </c>
      <c r="E60" s="22" t="s">
        <v>142</v>
      </c>
      <c r="F60" s="22" t="s">
        <v>143</v>
      </c>
      <c r="G60" s="3" t="s">
        <v>144</v>
      </c>
      <c r="H60" s="64">
        <v>2</v>
      </c>
      <c r="I60" s="50">
        <v>3100</v>
      </c>
      <c r="J60" s="8">
        <f t="shared" si="3"/>
        <v>6200</v>
      </c>
      <c r="K60" s="4">
        <f t="shared" si="4"/>
        <v>809100</v>
      </c>
      <c r="L60" s="54" t="s">
        <v>20</v>
      </c>
    </row>
    <row r="61" spans="1:12" s="3" customFormat="1">
      <c r="A61" s="3" t="s">
        <v>116</v>
      </c>
      <c r="B61" s="3" t="s">
        <v>117</v>
      </c>
      <c r="C61" s="3" t="s">
        <v>118</v>
      </c>
      <c r="D61" s="22" t="s">
        <v>21</v>
      </c>
      <c r="E61" s="22" t="s">
        <v>145</v>
      </c>
      <c r="F61" s="22" t="s">
        <v>146</v>
      </c>
      <c r="G61" s="3" t="s">
        <v>144</v>
      </c>
      <c r="H61" s="64">
        <v>1</v>
      </c>
      <c r="I61" s="50">
        <v>2600</v>
      </c>
      <c r="J61" s="8">
        <f t="shared" si="3"/>
        <v>2600</v>
      </c>
      <c r="K61" s="4">
        <f t="shared" si="4"/>
        <v>339300</v>
      </c>
      <c r="L61" s="54" t="s">
        <v>20</v>
      </c>
    </row>
    <row r="62" spans="1:12" s="3" customFormat="1">
      <c r="A62" s="3" t="s">
        <v>116</v>
      </c>
      <c r="B62" s="3" t="s">
        <v>117</v>
      </c>
      <c r="C62" s="3" t="s">
        <v>118</v>
      </c>
      <c r="D62" s="22" t="s">
        <v>21</v>
      </c>
      <c r="E62" s="22" t="s">
        <v>147</v>
      </c>
      <c r="F62" s="22" t="s">
        <v>143</v>
      </c>
      <c r="G62" s="3" t="s">
        <v>144</v>
      </c>
      <c r="H62" s="64">
        <v>1</v>
      </c>
      <c r="I62" s="50">
        <v>650</v>
      </c>
      <c r="J62" s="8">
        <f t="shared" si="3"/>
        <v>650</v>
      </c>
      <c r="K62" s="4">
        <f t="shared" si="4"/>
        <v>84825</v>
      </c>
      <c r="L62" s="54" t="s">
        <v>20</v>
      </c>
    </row>
    <row r="63" spans="1:12" s="3" customFormat="1" ht="20.399999999999999">
      <c r="A63" s="3" t="s">
        <v>116</v>
      </c>
      <c r="B63" s="3" t="s">
        <v>117</v>
      </c>
      <c r="C63" s="3" t="s">
        <v>118</v>
      </c>
      <c r="D63" s="22" t="s">
        <v>21</v>
      </c>
      <c r="E63" s="22" t="s">
        <v>148</v>
      </c>
      <c r="F63" s="22" t="s">
        <v>149</v>
      </c>
      <c r="G63" s="3" t="s">
        <v>144</v>
      </c>
      <c r="H63" s="64">
        <v>1</v>
      </c>
      <c r="I63" s="50">
        <v>15000</v>
      </c>
      <c r="J63" s="8">
        <f t="shared" si="3"/>
        <v>15000</v>
      </c>
      <c r="K63" s="4">
        <f t="shared" si="4"/>
        <v>1957500</v>
      </c>
      <c r="L63" s="54" t="s">
        <v>20</v>
      </c>
    </row>
    <row r="64" spans="1:12" s="3" customFormat="1">
      <c r="A64" s="3" t="s">
        <v>116</v>
      </c>
      <c r="B64" s="3" t="s">
        <v>117</v>
      </c>
      <c r="C64" s="3" t="s">
        <v>118</v>
      </c>
      <c r="D64" s="22" t="s">
        <v>21</v>
      </c>
      <c r="E64" s="3" t="s">
        <v>150</v>
      </c>
      <c r="F64" s="3" t="s">
        <v>133</v>
      </c>
      <c r="G64" s="3" t="s">
        <v>133</v>
      </c>
      <c r="H64" s="66">
        <v>2</v>
      </c>
      <c r="I64" s="4">
        <v>500</v>
      </c>
      <c r="J64" s="8">
        <f t="shared" si="3"/>
        <v>1000</v>
      </c>
      <c r="K64" s="4">
        <f t="shared" si="4"/>
        <v>130500</v>
      </c>
      <c r="L64" s="54" t="s">
        <v>20</v>
      </c>
    </row>
    <row r="65" spans="1:12" s="3" customFormat="1">
      <c r="A65" s="3" t="s">
        <v>116</v>
      </c>
      <c r="B65" s="3" t="s">
        <v>117</v>
      </c>
      <c r="C65" s="3" t="s">
        <v>118</v>
      </c>
      <c r="D65" s="22" t="s">
        <v>21</v>
      </c>
      <c r="E65" s="3" t="s">
        <v>151</v>
      </c>
      <c r="F65" s="3" t="s">
        <v>133</v>
      </c>
      <c r="G65" s="3" t="s">
        <v>133</v>
      </c>
      <c r="H65" s="66">
        <v>1</v>
      </c>
      <c r="I65" s="4">
        <f>150*30</f>
        <v>4500</v>
      </c>
      <c r="J65" s="8">
        <f t="shared" si="3"/>
        <v>4500</v>
      </c>
      <c r="K65" s="4">
        <f t="shared" si="4"/>
        <v>587250</v>
      </c>
      <c r="L65" s="54" t="s">
        <v>20</v>
      </c>
    </row>
    <row r="66" spans="1:12" s="3" customFormat="1">
      <c r="A66" s="3" t="s">
        <v>116</v>
      </c>
      <c r="B66" s="3" t="s">
        <v>117</v>
      </c>
      <c r="C66" s="3" t="s">
        <v>118</v>
      </c>
      <c r="D66" s="22" t="s">
        <v>21</v>
      </c>
      <c r="E66" s="3" t="s">
        <v>152</v>
      </c>
      <c r="F66" s="3" t="s">
        <v>133</v>
      </c>
      <c r="G66" s="3" t="s">
        <v>133</v>
      </c>
      <c r="H66" s="66">
        <v>1</v>
      </c>
      <c r="I66" s="4">
        <v>1400</v>
      </c>
      <c r="J66" s="8">
        <f t="shared" si="3"/>
        <v>1400</v>
      </c>
      <c r="K66" s="4">
        <f t="shared" si="4"/>
        <v>182700</v>
      </c>
      <c r="L66" s="54" t="s">
        <v>20</v>
      </c>
    </row>
    <row r="67" spans="1:12" s="3" customFormat="1">
      <c r="A67" s="3" t="s">
        <v>116</v>
      </c>
      <c r="B67" s="3" t="s">
        <v>117</v>
      </c>
      <c r="C67" s="3" t="s">
        <v>118</v>
      </c>
      <c r="D67" s="58" t="s">
        <v>125</v>
      </c>
      <c r="E67" s="58" t="s">
        <v>153</v>
      </c>
      <c r="F67" s="58" t="s">
        <v>154</v>
      </c>
      <c r="G67" s="3" t="s">
        <v>121</v>
      </c>
      <c r="H67" s="3">
        <v>1</v>
      </c>
      <c r="I67" s="4">
        <v>1200</v>
      </c>
      <c r="J67" s="8">
        <f t="shared" si="3"/>
        <v>1200</v>
      </c>
      <c r="K67" s="4">
        <f t="shared" si="4"/>
        <v>156600</v>
      </c>
      <c r="L67" s="54" t="s">
        <v>20</v>
      </c>
    </row>
    <row r="68" spans="1:12" s="3" customFormat="1">
      <c r="A68" s="3" t="s">
        <v>116</v>
      </c>
      <c r="B68" s="3" t="s">
        <v>117</v>
      </c>
      <c r="C68" s="3" t="s">
        <v>118</v>
      </c>
      <c r="D68" s="58" t="s">
        <v>125</v>
      </c>
      <c r="E68" s="58" t="s">
        <v>155</v>
      </c>
      <c r="F68" s="58" t="s">
        <v>156</v>
      </c>
      <c r="G68" s="58" t="s">
        <v>157</v>
      </c>
      <c r="H68" s="3">
        <v>1</v>
      </c>
      <c r="I68" s="4">
        <v>700</v>
      </c>
      <c r="J68" s="8">
        <f t="shared" si="3"/>
        <v>700</v>
      </c>
      <c r="K68" s="4">
        <f t="shared" si="4"/>
        <v>91350</v>
      </c>
      <c r="L68" s="54" t="s">
        <v>20</v>
      </c>
    </row>
    <row r="69" spans="1:12" s="3" customFormat="1">
      <c r="A69" s="3" t="s">
        <v>116</v>
      </c>
      <c r="B69" s="3" t="s">
        <v>117</v>
      </c>
      <c r="C69" s="3" t="s">
        <v>118</v>
      </c>
      <c r="D69" s="58" t="s">
        <v>125</v>
      </c>
      <c r="E69" s="58" t="s">
        <v>158</v>
      </c>
      <c r="F69" s="58" t="s">
        <v>159</v>
      </c>
      <c r="G69" s="58"/>
      <c r="H69" s="3">
        <v>1</v>
      </c>
      <c r="I69" s="4">
        <v>7700</v>
      </c>
      <c r="J69" s="8">
        <f t="shared" si="3"/>
        <v>7700</v>
      </c>
      <c r="K69" s="4">
        <f t="shared" si="4"/>
        <v>1004850</v>
      </c>
      <c r="L69" s="54" t="s">
        <v>20</v>
      </c>
    </row>
    <row r="70" spans="1:12" s="3" customFormat="1" ht="20.399999999999999">
      <c r="A70" s="3" t="s">
        <v>116</v>
      </c>
      <c r="B70" s="3" t="s">
        <v>117</v>
      </c>
      <c r="C70" s="3" t="s">
        <v>118</v>
      </c>
      <c r="D70" s="58" t="s">
        <v>26</v>
      </c>
      <c r="E70" s="58" t="s">
        <v>160</v>
      </c>
      <c r="F70" s="58" t="s">
        <v>154</v>
      </c>
      <c r="G70" s="3" t="s">
        <v>121</v>
      </c>
      <c r="H70" s="3">
        <v>7</v>
      </c>
      <c r="I70" s="4">
        <v>400</v>
      </c>
      <c r="J70" s="8">
        <f t="shared" si="3"/>
        <v>2800</v>
      </c>
      <c r="K70" s="4">
        <f t="shared" si="4"/>
        <v>365400</v>
      </c>
      <c r="L70" s="54" t="s">
        <v>20</v>
      </c>
    </row>
    <row r="71" spans="1:12" s="3" customFormat="1">
      <c r="A71" s="3" t="s">
        <v>116</v>
      </c>
      <c r="B71" s="3" t="s">
        <v>117</v>
      </c>
      <c r="C71" s="3" t="s">
        <v>118</v>
      </c>
      <c r="D71" s="58" t="s">
        <v>26</v>
      </c>
      <c r="E71" s="3" t="s">
        <v>161</v>
      </c>
      <c r="F71" s="3" t="s">
        <v>159</v>
      </c>
      <c r="G71" s="3" t="s">
        <v>139</v>
      </c>
      <c r="H71" s="3">
        <v>1</v>
      </c>
      <c r="I71" s="4">
        <v>3500</v>
      </c>
      <c r="J71" s="8">
        <f t="shared" si="3"/>
        <v>3500</v>
      </c>
      <c r="K71" s="4">
        <f t="shared" si="4"/>
        <v>456750</v>
      </c>
      <c r="L71" s="54" t="s">
        <v>20</v>
      </c>
    </row>
    <row r="72" spans="1:12">
      <c r="A72" s="3" t="s">
        <v>116</v>
      </c>
      <c r="B72" s="3" t="s">
        <v>117</v>
      </c>
      <c r="C72" s="3" t="s">
        <v>118</v>
      </c>
      <c r="D72" s="58" t="s">
        <v>26</v>
      </c>
      <c r="E72" s="3" t="s">
        <v>162</v>
      </c>
      <c r="F72" s="3" t="s">
        <v>159</v>
      </c>
      <c r="G72" s="3" t="s">
        <v>139</v>
      </c>
      <c r="H72" s="3">
        <v>1</v>
      </c>
      <c r="I72" s="4">
        <v>1200</v>
      </c>
      <c r="J72" s="8">
        <f t="shared" si="3"/>
        <v>1200</v>
      </c>
      <c r="K72" s="4">
        <f t="shared" si="4"/>
        <v>156600</v>
      </c>
      <c r="L72" s="54" t="s">
        <v>20</v>
      </c>
    </row>
    <row r="73" spans="1:12" s="3" customFormat="1">
      <c r="A73" s="3" t="s">
        <v>116</v>
      </c>
      <c r="B73" s="3" t="s">
        <v>117</v>
      </c>
      <c r="C73" s="3" t="s">
        <v>118</v>
      </c>
      <c r="D73" s="58" t="s">
        <v>26</v>
      </c>
      <c r="E73" s="3" t="s">
        <v>163</v>
      </c>
      <c r="F73" s="3" t="s">
        <v>159</v>
      </c>
      <c r="G73" s="3" t="s">
        <v>139</v>
      </c>
      <c r="H73" s="3">
        <v>1</v>
      </c>
      <c r="I73" s="4">
        <v>2625</v>
      </c>
      <c r="J73" s="8">
        <f t="shared" si="3"/>
        <v>2625</v>
      </c>
      <c r="K73" s="4">
        <f t="shared" si="4"/>
        <v>342562.5</v>
      </c>
      <c r="L73" s="54" t="s">
        <v>20</v>
      </c>
    </row>
    <row r="74" spans="1:12" s="3" customFormat="1">
      <c r="A74" s="3" t="s">
        <v>116</v>
      </c>
      <c r="B74" s="3" t="s">
        <v>117</v>
      </c>
      <c r="C74" s="3" t="s">
        <v>118</v>
      </c>
      <c r="D74" s="58" t="s">
        <v>26</v>
      </c>
      <c r="E74" s="3" t="s">
        <v>164</v>
      </c>
      <c r="F74" s="3" t="s">
        <v>159</v>
      </c>
      <c r="G74" s="3" t="s">
        <v>139</v>
      </c>
      <c r="H74" s="3">
        <v>1</v>
      </c>
      <c r="I74" s="4">
        <v>1875</v>
      </c>
      <c r="J74" s="8">
        <f t="shared" si="3"/>
        <v>1875</v>
      </c>
      <c r="K74" s="4">
        <f t="shared" si="4"/>
        <v>244687.5</v>
      </c>
      <c r="L74" s="54" t="s">
        <v>20</v>
      </c>
    </row>
    <row r="75" spans="1:12" s="3" customFormat="1">
      <c r="A75" s="3" t="s">
        <v>116</v>
      </c>
      <c r="B75" s="3" t="s">
        <v>117</v>
      </c>
      <c r="C75" s="3" t="s">
        <v>118</v>
      </c>
      <c r="D75" s="58" t="s">
        <v>26</v>
      </c>
      <c r="E75" s="3" t="s">
        <v>165</v>
      </c>
      <c r="F75" s="3" t="s">
        <v>159</v>
      </c>
      <c r="G75" s="3" t="s">
        <v>139</v>
      </c>
      <c r="H75" s="3">
        <v>1</v>
      </c>
      <c r="I75" s="4">
        <v>5625</v>
      </c>
      <c r="J75" s="8">
        <f t="shared" si="3"/>
        <v>5625</v>
      </c>
      <c r="K75" s="4">
        <f t="shared" si="4"/>
        <v>734062.5</v>
      </c>
      <c r="L75" s="54" t="s">
        <v>20</v>
      </c>
    </row>
    <row r="76" spans="1:12" s="3" customFormat="1">
      <c r="A76" s="3" t="s">
        <v>116</v>
      </c>
      <c r="B76" s="3" t="s">
        <v>117</v>
      </c>
      <c r="C76" s="3" t="s">
        <v>118</v>
      </c>
      <c r="D76" s="58" t="s">
        <v>26</v>
      </c>
      <c r="E76" s="3" t="s">
        <v>166</v>
      </c>
      <c r="F76" s="3" t="s">
        <v>159</v>
      </c>
      <c r="G76" s="3" t="s">
        <v>139</v>
      </c>
      <c r="H76" s="3">
        <v>1</v>
      </c>
      <c r="I76" s="4">
        <v>18750</v>
      </c>
      <c r="J76" s="8">
        <f t="shared" si="3"/>
        <v>18750</v>
      </c>
      <c r="K76" s="4">
        <f t="shared" si="4"/>
        <v>2446875</v>
      </c>
      <c r="L76" s="54" t="s">
        <v>20</v>
      </c>
    </row>
    <row r="77" spans="1:12" s="3" customFormat="1">
      <c r="A77" s="3" t="s">
        <v>116</v>
      </c>
      <c r="B77" s="3" t="s">
        <v>117</v>
      </c>
      <c r="C77" s="3" t="s">
        <v>118</v>
      </c>
      <c r="D77" s="58" t="s">
        <v>26</v>
      </c>
      <c r="E77" s="3" t="s">
        <v>167</v>
      </c>
      <c r="F77" s="3" t="s">
        <v>159</v>
      </c>
      <c r="G77" s="3" t="s">
        <v>139</v>
      </c>
      <c r="H77" s="3">
        <v>1</v>
      </c>
      <c r="I77" s="4">
        <v>3750</v>
      </c>
      <c r="J77" s="8">
        <f t="shared" si="3"/>
        <v>3750</v>
      </c>
      <c r="K77" s="4">
        <f t="shared" si="4"/>
        <v>489375</v>
      </c>
      <c r="L77" s="54" t="s">
        <v>20</v>
      </c>
    </row>
    <row r="78" spans="1:12" s="3" customFormat="1">
      <c r="A78" s="3" t="s">
        <v>116</v>
      </c>
      <c r="B78" s="3" t="s">
        <v>117</v>
      </c>
      <c r="C78" s="3" t="s">
        <v>118</v>
      </c>
      <c r="D78" s="58" t="s">
        <v>26</v>
      </c>
      <c r="E78" s="58" t="s">
        <v>168</v>
      </c>
      <c r="F78" s="58" t="s">
        <v>169</v>
      </c>
      <c r="G78" s="58" t="s">
        <v>157</v>
      </c>
      <c r="H78" s="3">
        <v>3</v>
      </c>
      <c r="I78" s="4">
        <v>800</v>
      </c>
      <c r="J78" s="8">
        <f>H78*I78</f>
        <v>2400</v>
      </c>
      <c r="K78" s="4">
        <f>+J78*130.5</f>
        <v>313200</v>
      </c>
      <c r="L78" s="54" t="s">
        <v>20</v>
      </c>
    </row>
    <row r="79" spans="1:12" s="3" customFormat="1" ht="20.399999999999999">
      <c r="A79" s="3" t="s">
        <v>116</v>
      </c>
      <c r="B79" s="3" t="s">
        <v>117</v>
      </c>
      <c r="C79" s="3" t="s">
        <v>118</v>
      </c>
      <c r="D79" s="58" t="s">
        <v>26</v>
      </c>
      <c r="E79" s="58" t="s">
        <v>170</v>
      </c>
      <c r="F79" s="58" t="s">
        <v>169</v>
      </c>
      <c r="G79" s="58" t="s">
        <v>157</v>
      </c>
      <c r="H79" s="3">
        <v>3</v>
      </c>
      <c r="I79" s="4">
        <v>400</v>
      </c>
      <c r="J79" s="8">
        <f>H79*I79</f>
        <v>1200</v>
      </c>
      <c r="K79" s="4">
        <f>+J79*130.5</f>
        <v>156600</v>
      </c>
      <c r="L79" s="54" t="s">
        <v>20</v>
      </c>
    </row>
    <row r="80" spans="1:12" s="3" customFormat="1" ht="10.8" thickBot="1">
      <c r="A80" s="3" t="s">
        <v>116</v>
      </c>
      <c r="B80" s="3" t="s">
        <v>117</v>
      </c>
      <c r="C80" s="3" t="s">
        <v>118</v>
      </c>
      <c r="D80" s="68" t="s">
        <v>26</v>
      </c>
      <c r="E80" s="68" t="s">
        <v>168</v>
      </c>
      <c r="F80" s="68" t="s">
        <v>169</v>
      </c>
      <c r="H80" s="67">
        <v>3</v>
      </c>
      <c r="I80" s="69">
        <v>800</v>
      </c>
      <c r="J80" s="8">
        <f>H80*I80</f>
        <v>2400</v>
      </c>
      <c r="K80" s="4">
        <f>+J80*130.5</f>
        <v>313200</v>
      </c>
      <c r="L80" s="54" t="s">
        <v>20</v>
      </c>
    </row>
    <row r="81" spans="1:12" s="3" customFormat="1" ht="21" thickBot="1">
      <c r="A81" s="3" t="s">
        <v>116</v>
      </c>
      <c r="B81" s="3" t="s">
        <v>117</v>
      </c>
      <c r="C81" s="3" t="s">
        <v>118</v>
      </c>
      <c r="D81" s="68" t="s">
        <v>26</v>
      </c>
      <c r="E81" s="68" t="s">
        <v>170</v>
      </c>
      <c r="F81" s="68" t="s">
        <v>169</v>
      </c>
      <c r="H81" s="67">
        <v>3</v>
      </c>
      <c r="I81" s="69">
        <v>400</v>
      </c>
      <c r="J81" s="8">
        <f>H81*I81</f>
        <v>1200</v>
      </c>
      <c r="K81" s="4">
        <f>+J81*130.5</f>
        <v>156600</v>
      </c>
      <c r="L81" s="54" t="s">
        <v>20</v>
      </c>
    </row>
    <row r="82" spans="1:12" s="3" customFormat="1">
      <c r="A82" s="3" t="s">
        <v>116</v>
      </c>
      <c r="B82" s="3" t="s">
        <v>117</v>
      </c>
      <c r="C82" s="3" t="s">
        <v>118</v>
      </c>
      <c r="D82" s="22" t="s">
        <v>26</v>
      </c>
      <c r="E82" s="3" t="s">
        <v>171</v>
      </c>
      <c r="F82" s="3" t="s">
        <v>133</v>
      </c>
      <c r="G82" s="3" t="s">
        <v>133</v>
      </c>
      <c r="H82" s="70">
        <v>2</v>
      </c>
      <c r="I82" s="4">
        <v>500</v>
      </c>
      <c r="J82" s="8">
        <f>H82*I82</f>
        <v>1000</v>
      </c>
      <c r="K82" s="4">
        <f>+J82*130.5</f>
        <v>130500</v>
      </c>
      <c r="L82" s="54" t="s">
        <v>20</v>
      </c>
    </row>
    <row r="83" spans="1:12" s="3" customFormat="1">
      <c r="A83" s="3" t="s">
        <v>116</v>
      </c>
      <c r="B83" s="3" t="s">
        <v>117</v>
      </c>
      <c r="C83" s="3" t="s">
        <v>118</v>
      </c>
      <c r="D83" s="22" t="s">
        <v>26</v>
      </c>
      <c r="E83" s="22" t="s">
        <v>172</v>
      </c>
      <c r="F83" s="22" t="s">
        <v>173</v>
      </c>
      <c r="G83" s="3" t="s">
        <v>144</v>
      </c>
      <c r="H83" s="64">
        <v>1</v>
      </c>
      <c r="I83" s="50">
        <v>8000</v>
      </c>
      <c r="J83" s="8">
        <f t="shared" si="3"/>
        <v>8000</v>
      </c>
      <c r="K83" s="4">
        <f t="shared" si="4"/>
        <v>1044000</v>
      </c>
      <c r="L83" s="54" t="s">
        <v>20</v>
      </c>
    </row>
    <row r="84" spans="1:12" s="3" customFormat="1">
      <c r="A84" s="3" t="s">
        <v>116</v>
      </c>
      <c r="B84" s="3" t="s">
        <v>117</v>
      </c>
      <c r="C84" s="3" t="s">
        <v>118</v>
      </c>
      <c r="D84" s="22" t="s">
        <v>26</v>
      </c>
      <c r="E84" s="22" t="s">
        <v>174</v>
      </c>
      <c r="F84" s="22" t="s">
        <v>143</v>
      </c>
      <c r="G84" s="3" t="s">
        <v>144</v>
      </c>
      <c r="H84" s="64">
        <v>8</v>
      </c>
      <c r="I84" s="50">
        <v>8000</v>
      </c>
      <c r="J84" s="8">
        <f t="shared" si="3"/>
        <v>64000</v>
      </c>
      <c r="K84" s="4">
        <f t="shared" si="4"/>
        <v>8352000</v>
      </c>
      <c r="L84" s="54" t="s">
        <v>20</v>
      </c>
    </row>
    <row r="85" spans="1:12" s="3" customFormat="1">
      <c r="A85" s="3" t="s">
        <v>116</v>
      </c>
      <c r="B85" s="3" t="s">
        <v>117</v>
      </c>
      <c r="C85" s="3" t="s">
        <v>118</v>
      </c>
      <c r="D85" s="22" t="s">
        <v>26</v>
      </c>
      <c r="E85" s="22" t="s">
        <v>175</v>
      </c>
      <c r="F85" s="22" t="s">
        <v>159</v>
      </c>
      <c r="H85" s="64">
        <v>1</v>
      </c>
      <c r="I85" s="50">
        <v>3100</v>
      </c>
      <c r="J85" s="8">
        <f t="shared" si="3"/>
        <v>3100</v>
      </c>
      <c r="K85" s="4">
        <f t="shared" si="4"/>
        <v>404550</v>
      </c>
      <c r="L85" s="54" t="s">
        <v>20</v>
      </c>
    </row>
    <row r="86" spans="1:12" s="3" customFormat="1">
      <c r="A86" s="3" t="s">
        <v>116</v>
      </c>
      <c r="B86" s="3" t="s">
        <v>117</v>
      </c>
      <c r="C86" s="3" t="s">
        <v>118</v>
      </c>
      <c r="D86" s="22" t="s">
        <v>26</v>
      </c>
      <c r="E86" s="22" t="s">
        <v>176</v>
      </c>
      <c r="F86" s="22" t="s">
        <v>176</v>
      </c>
      <c r="G86" s="3" t="s">
        <v>144</v>
      </c>
      <c r="H86" s="64">
        <v>1</v>
      </c>
      <c r="I86" s="50">
        <v>4000</v>
      </c>
      <c r="J86" s="8">
        <f t="shared" si="3"/>
        <v>4000</v>
      </c>
      <c r="K86" s="4">
        <f t="shared" si="4"/>
        <v>522000</v>
      </c>
      <c r="L86" s="54" t="s">
        <v>20</v>
      </c>
    </row>
    <row r="87" spans="1:12" s="3" customFormat="1" ht="20.399999999999999">
      <c r="A87" s="3" t="s">
        <v>116</v>
      </c>
      <c r="B87" s="3" t="s">
        <v>117</v>
      </c>
      <c r="C87" s="3" t="s">
        <v>118</v>
      </c>
      <c r="D87" s="22" t="s">
        <v>26</v>
      </c>
      <c r="E87" s="22" t="s">
        <v>177</v>
      </c>
      <c r="F87" s="22" t="s">
        <v>177</v>
      </c>
      <c r="G87" s="3" t="s">
        <v>144</v>
      </c>
      <c r="H87" s="64">
        <v>1</v>
      </c>
      <c r="I87" s="50">
        <v>586</v>
      </c>
      <c r="J87" s="8">
        <f t="shared" si="3"/>
        <v>586</v>
      </c>
      <c r="K87" s="4">
        <f t="shared" si="4"/>
        <v>76473</v>
      </c>
      <c r="L87" s="54" t="s">
        <v>20</v>
      </c>
    </row>
    <row r="88" spans="1:12" s="3" customFormat="1">
      <c r="A88" s="3" t="s">
        <v>116</v>
      </c>
      <c r="B88" s="3" t="s">
        <v>117</v>
      </c>
      <c r="C88" s="3" t="s">
        <v>118</v>
      </c>
      <c r="D88" s="22" t="s">
        <v>26</v>
      </c>
      <c r="E88" s="22" t="s">
        <v>178</v>
      </c>
      <c r="F88" s="22" t="s">
        <v>179</v>
      </c>
      <c r="G88" s="3" t="s">
        <v>144</v>
      </c>
      <c r="H88" s="64">
        <v>2</v>
      </c>
      <c r="I88" s="50">
        <v>3200</v>
      </c>
      <c r="J88" s="8">
        <f t="shared" si="3"/>
        <v>6400</v>
      </c>
      <c r="K88" s="4">
        <f t="shared" si="4"/>
        <v>835200</v>
      </c>
      <c r="L88" s="54" t="s">
        <v>20</v>
      </c>
    </row>
    <row r="89" spans="1:12" s="3" customFormat="1">
      <c r="A89" s="3" t="s">
        <v>116</v>
      </c>
      <c r="B89" s="3" t="s">
        <v>117</v>
      </c>
      <c r="C89" s="3" t="s">
        <v>118</v>
      </c>
      <c r="D89" s="22" t="s">
        <v>26</v>
      </c>
      <c r="E89" s="22" t="s">
        <v>180</v>
      </c>
      <c r="F89" s="22" t="s">
        <v>173</v>
      </c>
      <c r="G89" s="3" t="s">
        <v>144</v>
      </c>
      <c r="H89" s="64">
        <v>1</v>
      </c>
      <c r="I89" s="50">
        <v>3000</v>
      </c>
      <c r="J89" s="8">
        <f t="shared" si="3"/>
        <v>3000</v>
      </c>
      <c r="K89" s="4">
        <f t="shared" si="4"/>
        <v>391500</v>
      </c>
      <c r="L89" s="54" t="s">
        <v>20</v>
      </c>
    </row>
    <row r="90" spans="1:12" s="3" customFormat="1">
      <c r="A90" s="3" t="s">
        <v>116</v>
      </c>
      <c r="B90" s="3" t="s">
        <v>117</v>
      </c>
      <c r="C90" s="3" t="s">
        <v>118</v>
      </c>
      <c r="D90" s="22" t="s">
        <v>26</v>
      </c>
      <c r="E90" s="22" t="s">
        <v>181</v>
      </c>
      <c r="F90" s="22" t="s">
        <v>181</v>
      </c>
      <c r="G90" s="3" t="s">
        <v>144</v>
      </c>
      <c r="H90" s="64">
        <v>1</v>
      </c>
      <c r="I90" s="50">
        <v>3500</v>
      </c>
      <c r="J90" s="8">
        <f t="shared" si="3"/>
        <v>3500</v>
      </c>
      <c r="K90" s="4">
        <f t="shared" si="4"/>
        <v>456750</v>
      </c>
      <c r="L90" s="54" t="s">
        <v>20</v>
      </c>
    </row>
    <row r="91" spans="1:12" s="3" customFormat="1" ht="20.399999999999999">
      <c r="A91" s="3" t="s">
        <v>116</v>
      </c>
      <c r="B91" s="3" t="s">
        <v>117</v>
      </c>
      <c r="C91" s="3" t="s">
        <v>118</v>
      </c>
      <c r="D91" s="22" t="s">
        <v>26</v>
      </c>
      <c r="E91" s="22" t="s">
        <v>182</v>
      </c>
      <c r="F91" s="22" t="s">
        <v>143</v>
      </c>
      <c r="G91" s="3" t="s">
        <v>144</v>
      </c>
      <c r="H91" s="64">
        <v>3</v>
      </c>
      <c r="I91" s="50">
        <v>2000</v>
      </c>
      <c r="J91" s="8">
        <f t="shared" si="3"/>
        <v>6000</v>
      </c>
      <c r="K91" s="4">
        <f t="shared" si="4"/>
        <v>783000</v>
      </c>
      <c r="L91" s="54" t="s">
        <v>20</v>
      </c>
    </row>
    <row r="92" spans="1:12" s="3" customFormat="1">
      <c r="A92" s="3" t="s">
        <v>116</v>
      </c>
      <c r="B92" s="3" t="s">
        <v>117</v>
      </c>
      <c r="C92" s="3" t="s">
        <v>118</v>
      </c>
      <c r="D92" s="22" t="s">
        <v>183</v>
      </c>
      <c r="E92" s="22" t="s">
        <v>184</v>
      </c>
      <c r="F92" s="22" t="s">
        <v>143</v>
      </c>
      <c r="G92" s="3" t="s">
        <v>144</v>
      </c>
      <c r="H92" s="64">
        <v>1</v>
      </c>
      <c r="I92" s="50">
        <v>2000</v>
      </c>
      <c r="J92" s="8">
        <f t="shared" si="3"/>
        <v>2000</v>
      </c>
      <c r="K92" s="4">
        <f t="shared" si="4"/>
        <v>261000</v>
      </c>
      <c r="L92" s="54" t="s">
        <v>20</v>
      </c>
    </row>
    <row r="93" spans="1:12" s="3" customFormat="1">
      <c r="A93" s="3" t="s">
        <v>116</v>
      </c>
      <c r="B93" s="3" t="s">
        <v>117</v>
      </c>
      <c r="C93" s="3" t="s">
        <v>118</v>
      </c>
      <c r="D93" s="22" t="s">
        <v>183</v>
      </c>
      <c r="E93" s="22" t="s">
        <v>185</v>
      </c>
      <c r="F93" s="22" t="s">
        <v>143</v>
      </c>
      <c r="G93" s="3" t="s">
        <v>144</v>
      </c>
      <c r="H93" s="64">
        <v>1</v>
      </c>
      <c r="I93" s="50">
        <v>3000</v>
      </c>
      <c r="J93" s="8">
        <f t="shared" si="3"/>
        <v>3000</v>
      </c>
      <c r="K93" s="4">
        <f t="shared" si="4"/>
        <v>391500</v>
      </c>
      <c r="L93" s="54" t="s">
        <v>20</v>
      </c>
    </row>
    <row r="94" spans="1:12" s="3" customFormat="1">
      <c r="A94" s="3" t="s">
        <v>116</v>
      </c>
      <c r="B94" s="3" t="s">
        <v>117</v>
      </c>
      <c r="C94" s="3" t="s">
        <v>118</v>
      </c>
      <c r="D94" s="22" t="s">
        <v>183</v>
      </c>
      <c r="E94" s="22" t="s">
        <v>186</v>
      </c>
      <c r="F94" s="22" t="s">
        <v>187</v>
      </c>
      <c r="G94" s="3" t="s">
        <v>144</v>
      </c>
      <c r="H94" s="64">
        <v>1</v>
      </c>
      <c r="I94" s="50">
        <v>6900</v>
      </c>
      <c r="J94" s="8">
        <f t="shared" si="3"/>
        <v>6900</v>
      </c>
      <c r="K94" s="4">
        <f t="shared" si="4"/>
        <v>900450</v>
      </c>
      <c r="L94" s="54" t="s">
        <v>20</v>
      </c>
    </row>
    <row r="95" spans="1:12" s="3" customFormat="1">
      <c r="A95" s="3" t="s">
        <v>116</v>
      </c>
      <c r="B95" s="3" t="s">
        <v>117</v>
      </c>
      <c r="C95" s="3" t="s">
        <v>118</v>
      </c>
      <c r="D95" s="22" t="s">
        <v>183</v>
      </c>
      <c r="E95" s="71" t="s">
        <v>188</v>
      </c>
      <c r="F95" s="22" t="s">
        <v>143</v>
      </c>
      <c r="H95" s="64">
        <v>1</v>
      </c>
      <c r="I95" s="50">
        <v>35000</v>
      </c>
      <c r="J95" s="8">
        <f t="shared" si="3"/>
        <v>35000</v>
      </c>
      <c r="K95" s="4">
        <f t="shared" si="4"/>
        <v>4567500</v>
      </c>
      <c r="L95" s="54" t="s">
        <v>20</v>
      </c>
    </row>
    <row r="96" spans="1:12" s="3" customFormat="1" ht="20.399999999999999">
      <c r="A96" s="3" t="s">
        <v>116</v>
      </c>
      <c r="B96" s="3" t="s">
        <v>117</v>
      </c>
      <c r="C96" s="3" t="s">
        <v>118</v>
      </c>
      <c r="D96" s="22" t="s">
        <v>183</v>
      </c>
      <c r="E96" s="72" t="s">
        <v>189</v>
      </c>
      <c r="F96" s="22" t="s">
        <v>143</v>
      </c>
      <c r="H96" s="64">
        <v>1</v>
      </c>
      <c r="I96" s="50">
        <v>7700</v>
      </c>
      <c r="J96" s="8">
        <f t="shared" si="3"/>
        <v>7700</v>
      </c>
      <c r="K96" s="4">
        <f t="shared" si="4"/>
        <v>1004850</v>
      </c>
      <c r="L96" s="54" t="s">
        <v>20</v>
      </c>
    </row>
    <row r="97" spans="1:12" s="3" customFormat="1">
      <c r="A97" s="3" t="s">
        <v>116</v>
      </c>
      <c r="B97" s="3" t="s">
        <v>117</v>
      </c>
      <c r="C97" s="3" t="s">
        <v>118</v>
      </c>
      <c r="D97" s="22" t="s">
        <v>183</v>
      </c>
      <c r="E97" s="22" t="s">
        <v>190</v>
      </c>
      <c r="F97" s="22" t="s">
        <v>143</v>
      </c>
      <c r="G97" s="3" t="s">
        <v>144</v>
      </c>
      <c r="H97" s="64">
        <v>1</v>
      </c>
      <c r="I97" s="50">
        <v>3000</v>
      </c>
      <c r="J97" s="8">
        <f t="shared" si="3"/>
        <v>3000</v>
      </c>
      <c r="K97" s="4">
        <f t="shared" si="4"/>
        <v>391500</v>
      </c>
      <c r="L97" s="54" t="s">
        <v>20</v>
      </c>
    </row>
    <row r="98" spans="1:12" s="3" customFormat="1">
      <c r="A98" s="3" t="s">
        <v>116</v>
      </c>
      <c r="B98" s="3" t="s">
        <v>117</v>
      </c>
      <c r="C98" s="3" t="s">
        <v>118</v>
      </c>
      <c r="D98" s="58" t="s">
        <v>183</v>
      </c>
      <c r="E98" s="58" t="s">
        <v>191</v>
      </c>
      <c r="F98" s="58" t="s">
        <v>154</v>
      </c>
      <c r="G98" s="3" t="s">
        <v>121</v>
      </c>
      <c r="H98" s="3">
        <v>1</v>
      </c>
      <c r="I98" s="4">
        <v>35000</v>
      </c>
      <c r="J98" s="8">
        <f>H98*I98</f>
        <v>35000</v>
      </c>
      <c r="K98" s="4">
        <f>+J98*130.5</f>
        <v>4567500</v>
      </c>
      <c r="L98" s="54" t="s">
        <v>20</v>
      </c>
    </row>
    <row r="99" spans="1:12" s="3" customFormat="1">
      <c r="A99" s="3" t="s">
        <v>192</v>
      </c>
      <c r="B99" s="3" t="s">
        <v>193</v>
      </c>
      <c r="C99" s="3" t="s">
        <v>118</v>
      </c>
      <c r="D99" s="3" t="s">
        <v>17</v>
      </c>
      <c r="E99" s="3" t="s">
        <v>194</v>
      </c>
      <c r="F99" s="3" t="s">
        <v>195</v>
      </c>
      <c r="G99" s="3" t="str">
        <f t="shared" ref="G99:G108" si="5">+F99</f>
        <v>Deputy director</v>
      </c>
      <c r="H99" s="3">
        <v>1</v>
      </c>
      <c r="I99" s="4">
        <v>35000</v>
      </c>
      <c r="J99" s="4">
        <f>+I99*H99</f>
        <v>35000</v>
      </c>
      <c r="K99" s="4">
        <f>+J99*130.5</f>
        <v>4567500</v>
      </c>
      <c r="L99" s="54" t="s">
        <v>20</v>
      </c>
    </row>
    <row r="100" spans="1:12" s="3" customFormat="1">
      <c r="A100" s="3" t="s">
        <v>192</v>
      </c>
      <c r="B100" s="3" t="s">
        <v>193</v>
      </c>
      <c r="C100" s="3" t="s">
        <v>118</v>
      </c>
      <c r="D100" s="3" t="s">
        <v>26</v>
      </c>
      <c r="E100" s="3" t="s">
        <v>196</v>
      </c>
      <c r="G100" s="3">
        <f t="shared" si="5"/>
        <v>0</v>
      </c>
      <c r="H100" s="3">
        <v>1</v>
      </c>
      <c r="I100" s="4">
        <v>10000</v>
      </c>
      <c r="J100" s="4">
        <v>10000</v>
      </c>
      <c r="K100" s="4">
        <f t="shared" ref="K100:K137" si="6">+J100*130.5</f>
        <v>1305000</v>
      </c>
      <c r="L100" s="54" t="s">
        <v>20</v>
      </c>
    </row>
    <row r="101" spans="1:12" s="3" customFormat="1">
      <c r="A101" s="3" t="s">
        <v>192</v>
      </c>
      <c r="B101" s="3" t="s">
        <v>193</v>
      </c>
      <c r="C101" s="3" t="s">
        <v>118</v>
      </c>
      <c r="D101" s="3" t="s">
        <v>26</v>
      </c>
      <c r="E101" s="3" t="s">
        <v>197</v>
      </c>
      <c r="G101" s="3">
        <f t="shared" si="5"/>
        <v>0</v>
      </c>
      <c r="H101" s="3">
        <v>1</v>
      </c>
      <c r="I101" s="4">
        <v>12400</v>
      </c>
      <c r="J101" s="4">
        <f>+I101*H101</f>
        <v>12400</v>
      </c>
      <c r="K101" s="4">
        <f t="shared" si="6"/>
        <v>1618200</v>
      </c>
      <c r="L101" s="54" t="s">
        <v>20</v>
      </c>
    </row>
    <row r="102" spans="1:12" s="3" customFormat="1">
      <c r="A102" s="3" t="s">
        <v>192</v>
      </c>
      <c r="B102" s="3" t="s">
        <v>193</v>
      </c>
      <c r="C102" s="3" t="s">
        <v>118</v>
      </c>
      <c r="D102" s="3" t="s">
        <v>38</v>
      </c>
      <c r="E102" s="3" t="s">
        <v>198</v>
      </c>
      <c r="F102" s="3" t="str">
        <f t="shared" ref="F102:F105" si="7">+B103</f>
        <v>City Engineer Admin</v>
      </c>
      <c r="G102" s="3" t="str">
        <f t="shared" si="5"/>
        <v>City Engineer Admin</v>
      </c>
      <c r="H102" s="3">
        <v>1</v>
      </c>
      <c r="I102" s="4">
        <v>2100</v>
      </c>
      <c r="J102" s="4">
        <f>+I102*H102</f>
        <v>2100</v>
      </c>
      <c r="K102" s="4">
        <f t="shared" si="6"/>
        <v>274050</v>
      </c>
      <c r="L102" s="54" t="s">
        <v>20</v>
      </c>
    </row>
    <row r="103" spans="1:12" s="3" customFormat="1">
      <c r="A103" s="3" t="s">
        <v>192</v>
      </c>
      <c r="B103" s="3" t="s">
        <v>193</v>
      </c>
      <c r="C103" s="3" t="s">
        <v>118</v>
      </c>
      <c r="D103" s="3" t="s">
        <v>38</v>
      </c>
      <c r="E103" s="3" t="s">
        <v>199</v>
      </c>
      <c r="G103" s="3">
        <f t="shared" si="5"/>
        <v>0</v>
      </c>
      <c r="H103" s="3">
        <v>1</v>
      </c>
      <c r="I103" s="4">
        <v>200000</v>
      </c>
      <c r="J103" s="4">
        <f t="shared" ref="J103:J137" si="8">+I103*H103</f>
        <v>200000</v>
      </c>
      <c r="K103" s="4">
        <f t="shared" si="6"/>
        <v>26100000</v>
      </c>
      <c r="L103" s="54" t="s">
        <v>20</v>
      </c>
    </row>
    <row r="104" spans="1:12" s="3" customFormat="1">
      <c r="A104" s="3" t="s">
        <v>192</v>
      </c>
      <c r="B104" s="3" t="s">
        <v>193</v>
      </c>
      <c r="C104" s="3" t="s">
        <v>118</v>
      </c>
      <c r="D104" s="3" t="s">
        <v>38</v>
      </c>
      <c r="E104" s="3" t="s">
        <v>200</v>
      </c>
      <c r="G104" s="3">
        <f t="shared" si="5"/>
        <v>0</v>
      </c>
      <c r="H104" s="3">
        <v>1</v>
      </c>
      <c r="I104" s="4">
        <v>100000</v>
      </c>
      <c r="J104" s="4">
        <f t="shared" si="8"/>
        <v>100000</v>
      </c>
      <c r="K104" s="4">
        <f t="shared" si="6"/>
        <v>13050000</v>
      </c>
      <c r="L104" s="54" t="s">
        <v>20</v>
      </c>
    </row>
    <row r="105" spans="1:12" s="3" customFormat="1">
      <c r="A105" s="3" t="s">
        <v>192</v>
      </c>
      <c r="B105" s="3" t="s">
        <v>193</v>
      </c>
      <c r="C105" s="3" t="s">
        <v>118</v>
      </c>
      <c r="D105" s="3" t="s">
        <v>38</v>
      </c>
      <c r="E105" s="3" t="s">
        <v>201</v>
      </c>
      <c r="F105" s="3" t="str">
        <f t="shared" si="7"/>
        <v>City Engineer Admin</v>
      </c>
      <c r="G105" s="3" t="str">
        <f t="shared" si="5"/>
        <v>City Engineer Admin</v>
      </c>
      <c r="H105" s="3">
        <v>1</v>
      </c>
      <c r="I105" s="4">
        <v>250000</v>
      </c>
      <c r="J105" s="4">
        <f t="shared" si="8"/>
        <v>250000</v>
      </c>
      <c r="K105" s="4">
        <f t="shared" si="6"/>
        <v>32625000</v>
      </c>
      <c r="L105" s="54" t="s">
        <v>20</v>
      </c>
    </row>
    <row r="106" spans="1:12" s="3" customFormat="1">
      <c r="A106" s="3" t="s">
        <v>192</v>
      </c>
      <c r="B106" s="3" t="s">
        <v>193</v>
      </c>
      <c r="C106" s="3" t="s">
        <v>118</v>
      </c>
      <c r="D106" s="3" t="s">
        <v>109</v>
      </c>
      <c r="E106" s="3" t="s">
        <v>202</v>
      </c>
      <c r="F106" s="3" t="str">
        <f>+B106</f>
        <v>City Engineer Admin</v>
      </c>
      <c r="G106" s="3" t="str">
        <f t="shared" si="5"/>
        <v>City Engineer Admin</v>
      </c>
      <c r="H106" s="3">
        <v>1</v>
      </c>
      <c r="I106" s="4">
        <v>30000</v>
      </c>
      <c r="J106" s="4">
        <f t="shared" si="8"/>
        <v>30000</v>
      </c>
      <c r="K106" s="4">
        <f t="shared" si="6"/>
        <v>3915000</v>
      </c>
      <c r="L106" s="54" t="s">
        <v>20</v>
      </c>
    </row>
    <row r="107" spans="1:12" s="3" customFormat="1">
      <c r="A107" s="3" t="s">
        <v>192</v>
      </c>
      <c r="B107" s="3" t="s">
        <v>203</v>
      </c>
      <c r="C107" s="3" t="s">
        <v>118</v>
      </c>
      <c r="D107" s="3" t="s">
        <v>38</v>
      </c>
      <c r="E107" s="3" t="s">
        <v>204</v>
      </c>
      <c r="G107" s="3">
        <f t="shared" si="5"/>
        <v>0</v>
      </c>
      <c r="H107" s="3">
        <v>200</v>
      </c>
      <c r="I107" s="4">
        <v>2000</v>
      </c>
      <c r="J107" s="4">
        <f t="shared" si="8"/>
        <v>400000</v>
      </c>
      <c r="K107" s="4">
        <f t="shared" si="6"/>
        <v>52200000</v>
      </c>
      <c r="L107" s="54" t="s">
        <v>20</v>
      </c>
    </row>
    <row r="108" spans="1:12" s="3" customFormat="1">
      <c r="A108" s="3" t="s">
        <v>192</v>
      </c>
      <c r="B108" s="3" t="s">
        <v>203</v>
      </c>
      <c r="C108" s="3" t="s">
        <v>118</v>
      </c>
      <c r="D108" s="3" t="s">
        <v>38</v>
      </c>
      <c r="E108" s="3" t="s">
        <v>205</v>
      </c>
      <c r="F108" s="3" t="str">
        <f t="shared" ref="F108" si="9">+B108</f>
        <v>Electricity Jobbing</v>
      </c>
      <c r="G108" s="3" t="str">
        <f t="shared" si="5"/>
        <v>Electricity Jobbing</v>
      </c>
      <c r="H108" s="3">
        <v>8</v>
      </c>
      <c r="I108" s="4">
        <v>12000</v>
      </c>
      <c r="J108" s="4">
        <f t="shared" si="8"/>
        <v>96000</v>
      </c>
      <c r="K108" s="4">
        <f t="shared" si="6"/>
        <v>12528000</v>
      </c>
      <c r="L108" s="54" t="s">
        <v>20</v>
      </c>
    </row>
    <row r="109" spans="1:12" s="3" customFormat="1">
      <c r="A109" s="3" t="s">
        <v>192</v>
      </c>
      <c r="B109" s="3" t="s">
        <v>206</v>
      </c>
      <c r="C109" s="3" t="s">
        <v>207</v>
      </c>
      <c r="D109" s="3" t="s">
        <v>38</v>
      </c>
      <c r="E109" s="3" t="s">
        <v>208</v>
      </c>
      <c r="F109" s="3" t="str">
        <f>+B109</f>
        <v>Sewerage works</v>
      </c>
      <c r="G109" s="3" t="str">
        <f>+F109</f>
        <v>Sewerage works</v>
      </c>
      <c r="H109" s="3">
        <v>2</v>
      </c>
      <c r="I109" s="4">
        <v>40000</v>
      </c>
      <c r="J109" s="4">
        <f>+I109*H109</f>
        <v>80000</v>
      </c>
      <c r="K109" s="4">
        <f>+J109*130.5</f>
        <v>10440000</v>
      </c>
      <c r="L109" s="54" t="s">
        <v>20</v>
      </c>
    </row>
    <row r="110" spans="1:12" s="3" customFormat="1">
      <c r="A110" s="3" t="s">
        <v>192</v>
      </c>
      <c r="B110" s="3" t="s">
        <v>206</v>
      </c>
      <c r="C110" s="3" t="s">
        <v>207</v>
      </c>
      <c r="D110" s="3" t="s">
        <v>38</v>
      </c>
      <c r="E110" s="3" t="s">
        <v>209</v>
      </c>
      <c r="F110" s="3" t="str">
        <f>+B110</f>
        <v>Sewerage works</v>
      </c>
      <c r="G110" s="3" t="str">
        <f>+F110</f>
        <v>Sewerage works</v>
      </c>
      <c r="H110" s="3">
        <v>1</v>
      </c>
      <c r="I110" s="4">
        <v>75000</v>
      </c>
      <c r="J110" s="4">
        <f t="shared" si="8"/>
        <v>75000</v>
      </c>
      <c r="K110" s="4">
        <f t="shared" si="6"/>
        <v>9787500</v>
      </c>
      <c r="L110" s="54" t="s">
        <v>20</v>
      </c>
    </row>
    <row r="111" spans="1:12" s="3" customFormat="1">
      <c r="A111" s="3" t="s">
        <v>192</v>
      </c>
      <c r="B111" s="3" t="s">
        <v>206</v>
      </c>
      <c r="C111" s="3" t="s">
        <v>207</v>
      </c>
      <c r="D111" s="3" t="s">
        <v>38</v>
      </c>
      <c r="E111" s="3" t="s">
        <v>210</v>
      </c>
      <c r="F111" s="3" t="str">
        <f t="shared" ref="F111:F114" si="10">+B111</f>
        <v>Sewerage works</v>
      </c>
      <c r="G111" s="3" t="str">
        <f t="shared" ref="G111:G114" si="11">+F111</f>
        <v>Sewerage works</v>
      </c>
      <c r="H111" s="3">
        <v>4</v>
      </c>
      <c r="I111" s="4">
        <v>10000</v>
      </c>
      <c r="J111" s="4">
        <f t="shared" si="8"/>
        <v>40000</v>
      </c>
      <c r="K111" s="4">
        <f t="shared" si="6"/>
        <v>5220000</v>
      </c>
      <c r="L111" s="54" t="s">
        <v>20</v>
      </c>
    </row>
    <row r="112" spans="1:12" s="3" customFormat="1">
      <c r="A112" s="3" t="s">
        <v>192</v>
      </c>
      <c r="B112" s="3" t="s">
        <v>206</v>
      </c>
      <c r="C112" s="3" t="s">
        <v>207</v>
      </c>
      <c r="D112" s="3" t="s">
        <v>38</v>
      </c>
      <c r="E112" s="3" t="s">
        <v>211</v>
      </c>
      <c r="F112" s="3" t="str">
        <f t="shared" si="10"/>
        <v>Sewerage works</v>
      </c>
      <c r="G112" s="3" t="str">
        <f t="shared" si="11"/>
        <v>Sewerage works</v>
      </c>
      <c r="H112" s="3">
        <v>6</v>
      </c>
      <c r="I112" s="4">
        <v>10000</v>
      </c>
      <c r="J112" s="4">
        <f t="shared" si="8"/>
        <v>60000</v>
      </c>
      <c r="K112" s="4">
        <f t="shared" si="6"/>
        <v>7830000</v>
      </c>
      <c r="L112" s="54" t="s">
        <v>20</v>
      </c>
    </row>
    <row r="113" spans="1:12" s="3" customFormat="1">
      <c r="A113" s="3" t="s">
        <v>192</v>
      </c>
      <c r="B113" s="3" t="s">
        <v>212</v>
      </c>
      <c r="C113" s="3" t="s">
        <v>207</v>
      </c>
      <c r="D113" s="3" t="s">
        <v>38</v>
      </c>
      <c r="E113" s="3" t="s">
        <v>213</v>
      </c>
      <c r="F113" s="3" t="str">
        <f>+B113</f>
        <v xml:space="preserve"> Sewerage Works</v>
      </c>
      <c r="G113" s="3" t="str">
        <f>+F113</f>
        <v xml:space="preserve"> Sewerage Works</v>
      </c>
      <c r="H113" s="3">
        <v>1</v>
      </c>
      <c r="I113" s="4">
        <v>118000</v>
      </c>
      <c r="J113" s="4">
        <f>+I113*H113</f>
        <v>118000</v>
      </c>
      <c r="K113" s="4">
        <f>+J113*130.5</f>
        <v>15399000</v>
      </c>
      <c r="L113" s="54" t="s">
        <v>20</v>
      </c>
    </row>
    <row r="114" spans="1:12" s="3" customFormat="1">
      <c r="A114" s="3" t="s">
        <v>192</v>
      </c>
      <c r="B114" s="3" t="s">
        <v>206</v>
      </c>
      <c r="C114" s="3" t="s">
        <v>207</v>
      </c>
      <c r="D114" s="3" t="s">
        <v>26</v>
      </c>
      <c r="E114" s="3" t="s">
        <v>214</v>
      </c>
      <c r="F114" s="3" t="str">
        <f t="shared" si="10"/>
        <v>Sewerage works</v>
      </c>
      <c r="G114" s="3" t="str">
        <f t="shared" si="11"/>
        <v>Sewerage works</v>
      </c>
      <c r="H114" s="3">
        <v>2</v>
      </c>
      <c r="I114" s="4">
        <v>800</v>
      </c>
      <c r="J114" s="4">
        <f t="shared" si="8"/>
        <v>1600</v>
      </c>
      <c r="K114" s="4">
        <f t="shared" si="6"/>
        <v>208800</v>
      </c>
      <c r="L114" s="54" t="s">
        <v>20</v>
      </c>
    </row>
    <row r="115" spans="1:12" s="3" customFormat="1">
      <c r="A115" s="3" t="s">
        <v>192</v>
      </c>
      <c r="B115" s="3" t="s">
        <v>215</v>
      </c>
      <c r="C115" s="3" t="s">
        <v>207</v>
      </c>
      <c r="D115" s="3" t="s">
        <v>38</v>
      </c>
      <c r="E115" s="3" t="s">
        <v>216</v>
      </c>
      <c r="F115" s="3" t="str">
        <f>+B115</f>
        <v>Water Account</v>
      </c>
      <c r="G115" s="3" t="str">
        <f>+F115</f>
        <v>Water Account</v>
      </c>
      <c r="H115" s="3">
        <v>1</v>
      </c>
      <c r="I115" s="4">
        <v>70000</v>
      </c>
      <c r="J115" s="4">
        <f>+I115*H115</f>
        <v>70000</v>
      </c>
      <c r="K115" s="4">
        <f>+J115*130.5</f>
        <v>9135000</v>
      </c>
      <c r="L115" s="54" t="s">
        <v>20</v>
      </c>
    </row>
    <row r="116" spans="1:12" s="3" customFormat="1">
      <c r="A116" s="3" t="s">
        <v>192</v>
      </c>
      <c r="B116" s="3" t="s">
        <v>217</v>
      </c>
      <c r="C116" s="3" t="s">
        <v>118</v>
      </c>
      <c r="D116" s="3" t="s">
        <v>26</v>
      </c>
      <c r="E116" s="3" t="s">
        <v>218</v>
      </c>
      <c r="F116" s="3" t="str">
        <f>+B116</f>
        <v>Mechanical Workshops</v>
      </c>
      <c r="G116" s="3" t="str">
        <f>+F116</f>
        <v>Mechanical Workshops</v>
      </c>
      <c r="H116" s="3">
        <v>1</v>
      </c>
      <c r="I116" s="4">
        <v>800</v>
      </c>
      <c r="J116" s="4">
        <f t="shared" si="8"/>
        <v>800</v>
      </c>
      <c r="K116" s="4">
        <f t="shared" si="6"/>
        <v>104400</v>
      </c>
      <c r="L116" s="54" t="s">
        <v>20</v>
      </c>
    </row>
    <row r="117" spans="1:12">
      <c r="A117" s="3" t="s">
        <v>192</v>
      </c>
      <c r="B117" s="3" t="s">
        <v>217</v>
      </c>
      <c r="C117" s="3" t="s">
        <v>118</v>
      </c>
      <c r="D117" s="3" t="s">
        <v>219</v>
      </c>
      <c r="E117" s="3"/>
      <c r="F117" s="3"/>
      <c r="G117" s="3"/>
      <c r="H117" s="3">
        <v>1</v>
      </c>
      <c r="I117" s="4">
        <v>21700</v>
      </c>
      <c r="J117" s="4">
        <f t="shared" si="8"/>
        <v>21700</v>
      </c>
      <c r="K117" s="4">
        <f t="shared" si="6"/>
        <v>2831850</v>
      </c>
      <c r="L117" s="54" t="s">
        <v>20</v>
      </c>
    </row>
    <row r="118" spans="1:12" s="3" customFormat="1">
      <c r="A118" s="3" t="s">
        <v>192</v>
      </c>
      <c r="B118" s="3" t="s">
        <v>217</v>
      </c>
      <c r="C118" s="3" t="s">
        <v>118</v>
      </c>
      <c r="D118" s="3" t="s">
        <v>26</v>
      </c>
      <c r="E118" s="3" t="s">
        <v>220</v>
      </c>
      <c r="F118" s="3" t="str">
        <f>+B118</f>
        <v>Mechanical Workshops</v>
      </c>
      <c r="G118" s="3" t="str">
        <f>+F118</f>
        <v>Mechanical Workshops</v>
      </c>
      <c r="H118" s="3">
        <v>1</v>
      </c>
      <c r="I118" s="4">
        <v>1500</v>
      </c>
      <c r="J118" s="4">
        <f t="shared" si="8"/>
        <v>1500</v>
      </c>
      <c r="K118" s="4">
        <f t="shared" si="6"/>
        <v>195750</v>
      </c>
      <c r="L118" s="54" t="s">
        <v>20</v>
      </c>
    </row>
    <row r="119" spans="1:12" s="3" customFormat="1">
      <c r="A119" s="3" t="s">
        <v>192</v>
      </c>
      <c r="B119" s="3" t="s">
        <v>221</v>
      </c>
      <c r="C119" s="3" t="s">
        <v>207</v>
      </c>
      <c r="D119" s="3" t="s">
        <v>63</v>
      </c>
      <c r="E119" s="3" t="s">
        <v>222</v>
      </c>
      <c r="F119" s="3" t="str">
        <f>+B119</f>
        <v>Odzani Water Works</v>
      </c>
      <c r="G119" s="3" t="str">
        <f>+F119</f>
        <v>Odzani Water Works</v>
      </c>
      <c r="H119" s="3">
        <v>2</v>
      </c>
      <c r="I119" s="4">
        <v>2000</v>
      </c>
      <c r="J119" s="4">
        <f t="shared" si="8"/>
        <v>4000</v>
      </c>
      <c r="K119" s="4">
        <f t="shared" si="6"/>
        <v>522000</v>
      </c>
      <c r="L119" s="54" t="s">
        <v>20</v>
      </c>
    </row>
    <row r="120" spans="1:12" s="3" customFormat="1">
      <c r="A120" s="3" t="s">
        <v>192</v>
      </c>
      <c r="B120" s="3" t="s">
        <v>221</v>
      </c>
      <c r="C120" s="3" t="s">
        <v>207</v>
      </c>
      <c r="D120" s="3" t="s">
        <v>38</v>
      </c>
      <c r="E120" s="3" t="s">
        <v>223</v>
      </c>
      <c r="F120" s="3" t="str">
        <f t="shared" ref="F120:F137" si="12">+B120</f>
        <v>Odzani Water Works</v>
      </c>
      <c r="G120" s="3" t="str">
        <f t="shared" ref="G120:G137" si="13">+F120</f>
        <v>Odzani Water Works</v>
      </c>
      <c r="H120" s="3">
        <v>4</v>
      </c>
      <c r="I120" s="4">
        <v>500</v>
      </c>
      <c r="J120" s="4">
        <f t="shared" si="8"/>
        <v>2000</v>
      </c>
      <c r="K120" s="4">
        <f t="shared" si="6"/>
        <v>261000</v>
      </c>
      <c r="L120" s="54" t="s">
        <v>20</v>
      </c>
    </row>
    <row r="121" spans="1:12">
      <c r="A121" s="3" t="s">
        <v>192</v>
      </c>
      <c r="B121" s="3" t="s">
        <v>221</v>
      </c>
      <c r="C121" s="3" t="s">
        <v>207</v>
      </c>
      <c r="D121" s="3" t="s">
        <v>17</v>
      </c>
      <c r="E121" s="3" t="s">
        <v>224</v>
      </c>
      <c r="F121" s="3" t="str">
        <f t="shared" si="12"/>
        <v>Odzani Water Works</v>
      </c>
      <c r="G121" s="3" t="str">
        <f t="shared" si="13"/>
        <v>Odzani Water Works</v>
      </c>
      <c r="H121" s="3">
        <v>1</v>
      </c>
      <c r="I121" s="4">
        <v>60000</v>
      </c>
      <c r="J121" s="4">
        <f t="shared" si="8"/>
        <v>60000</v>
      </c>
      <c r="K121" s="4">
        <f t="shared" si="6"/>
        <v>7830000</v>
      </c>
      <c r="L121" s="54" t="s">
        <v>20</v>
      </c>
    </row>
    <row r="122" spans="1:12">
      <c r="A122" s="3" t="s">
        <v>192</v>
      </c>
      <c r="B122" s="3" t="s">
        <v>221</v>
      </c>
      <c r="C122" s="3" t="s">
        <v>207</v>
      </c>
      <c r="D122" s="3" t="s">
        <v>38</v>
      </c>
      <c r="E122" s="3" t="s">
        <v>225</v>
      </c>
      <c r="F122" s="3" t="str">
        <f t="shared" si="12"/>
        <v>Odzani Water Works</v>
      </c>
      <c r="G122" s="3" t="str">
        <f t="shared" si="13"/>
        <v>Odzani Water Works</v>
      </c>
      <c r="H122" s="3">
        <v>1</v>
      </c>
      <c r="I122" s="4">
        <v>100000</v>
      </c>
      <c r="J122" s="4">
        <f t="shared" si="8"/>
        <v>100000</v>
      </c>
      <c r="K122" s="4">
        <f t="shared" si="6"/>
        <v>13050000</v>
      </c>
      <c r="L122" s="54" t="s">
        <v>20</v>
      </c>
    </row>
    <row r="123" spans="1:12" s="3" customFormat="1">
      <c r="A123" s="3" t="s">
        <v>192</v>
      </c>
      <c r="B123" s="3" t="s">
        <v>221</v>
      </c>
      <c r="C123" s="3" t="s">
        <v>207</v>
      </c>
      <c r="D123" s="3" t="s">
        <v>38</v>
      </c>
      <c r="E123" s="3" t="s">
        <v>211</v>
      </c>
      <c r="F123" s="3" t="str">
        <f t="shared" si="12"/>
        <v>Odzani Water Works</v>
      </c>
      <c r="G123" s="3" t="str">
        <f t="shared" si="13"/>
        <v>Odzani Water Works</v>
      </c>
      <c r="H123" s="3">
        <v>6</v>
      </c>
      <c r="I123" s="4">
        <v>10000</v>
      </c>
      <c r="J123" s="4">
        <f t="shared" si="8"/>
        <v>60000</v>
      </c>
      <c r="K123" s="4">
        <f t="shared" si="6"/>
        <v>7830000</v>
      </c>
      <c r="L123" s="54" t="s">
        <v>20</v>
      </c>
    </row>
    <row r="124" spans="1:12" s="3" customFormat="1">
      <c r="A124" s="3" t="s">
        <v>192</v>
      </c>
      <c r="B124" s="3" t="s">
        <v>221</v>
      </c>
      <c r="C124" s="3" t="s">
        <v>207</v>
      </c>
      <c r="D124" s="3" t="s">
        <v>26</v>
      </c>
      <c r="E124" s="3" t="s">
        <v>214</v>
      </c>
      <c r="F124" s="3" t="str">
        <f t="shared" si="12"/>
        <v>Odzani Water Works</v>
      </c>
      <c r="G124" s="3" t="str">
        <f t="shared" si="13"/>
        <v>Odzani Water Works</v>
      </c>
      <c r="H124" s="3">
        <v>2</v>
      </c>
      <c r="I124" s="4">
        <v>800</v>
      </c>
      <c r="J124" s="4">
        <f t="shared" si="8"/>
        <v>1600</v>
      </c>
      <c r="K124" s="4">
        <f t="shared" si="6"/>
        <v>208800</v>
      </c>
      <c r="L124" s="54" t="s">
        <v>20</v>
      </c>
    </row>
    <row r="125" spans="1:12" s="3" customFormat="1">
      <c r="A125" s="3" t="s">
        <v>192</v>
      </c>
      <c r="B125" s="3" t="s">
        <v>226</v>
      </c>
      <c r="C125" s="3" t="s">
        <v>227</v>
      </c>
      <c r="D125" s="3" t="s">
        <v>21</v>
      </c>
      <c r="E125" s="3" t="s">
        <v>228</v>
      </c>
      <c r="F125" s="3" t="str">
        <f t="shared" si="12"/>
        <v>Roads</v>
      </c>
      <c r="G125" s="3" t="str">
        <f t="shared" si="13"/>
        <v>Roads</v>
      </c>
      <c r="H125" s="3">
        <v>1</v>
      </c>
      <c r="I125" s="4">
        <v>5000</v>
      </c>
      <c r="J125" s="4">
        <f t="shared" si="8"/>
        <v>5000</v>
      </c>
      <c r="K125" s="4">
        <f t="shared" si="6"/>
        <v>652500</v>
      </c>
      <c r="L125" s="54" t="s">
        <v>20</v>
      </c>
    </row>
    <row r="126" spans="1:12" s="3" customFormat="1">
      <c r="A126" s="3" t="s">
        <v>192</v>
      </c>
      <c r="B126" s="3" t="s">
        <v>226</v>
      </c>
      <c r="C126" s="3" t="s">
        <v>227</v>
      </c>
      <c r="D126" s="3" t="s">
        <v>63</v>
      </c>
      <c r="E126" s="3" t="s">
        <v>229</v>
      </c>
      <c r="F126" s="3" t="str">
        <f t="shared" si="12"/>
        <v>Roads</v>
      </c>
      <c r="G126" s="3" t="str">
        <f t="shared" si="13"/>
        <v>Roads</v>
      </c>
      <c r="H126" s="3">
        <v>1</v>
      </c>
      <c r="I126" s="4">
        <v>200000</v>
      </c>
      <c r="J126" s="4">
        <f t="shared" si="8"/>
        <v>200000</v>
      </c>
      <c r="K126" s="4">
        <f t="shared" si="6"/>
        <v>26100000</v>
      </c>
      <c r="L126" s="54" t="s">
        <v>230</v>
      </c>
    </row>
    <row r="127" spans="1:12" s="3" customFormat="1">
      <c r="A127" s="3" t="s">
        <v>192</v>
      </c>
      <c r="B127" s="3" t="s">
        <v>226</v>
      </c>
      <c r="C127" s="3" t="s">
        <v>227</v>
      </c>
      <c r="D127" s="3" t="s">
        <v>63</v>
      </c>
      <c r="E127" s="3" t="s">
        <v>231</v>
      </c>
      <c r="F127" s="3" t="str">
        <f t="shared" si="12"/>
        <v>Roads</v>
      </c>
      <c r="G127" s="3" t="str">
        <f t="shared" si="13"/>
        <v>Roads</v>
      </c>
      <c r="H127" s="3">
        <v>1</v>
      </c>
      <c r="I127" s="4">
        <v>200000</v>
      </c>
      <c r="J127" s="4">
        <f t="shared" si="8"/>
        <v>200000</v>
      </c>
      <c r="K127" s="4">
        <f t="shared" si="6"/>
        <v>26100000</v>
      </c>
      <c r="L127" s="54" t="s">
        <v>20</v>
      </c>
    </row>
    <row r="128" spans="1:12" s="3" customFormat="1">
      <c r="A128" s="3" t="s">
        <v>192</v>
      </c>
      <c r="B128" s="3" t="s">
        <v>226</v>
      </c>
      <c r="C128" s="3" t="s">
        <v>227</v>
      </c>
      <c r="D128" s="3" t="s">
        <v>38</v>
      </c>
      <c r="E128" s="3" t="s">
        <v>232</v>
      </c>
      <c r="F128" s="3" t="str">
        <f t="shared" si="12"/>
        <v>Roads</v>
      </c>
      <c r="G128" s="3" t="str">
        <f t="shared" si="13"/>
        <v>Roads</v>
      </c>
      <c r="H128" s="3">
        <v>3</v>
      </c>
      <c r="I128" s="4">
        <v>25000</v>
      </c>
      <c r="J128" s="4">
        <f t="shared" si="8"/>
        <v>75000</v>
      </c>
      <c r="K128" s="4">
        <f t="shared" si="6"/>
        <v>9787500</v>
      </c>
      <c r="L128" s="54" t="s">
        <v>20</v>
      </c>
    </row>
    <row r="129" spans="1:12" s="3" customFormat="1">
      <c r="A129" s="3" t="s">
        <v>192</v>
      </c>
      <c r="B129" s="3" t="s">
        <v>226</v>
      </c>
      <c r="C129" s="3" t="s">
        <v>227</v>
      </c>
      <c r="D129" s="3" t="s">
        <v>38</v>
      </c>
      <c r="E129" s="3" t="s">
        <v>233</v>
      </c>
      <c r="F129" s="3" t="str">
        <f t="shared" si="12"/>
        <v>Roads</v>
      </c>
      <c r="G129" s="3" t="str">
        <f t="shared" si="13"/>
        <v>Roads</v>
      </c>
      <c r="H129" s="3">
        <v>1</v>
      </c>
      <c r="I129" s="4">
        <v>100000</v>
      </c>
      <c r="J129" s="4">
        <f t="shared" si="8"/>
        <v>100000</v>
      </c>
      <c r="K129" s="4">
        <f t="shared" si="6"/>
        <v>13050000</v>
      </c>
      <c r="L129" s="54" t="s">
        <v>20</v>
      </c>
    </row>
    <row r="130" spans="1:12" s="3" customFormat="1">
      <c r="A130" s="3" t="s">
        <v>192</v>
      </c>
      <c r="B130" s="3" t="s">
        <v>226</v>
      </c>
      <c r="C130" s="3" t="s">
        <v>227</v>
      </c>
      <c r="D130" s="3" t="s">
        <v>38</v>
      </c>
      <c r="E130" s="3" t="s">
        <v>234</v>
      </c>
      <c r="F130" s="3" t="str">
        <f t="shared" si="12"/>
        <v>Roads</v>
      </c>
      <c r="G130" s="3" t="str">
        <f t="shared" si="13"/>
        <v>Roads</v>
      </c>
      <c r="H130" s="3">
        <v>1</v>
      </c>
      <c r="I130" s="4">
        <v>80000</v>
      </c>
      <c r="J130" s="4">
        <f t="shared" si="8"/>
        <v>80000</v>
      </c>
      <c r="K130" s="4">
        <f t="shared" si="6"/>
        <v>10440000</v>
      </c>
      <c r="L130" s="54" t="s">
        <v>20</v>
      </c>
    </row>
    <row r="131" spans="1:12" s="3" customFormat="1">
      <c r="A131" s="3" t="s">
        <v>192</v>
      </c>
      <c r="B131" s="3" t="s">
        <v>226</v>
      </c>
      <c r="C131" s="3" t="s">
        <v>227</v>
      </c>
      <c r="D131" s="3" t="s">
        <v>38</v>
      </c>
      <c r="E131" s="3" t="s">
        <v>235</v>
      </c>
      <c r="F131" s="3" t="str">
        <f t="shared" si="12"/>
        <v>Roads</v>
      </c>
      <c r="G131" s="3" t="str">
        <f t="shared" si="13"/>
        <v>Roads</v>
      </c>
      <c r="H131" s="3">
        <v>1</v>
      </c>
      <c r="I131" s="4">
        <v>500000</v>
      </c>
      <c r="J131" s="4">
        <f t="shared" si="8"/>
        <v>500000</v>
      </c>
      <c r="K131" s="4">
        <f t="shared" si="6"/>
        <v>65250000</v>
      </c>
      <c r="L131" s="54" t="s">
        <v>20</v>
      </c>
    </row>
    <row r="132" spans="1:12" s="3" customFormat="1">
      <c r="A132" s="3" t="s">
        <v>192</v>
      </c>
      <c r="B132" s="3" t="s">
        <v>226</v>
      </c>
      <c r="C132" s="3" t="s">
        <v>227</v>
      </c>
      <c r="D132" s="3" t="s">
        <v>38</v>
      </c>
      <c r="E132" s="3" t="s">
        <v>236</v>
      </c>
      <c r="F132" s="3" t="str">
        <f t="shared" si="12"/>
        <v>Roads</v>
      </c>
      <c r="G132" s="3" t="str">
        <f t="shared" si="13"/>
        <v>Roads</v>
      </c>
      <c r="H132" s="3">
        <v>2</v>
      </c>
      <c r="I132" s="4">
        <v>200000</v>
      </c>
      <c r="J132" s="4">
        <f t="shared" si="8"/>
        <v>400000</v>
      </c>
      <c r="K132" s="4">
        <f t="shared" si="6"/>
        <v>52200000</v>
      </c>
      <c r="L132" s="54" t="s">
        <v>20</v>
      </c>
    </row>
    <row r="133" spans="1:12" s="3" customFormat="1">
      <c r="A133" s="3" t="s">
        <v>192</v>
      </c>
      <c r="B133" s="3" t="s">
        <v>226</v>
      </c>
      <c r="C133" s="3" t="s">
        <v>227</v>
      </c>
      <c r="D133" s="3" t="s">
        <v>38</v>
      </c>
      <c r="E133" s="3" t="s">
        <v>237</v>
      </c>
      <c r="F133" s="3" t="str">
        <f t="shared" si="12"/>
        <v>Roads</v>
      </c>
      <c r="G133" s="3" t="str">
        <f t="shared" si="13"/>
        <v>Roads</v>
      </c>
      <c r="H133" s="3">
        <v>1</v>
      </c>
      <c r="I133" s="4">
        <v>80000</v>
      </c>
      <c r="J133" s="4">
        <f t="shared" si="8"/>
        <v>80000</v>
      </c>
      <c r="K133" s="4">
        <f t="shared" si="6"/>
        <v>10440000</v>
      </c>
      <c r="L133" s="54" t="s">
        <v>20</v>
      </c>
    </row>
    <row r="134" spans="1:12" s="3" customFormat="1">
      <c r="A134" s="3" t="s">
        <v>192</v>
      </c>
      <c r="B134" s="3" t="s">
        <v>226</v>
      </c>
      <c r="C134" s="3" t="s">
        <v>227</v>
      </c>
      <c r="D134" s="3" t="s">
        <v>38</v>
      </c>
      <c r="E134" s="3" t="s">
        <v>238</v>
      </c>
      <c r="F134" s="3" t="str">
        <f t="shared" si="12"/>
        <v>Roads</v>
      </c>
      <c r="G134" s="3" t="str">
        <f t="shared" si="13"/>
        <v>Roads</v>
      </c>
      <c r="H134" s="3">
        <v>2</v>
      </c>
      <c r="I134" s="4">
        <v>100000</v>
      </c>
      <c r="J134" s="4">
        <f t="shared" si="8"/>
        <v>200000</v>
      </c>
      <c r="K134" s="4">
        <f t="shared" si="6"/>
        <v>26100000</v>
      </c>
      <c r="L134" s="54" t="s">
        <v>20</v>
      </c>
    </row>
    <row r="135" spans="1:12" s="3" customFormat="1">
      <c r="A135" s="3" t="s">
        <v>192</v>
      </c>
      <c r="B135" s="3" t="s">
        <v>226</v>
      </c>
      <c r="C135" s="3" t="s">
        <v>227</v>
      </c>
      <c r="D135" s="3" t="s">
        <v>239</v>
      </c>
      <c r="E135" s="3" t="s">
        <v>240</v>
      </c>
      <c r="F135" s="3" t="str">
        <f t="shared" si="12"/>
        <v>Roads</v>
      </c>
      <c r="G135" s="3" t="str">
        <f t="shared" si="13"/>
        <v>Roads</v>
      </c>
      <c r="H135" s="3">
        <v>1</v>
      </c>
      <c r="I135" s="4">
        <v>50000</v>
      </c>
      <c r="J135" s="4">
        <f t="shared" si="8"/>
        <v>50000</v>
      </c>
      <c r="K135" s="4">
        <f t="shared" si="6"/>
        <v>6525000</v>
      </c>
      <c r="L135" s="54" t="s">
        <v>241</v>
      </c>
    </row>
    <row r="136" spans="1:12" s="3" customFormat="1">
      <c r="A136" s="3" t="s">
        <v>192</v>
      </c>
      <c r="B136" s="3" t="s">
        <v>226</v>
      </c>
      <c r="C136" s="3" t="s">
        <v>227</v>
      </c>
      <c r="D136" s="3" t="s">
        <v>38</v>
      </c>
      <c r="E136" s="3" t="s">
        <v>242</v>
      </c>
      <c r="F136" s="3" t="str">
        <f t="shared" si="12"/>
        <v>Roads</v>
      </c>
      <c r="G136" s="3" t="str">
        <f t="shared" si="13"/>
        <v>Roads</v>
      </c>
      <c r="H136" s="3">
        <v>100</v>
      </c>
      <c r="I136" s="4">
        <v>200</v>
      </c>
      <c r="J136" s="4">
        <f t="shared" si="8"/>
        <v>20000</v>
      </c>
      <c r="K136" s="4">
        <f t="shared" si="6"/>
        <v>2610000</v>
      </c>
      <c r="L136" s="54" t="s">
        <v>20</v>
      </c>
    </row>
    <row r="137" spans="1:12" s="3" customFormat="1">
      <c r="A137" s="3" t="s">
        <v>192</v>
      </c>
      <c r="B137" s="3" t="s">
        <v>226</v>
      </c>
      <c r="C137" s="3" t="s">
        <v>227</v>
      </c>
      <c r="D137" s="3" t="s">
        <v>38</v>
      </c>
      <c r="E137" s="3" t="s">
        <v>243</v>
      </c>
      <c r="F137" s="3" t="str">
        <f t="shared" si="12"/>
        <v>Roads</v>
      </c>
      <c r="G137" s="3" t="str">
        <f t="shared" si="13"/>
        <v>Roads</v>
      </c>
      <c r="H137" s="3">
        <v>1</v>
      </c>
      <c r="I137" s="4">
        <v>170000</v>
      </c>
      <c r="J137" s="4">
        <f t="shared" si="8"/>
        <v>170000</v>
      </c>
      <c r="K137" s="4">
        <f t="shared" si="6"/>
        <v>22185000</v>
      </c>
      <c r="L137" s="54" t="s">
        <v>241</v>
      </c>
    </row>
    <row r="138" spans="1:12" s="3" customFormat="1">
      <c r="A138" s="3" t="s">
        <v>244</v>
      </c>
      <c r="B138" s="3" t="s">
        <v>245</v>
      </c>
      <c r="C138" s="3" t="s">
        <v>227</v>
      </c>
      <c r="D138" s="3" t="s">
        <v>246</v>
      </c>
      <c r="E138" s="3" t="s">
        <v>247</v>
      </c>
      <c r="H138" s="3">
        <v>3</v>
      </c>
      <c r="I138" s="4">
        <v>2000</v>
      </c>
      <c r="J138" s="4">
        <f>H138*I138</f>
        <v>6000</v>
      </c>
      <c r="K138" s="4">
        <f>J138*130.55</f>
        <v>783300.00000000012</v>
      </c>
      <c r="L138" s="54" t="s">
        <v>20</v>
      </c>
    </row>
    <row r="139" spans="1:12" s="3" customFormat="1">
      <c r="A139" s="3" t="s">
        <v>244</v>
      </c>
      <c r="B139" s="3" t="s">
        <v>245</v>
      </c>
      <c r="C139" s="3" t="s">
        <v>227</v>
      </c>
      <c r="D139" s="3" t="s">
        <v>248</v>
      </c>
      <c r="E139" s="3" t="s">
        <v>58</v>
      </c>
      <c r="H139" s="3">
        <v>5</v>
      </c>
      <c r="I139" s="4">
        <v>200</v>
      </c>
      <c r="J139" s="4">
        <f>H139*I139</f>
        <v>1000</v>
      </c>
      <c r="K139" s="4">
        <f>J139*130.55</f>
        <v>130550.00000000001</v>
      </c>
      <c r="L139" s="54" t="s">
        <v>20</v>
      </c>
    </row>
    <row r="140" spans="1:12" s="3" customFormat="1">
      <c r="A140" s="3" t="s">
        <v>244</v>
      </c>
      <c r="B140" s="3" t="s">
        <v>245</v>
      </c>
      <c r="C140" s="3" t="s">
        <v>227</v>
      </c>
      <c r="D140" s="3" t="s">
        <v>248</v>
      </c>
      <c r="E140" s="3" t="s">
        <v>249</v>
      </c>
      <c r="H140" s="3">
        <v>2</v>
      </c>
      <c r="I140" s="4">
        <v>300</v>
      </c>
      <c r="J140" s="4">
        <f>H140*I140</f>
        <v>600</v>
      </c>
      <c r="K140" s="4">
        <f>J140*130.55</f>
        <v>78330</v>
      </c>
      <c r="L140" s="54" t="s">
        <v>20</v>
      </c>
    </row>
    <row r="141" spans="1:12" s="3" customFormat="1">
      <c r="A141" s="3" t="s">
        <v>244</v>
      </c>
      <c r="B141" s="3" t="s">
        <v>245</v>
      </c>
      <c r="C141" s="3" t="s">
        <v>227</v>
      </c>
      <c r="D141" s="3" t="s">
        <v>250</v>
      </c>
      <c r="E141" s="3" t="s">
        <v>251</v>
      </c>
      <c r="H141" s="3">
        <v>1</v>
      </c>
      <c r="I141" s="4">
        <v>1500</v>
      </c>
      <c r="J141" s="4">
        <f>H141*I141</f>
        <v>1500</v>
      </c>
      <c r="K141" s="4">
        <f>J141*130.55</f>
        <v>195825.00000000003</v>
      </c>
      <c r="L141" s="54" t="s">
        <v>20</v>
      </c>
    </row>
    <row r="142" spans="1:12" s="3" customFormat="1">
      <c r="A142" s="3" t="s">
        <v>244</v>
      </c>
      <c r="B142" s="3" t="s">
        <v>245</v>
      </c>
      <c r="C142" s="3" t="s">
        <v>227</v>
      </c>
      <c r="D142" s="3" t="s">
        <v>250</v>
      </c>
      <c r="E142" s="3" t="s">
        <v>252</v>
      </c>
      <c r="H142" s="3">
        <v>1</v>
      </c>
      <c r="I142" s="4">
        <v>4000</v>
      </c>
      <c r="J142" s="4">
        <f>H142*I142</f>
        <v>4000</v>
      </c>
      <c r="K142" s="4">
        <f>J142*130.55</f>
        <v>522200.00000000006</v>
      </c>
      <c r="L142" s="54" t="s">
        <v>20</v>
      </c>
    </row>
    <row r="143" spans="1:12" s="3" customFormat="1">
      <c r="A143" s="3" t="s">
        <v>192</v>
      </c>
      <c r="B143" s="3" t="s">
        <v>215</v>
      </c>
      <c r="C143" s="3" t="s">
        <v>207</v>
      </c>
      <c r="D143" s="3" t="s">
        <v>21</v>
      </c>
      <c r="E143" s="3" t="s">
        <v>253</v>
      </c>
      <c r="F143" s="3" t="str">
        <f>+B143</f>
        <v>Water Account</v>
      </c>
      <c r="G143" s="3" t="str">
        <f t="shared" ref="G143:G160" si="14">+F143</f>
        <v>Water Account</v>
      </c>
      <c r="H143" s="3">
        <v>1</v>
      </c>
      <c r="I143" s="4">
        <v>40000</v>
      </c>
      <c r="J143" s="4">
        <f t="shared" ref="J143:J160" si="15">+I143*H143</f>
        <v>40000</v>
      </c>
      <c r="K143" s="4">
        <f t="shared" ref="K143:K166" si="16">+J143*130.5</f>
        <v>5220000</v>
      </c>
      <c r="L143" s="54" t="s">
        <v>20</v>
      </c>
    </row>
    <row r="144" spans="1:12" s="3" customFormat="1">
      <c r="A144" s="3" t="s">
        <v>192</v>
      </c>
      <c r="B144" s="3" t="s">
        <v>215</v>
      </c>
      <c r="C144" s="3" t="s">
        <v>207</v>
      </c>
      <c r="D144" s="3" t="s">
        <v>63</v>
      </c>
      <c r="E144" s="3" t="s">
        <v>254</v>
      </c>
      <c r="F144" s="3" t="str">
        <f>+B144</f>
        <v>Water Account</v>
      </c>
      <c r="G144" s="3" t="str">
        <f t="shared" si="14"/>
        <v>Water Account</v>
      </c>
      <c r="H144" s="3">
        <v>1</v>
      </c>
      <c r="I144" s="4">
        <v>170000</v>
      </c>
      <c r="J144" s="4">
        <f t="shared" si="15"/>
        <v>170000</v>
      </c>
      <c r="K144" s="4">
        <f t="shared" si="16"/>
        <v>22185000</v>
      </c>
      <c r="L144" s="54" t="s">
        <v>230</v>
      </c>
    </row>
    <row r="145" spans="1:12" s="3" customFormat="1">
      <c r="A145" s="3" t="s">
        <v>192</v>
      </c>
      <c r="B145" s="3" t="s">
        <v>215</v>
      </c>
      <c r="C145" s="3" t="s">
        <v>207</v>
      </c>
      <c r="D145" s="3" t="s">
        <v>38</v>
      </c>
      <c r="E145" s="3" t="s">
        <v>255</v>
      </c>
      <c r="F145" s="3" t="str">
        <f>+B145</f>
        <v>Water Account</v>
      </c>
      <c r="G145" s="3" t="str">
        <f t="shared" si="14"/>
        <v>Water Account</v>
      </c>
      <c r="H145" s="3">
        <v>1</v>
      </c>
      <c r="I145" s="4">
        <v>35000</v>
      </c>
      <c r="J145" s="4">
        <f t="shared" si="15"/>
        <v>35000</v>
      </c>
      <c r="K145" s="4">
        <f t="shared" si="16"/>
        <v>4567500</v>
      </c>
      <c r="L145" s="54" t="s">
        <v>20</v>
      </c>
    </row>
    <row r="146" spans="1:12" s="3" customFormat="1">
      <c r="A146" s="3" t="s">
        <v>192</v>
      </c>
      <c r="B146" s="3" t="s">
        <v>215</v>
      </c>
      <c r="C146" s="3" t="s">
        <v>207</v>
      </c>
      <c r="D146" s="3" t="s">
        <v>38</v>
      </c>
      <c r="E146" s="3" t="s">
        <v>256</v>
      </c>
      <c r="F146" s="3" t="str">
        <f>+B146</f>
        <v>Water Account</v>
      </c>
      <c r="G146" s="3" t="str">
        <f>+F147</f>
        <v>Water Account</v>
      </c>
      <c r="H146" s="3">
        <v>1</v>
      </c>
      <c r="I146" s="4">
        <v>345500</v>
      </c>
      <c r="J146" s="4">
        <f t="shared" si="15"/>
        <v>345500</v>
      </c>
      <c r="K146" s="4">
        <f t="shared" si="16"/>
        <v>45087750</v>
      </c>
      <c r="L146" s="54" t="s">
        <v>20</v>
      </c>
    </row>
    <row r="147" spans="1:12" s="3" customFormat="1">
      <c r="A147" s="3" t="s">
        <v>192</v>
      </c>
      <c r="B147" s="3" t="s">
        <v>215</v>
      </c>
      <c r="C147" s="3" t="s">
        <v>207</v>
      </c>
      <c r="D147" s="3" t="s">
        <v>38</v>
      </c>
      <c r="E147" s="3" t="s">
        <v>257</v>
      </c>
      <c r="F147" s="3" t="s">
        <v>215</v>
      </c>
      <c r="H147" s="3">
        <v>1</v>
      </c>
      <c r="I147" s="4">
        <v>676000</v>
      </c>
      <c r="J147" s="4">
        <f t="shared" si="15"/>
        <v>676000</v>
      </c>
      <c r="K147" s="4">
        <f t="shared" si="16"/>
        <v>88218000</v>
      </c>
      <c r="L147" s="54" t="s">
        <v>20</v>
      </c>
    </row>
    <row r="148" spans="1:12" s="3" customFormat="1">
      <c r="A148" s="3" t="s">
        <v>192</v>
      </c>
      <c r="B148" s="3" t="s">
        <v>215</v>
      </c>
      <c r="C148" s="3" t="s">
        <v>207</v>
      </c>
      <c r="D148" s="3" t="s">
        <v>38</v>
      </c>
      <c r="E148" s="3" t="s">
        <v>258</v>
      </c>
      <c r="F148" s="3" t="s">
        <v>215</v>
      </c>
      <c r="H148" s="3">
        <v>1</v>
      </c>
      <c r="I148" s="4">
        <v>310000</v>
      </c>
      <c r="J148" s="4">
        <f t="shared" si="15"/>
        <v>310000</v>
      </c>
      <c r="K148" s="4">
        <f t="shared" si="16"/>
        <v>40455000</v>
      </c>
      <c r="L148" s="54" t="s">
        <v>20</v>
      </c>
    </row>
    <row r="149" spans="1:12" s="3" customFormat="1">
      <c r="A149" s="3" t="s">
        <v>192</v>
      </c>
      <c r="B149" s="3" t="s">
        <v>215</v>
      </c>
      <c r="C149" s="3" t="s">
        <v>207</v>
      </c>
      <c r="D149" s="3" t="s">
        <v>38</v>
      </c>
      <c r="E149" s="3" t="s">
        <v>259</v>
      </c>
      <c r="F149" s="3" t="s">
        <v>215</v>
      </c>
      <c r="H149" s="3">
        <v>1</v>
      </c>
      <c r="I149" s="4">
        <v>205000</v>
      </c>
      <c r="J149" s="4">
        <f t="shared" si="15"/>
        <v>205000</v>
      </c>
      <c r="K149" s="4">
        <f t="shared" si="16"/>
        <v>26752500</v>
      </c>
      <c r="L149" s="54" t="s">
        <v>20</v>
      </c>
    </row>
    <row r="150" spans="1:12" s="3" customFormat="1">
      <c r="A150" s="3" t="s">
        <v>192</v>
      </c>
      <c r="B150" s="3" t="s">
        <v>215</v>
      </c>
      <c r="C150" s="3" t="s">
        <v>207</v>
      </c>
      <c r="D150" s="3" t="s">
        <v>38</v>
      </c>
      <c r="E150" s="3" t="s">
        <v>260</v>
      </c>
      <c r="F150" s="3" t="str">
        <f t="shared" ref="F150:F160" si="17">+B150</f>
        <v>Water Account</v>
      </c>
      <c r="G150" s="3" t="str">
        <f t="shared" si="14"/>
        <v>Water Account</v>
      </c>
      <c r="H150" s="3">
        <v>1</v>
      </c>
      <c r="I150" s="4">
        <v>40000</v>
      </c>
      <c r="J150" s="4">
        <f t="shared" si="15"/>
        <v>40000</v>
      </c>
      <c r="K150" s="4">
        <f t="shared" si="16"/>
        <v>5220000</v>
      </c>
      <c r="L150" s="54" t="s">
        <v>20</v>
      </c>
    </row>
    <row r="151" spans="1:12" s="3" customFormat="1">
      <c r="A151" s="3" t="s">
        <v>192</v>
      </c>
      <c r="B151" s="3" t="s">
        <v>215</v>
      </c>
      <c r="C151" s="3" t="s">
        <v>207</v>
      </c>
      <c r="D151" s="3" t="s">
        <v>38</v>
      </c>
      <c r="E151" s="3" t="s">
        <v>261</v>
      </c>
      <c r="F151" s="3" t="str">
        <f t="shared" si="17"/>
        <v>Water Account</v>
      </c>
      <c r="G151" s="3" t="str">
        <f t="shared" si="14"/>
        <v>Water Account</v>
      </c>
      <c r="H151" s="3">
        <v>1</v>
      </c>
      <c r="I151" s="4">
        <v>110000</v>
      </c>
      <c r="J151" s="4">
        <f t="shared" si="15"/>
        <v>110000</v>
      </c>
      <c r="K151" s="4">
        <f t="shared" si="16"/>
        <v>14355000</v>
      </c>
      <c r="L151" s="54" t="s">
        <v>20</v>
      </c>
    </row>
    <row r="152" spans="1:12" s="3" customFormat="1">
      <c r="A152" s="3" t="s">
        <v>192</v>
      </c>
      <c r="B152" s="3" t="s">
        <v>215</v>
      </c>
      <c r="C152" s="3" t="s">
        <v>207</v>
      </c>
      <c r="D152" s="3" t="s">
        <v>38</v>
      </c>
      <c r="E152" s="3" t="s">
        <v>262</v>
      </c>
      <c r="F152" s="3" t="str">
        <f t="shared" si="17"/>
        <v>Water Account</v>
      </c>
      <c r="G152" s="3" t="str">
        <f t="shared" si="14"/>
        <v>Water Account</v>
      </c>
      <c r="H152" s="3">
        <v>1</v>
      </c>
      <c r="I152" s="4">
        <v>50000</v>
      </c>
      <c r="J152" s="4">
        <f t="shared" si="15"/>
        <v>50000</v>
      </c>
      <c r="K152" s="4">
        <f t="shared" si="16"/>
        <v>6525000</v>
      </c>
      <c r="L152" s="54" t="s">
        <v>20</v>
      </c>
    </row>
    <row r="153" spans="1:12" s="3" customFormat="1">
      <c r="A153" s="3" t="s">
        <v>192</v>
      </c>
      <c r="B153" s="3" t="s">
        <v>215</v>
      </c>
      <c r="C153" s="3" t="s">
        <v>207</v>
      </c>
      <c r="D153" s="3" t="s">
        <v>38</v>
      </c>
      <c r="E153" s="3" t="s">
        <v>263</v>
      </c>
      <c r="F153" s="3" t="str">
        <f t="shared" si="17"/>
        <v>Water Account</v>
      </c>
      <c r="G153" s="3" t="str">
        <f t="shared" si="14"/>
        <v>Water Account</v>
      </c>
      <c r="H153" s="3">
        <v>1</v>
      </c>
      <c r="I153" s="4">
        <v>200000</v>
      </c>
      <c r="J153" s="4">
        <f t="shared" si="15"/>
        <v>200000</v>
      </c>
      <c r="K153" s="4">
        <f t="shared" si="16"/>
        <v>26100000</v>
      </c>
      <c r="L153" s="54" t="s">
        <v>20</v>
      </c>
    </row>
    <row r="154" spans="1:12" s="3" customFormat="1">
      <c r="A154" s="3" t="s">
        <v>192</v>
      </c>
      <c r="B154" s="3" t="s">
        <v>215</v>
      </c>
      <c r="C154" s="3" t="s">
        <v>207</v>
      </c>
      <c r="D154" s="3" t="s">
        <v>38</v>
      </c>
      <c r="E154" s="3" t="s">
        <v>264</v>
      </c>
      <c r="F154" s="3" t="str">
        <f t="shared" si="17"/>
        <v>Water Account</v>
      </c>
      <c r="G154" s="3" t="str">
        <f t="shared" si="14"/>
        <v>Water Account</v>
      </c>
      <c r="H154" s="3">
        <v>1</v>
      </c>
      <c r="I154" s="4">
        <v>10000</v>
      </c>
      <c r="J154" s="4">
        <f t="shared" si="15"/>
        <v>10000</v>
      </c>
      <c r="K154" s="4">
        <f t="shared" si="16"/>
        <v>1305000</v>
      </c>
      <c r="L154" s="54" t="s">
        <v>20</v>
      </c>
    </row>
    <row r="155" spans="1:12" s="3" customFormat="1">
      <c r="A155" s="3" t="s">
        <v>192</v>
      </c>
      <c r="B155" s="3" t="s">
        <v>215</v>
      </c>
      <c r="C155" s="3" t="s">
        <v>207</v>
      </c>
      <c r="D155" s="3" t="s">
        <v>38</v>
      </c>
      <c r="E155" s="3" t="s">
        <v>265</v>
      </c>
      <c r="F155" s="3" t="str">
        <f t="shared" si="17"/>
        <v>Water Account</v>
      </c>
      <c r="G155" s="3" t="str">
        <f t="shared" si="14"/>
        <v>Water Account</v>
      </c>
      <c r="H155" s="3">
        <v>1</v>
      </c>
      <c r="I155" s="4">
        <v>75000</v>
      </c>
      <c r="J155" s="4">
        <f t="shared" si="15"/>
        <v>75000</v>
      </c>
      <c r="K155" s="4">
        <f t="shared" si="16"/>
        <v>9787500</v>
      </c>
      <c r="L155" s="54" t="s">
        <v>20</v>
      </c>
    </row>
    <row r="156" spans="1:12" s="3" customFormat="1">
      <c r="A156" s="3" t="s">
        <v>192</v>
      </c>
      <c r="B156" s="3" t="s">
        <v>215</v>
      </c>
      <c r="C156" s="3" t="s">
        <v>207</v>
      </c>
      <c r="D156" s="3" t="s">
        <v>38</v>
      </c>
      <c r="E156" s="3" t="s">
        <v>266</v>
      </c>
      <c r="F156" s="3" t="str">
        <f t="shared" si="17"/>
        <v>Water Account</v>
      </c>
      <c r="G156" s="3" t="str">
        <f t="shared" si="14"/>
        <v>Water Account</v>
      </c>
      <c r="H156" s="3">
        <v>1</v>
      </c>
      <c r="I156" s="4">
        <v>60000</v>
      </c>
      <c r="J156" s="4">
        <f t="shared" si="15"/>
        <v>60000</v>
      </c>
      <c r="K156" s="4">
        <f t="shared" si="16"/>
        <v>7830000</v>
      </c>
      <c r="L156" s="54" t="s">
        <v>20</v>
      </c>
    </row>
    <row r="157" spans="1:12" s="3" customFormat="1">
      <c r="A157" s="3" t="s">
        <v>192</v>
      </c>
      <c r="B157" s="3" t="s">
        <v>215</v>
      </c>
      <c r="C157" s="3" t="s">
        <v>207</v>
      </c>
      <c r="D157" s="3" t="s">
        <v>38</v>
      </c>
      <c r="E157" s="3" t="s">
        <v>267</v>
      </c>
      <c r="F157" s="3" t="str">
        <f t="shared" si="17"/>
        <v>Water Account</v>
      </c>
      <c r="G157" s="3" t="str">
        <f t="shared" si="14"/>
        <v>Water Account</v>
      </c>
      <c r="H157" s="3">
        <v>1</v>
      </c>
      <c r="I157" s="4">
        <v>200000</v>
      </c>
      <c r="J157" s="4">
        <f t="shared" si="15"/>
        <v>200000</v>
      </c>
      <c r="K157" s="4">
        <f t="shared" si="16"/>
        <v>26100000</v>
      </c>
      <c r="L157" s="54" t="s">
        <v>20</v>
      </c>
    </row>
    <row r="158" spans="1:12" s="3" customFormat="1">
      <c r="A158" s="3" t="s">
        <v>192</v>
      </c>
      <c r="B158" s="3" t="s">
        <v>215</v>
      </c>
      <c r="C158" s="3" t="s">
        <v>207</v>
      </c>
      <c r="D158" s="3" t="s">
        <v>38</v>
      </c>
      <c r="E158" s="3" t="s">
        <v>268</v>
      </c>
      <c r="F158" s="3" t="str">
        <f t="shared" si="17"/>
        <v>Water Account</v>
      </c>
      <c r="G158" s="3" t="str">
        <f t="shared" si="14"/>
        <v>Water Account</v>
      </c>
      <c r="H158" s="3">
        <v>1</v>
      </c>
      <c r="I158" s="4">
        <v>50000</v>
      </c>
      <c r="J158" s="4">
        <f t="shared" si="15"/>
        <v>50000</v>
      </c>
      <c r="K158" s="4">
        <f t="shared" si="16"/>
        <v>6525000</v>
      </c>
      <c r="L158" s="54" t="s">
        <v>20</v>
      </c>
    </row>
    <row r="159" spans="1:12" s="3" customFormat="1">
      <c r="A159" s="3" t="s">
        <v>192</v>
      </c>
      <c r="B159" s="3" t="s">
        <v>215</v>
      </c>
      <c r="C159" s="3" t="s">
        <v>207</v>
      </c>
      <c r="D159" s="3" t="s">
        <v>38</v>
      </c>
      <c r="E159" s="3" t="s">
        <v>269</v>
      </c>
      <c r="F159" s="3" t="str">
        <f t="shared" si="17"/>
        <v>Water Account</v>
      </c>
      <c r="G159" s="3" t="str">
        <f t="shared" si="14"/>
        <v>Water Account</v>
      </c>
      <c r="H159" s="3">
        <v>1</v>
      </c>
      <c r="I159" s="4">
        <v>50000</v>
      </c>
      <c r="J159" s="4">
        <f t="shared" si="15"/>
        <v>50000</v>
      </c>
      <c r="K159" s="4">
        <f t="shared" si="16"/>
        <v>6525000</v>
      </c>
      <c r="L159" s="54" t="s">
        <v>20</v>
      </c>
    </row>
    <row r="160" spans="1:12" s="3" customFormat="1">
      <c r="A160" s="3" t="s">
        <v>192</v>
      </c>
      <c r="B160" s="3" t="s">
        <v>215</v>
      </c>
      <c r="C160" s="3" t="s">
        <v>207</v>
      </c>
      <c r="D160" s="3" t="s">
        <v>125</v>
      </c>
      <c r="E160" s="3" t="s">
        <v>270</v>
      </c>
      <c r="F160" s="3" t="str">
        <f t="shared" si="17"/>
        <v>Water Account</v>
      </c>
      <c r="G160" s="3" t="str">
        <f t="shared" si="14"/>
        <v>Water Account</v>
      </c>
      <c r="H160" s="3">
        <v>1</v>
      </c>
      <c r="I160" s="4">
        <v>800</v>
      </c>
      <c r="J160" s="4">
        <f t="shared" si="15"/>
        <v>800</v>
      </c>
      <c r="K160" s="4">
        <f t="shared" si="16"/>
        <v>104400</v>
      </c>
      <c r="L160" s="54" t="s">
        <v>20</v>
      </c>
    </row>
    <row r="161" spans="1:16" s="3" customFormat="1">
      <c r="A161" s="3" t="s">
        <v>192</v>
      </c>
      <c r="B161" s="67" t="s">
        <v>278</v>
      </c>
      <c r="C161" s="3" t="s">
        <v>207</v>
      </c>
      <c r="D161" s="67"/>
      <c r="E161" s="67"/>
      <c r="F161" s="67"/>
      <c r="G161" s="67"/>
      <c r="H161" s="67"/>
      <c r="I161" s="69"/>
      <c r="J161" s="69"/>
      <c r="K161" s="69"/>
      <c r="L161" s="73"/>
    </row>
    <row r="162" spans="1:16" s="3" customFormat="1">
      <c r="A162" s="3" t="s">
        <v>192</v>
      </c>
      <c r="B162" s="3" t="s">
        <v>271</v>
      </c>
      <c r="C162" s="3" t="s">
        <v>207</v>
      </c>
      <c r="D162" s="3" t="s">
        <v>272</v>
      </c>
      <c r="E162" s="3" t="s">
        <v>273</v>
      </c>
      <c r="H162" s="3">
        <v>1</v>
      </c>
      <c r="I162" s="4">
        <v>60000</v>
      </c>
      <c r="J162" s="4">
        <v>60000</v>
      </c>
      <c r="K162" s="4">
        <f t="shared" si="16"/>
        <v>7830000</v>
      </c>
      <c r="L162" s="54" t="s">
        <v>20</v>
      </c>
      <c r="P162" s="3" t="s">
        <v>274</v>
      </c>
    </row>
    <row r="163" spans="1:16" s="3" customFormat="1">
      <c r="A163" s="3" t="s">
        <v>192</v>
      </c>
      <c r="B163" s="3" t="s">
        <v>271</v>
      </c>
      <c r="C163" s="3" t="s">
        <v>207</v>
      </c>
      <c r="D163" s="3" t="s">
        <v>275</v>
      </c>
      <c r="E163" s="3" t="s">
        <v>276</v>
      </c>
      <c r="H163" s="3">
        <v>1</v>
      </c>
      <c r="I163" s="4">
        <v>1000</v>
      </c>
      <c r="J163" s="4">
        <f>+I163*H163</f>
        <v>1000</v>
      </c>
      <c r="K163" s="4">
        <f t="shared" si="16"/>
        <v>130500</v>
      </c>
      <c r="L163" s="54" t="s">
        <v>20</v>
      </c>
      <c r="P163" s="3" t="s">
        <v>277</v>
      </c>
    </row>
    <row r="164" spans="1:16" s="3" customFormat="1">
      <c r="A164" s="3" t="s">
        <v>192</v>
      </c>
      <c r="B164" s="3" t="s">
        <v>279</v>
      </c>
      <c r="C164" s="3" t="s">
        <v>207</v>
      </c>
      <c r="D164" s="3" t="s">
        <v>38</v>
      </c>
      <c r="E164" s="3" t="s">
        <v>280</v>
      </c>
      <c r="F164" s="3" t="s">
        <v>215</v>
      </c>
      <c r="H164" s="3">
        <v>1</v>
      </c>
      <c r="I164" s="4">
        <v>20000</v>
      </c>
      <c r="J164" s="4">
        <v>20000</v>
      </c>
      <c r="K164" s="4">
        <f t="shared" si="16"/>
        <v>2610000</v>
      </c>
      <c r="L164" s="54" t="s">
        <v>20</v>
      </c>
      <c r="P164" s="3" t="s">
        <v>281</v>
      </c>
    </row>
    <row r="165" spans="1:16" s="3" customFormat="1">
      <c r="A165" s="3" t="s">
        <v>192</v>
      </c>
      <c r="B165" s="3" t="s">
        <v>279</v>
      </c>
      <c r="C165" s="3" t="s">
        <v>207</v>
      </c>
      <c r="D165" s="3" t="s">
        <v>272</v>
      </c>
      <c r="E165" s="3" t="s">
        <v>273</v>
      </c>
      <c r="F165" s="3" t="s">
        <v>215</v>
      </c>
      <c r="H165" s="3">
        <v>1</v>
      </c>
      <c r="I165" s="4">
        <v>60000</v>
      </c>
      <c r="J165" s="4">
        <v>60000</v>
      </c>
      <c r="K165" s="4">
        <f t="shared" si="16"/>
        <v>7830000</v>
      </c>
      <c r="L165" s="54" t="s">
        <v>20</v>
      </c>
      <c r="P165" s="3" t="s">
        <v>282</v>
      </c>
    </row>
    <row r="166" spans="1:16" s="3" customFormat="1">
      <c r="A166" s="3" t="s">
        <v>192</v>
      </c>
      <c r="B166" s="3" t="s">
        <v>279</v>
      </c>
      <c r="C166" s="3" t="s">
        <v>207</v>
      </c>
      <c r="D166" s="3" t="s">
        <v>38</v>
      </c>
      <c r="E166" s="3" t="s">
        <v>283</v>
      </c>
      <c r="F166" s="3" t="s">
        <v>215</v>
      </c>
      <c r="H166" s="3">
        <v>1</v>
      </c>
      <c r="I166" s="4">
        <v>20000</v>
      </c>
      <c r="J166" s="4">
        <v>20000</v>
      </c>
      <c r="K166" s="4">
        <f t="shared" si="16"/>
        <v>2610000</v>
      </c>
      <c r="L166" s="54" t="s">
        <v>20</v>
      </c>
      <c r="P166" s="3" t="s">
        <v>284</v>
      </c>
    </row>
    <row r="167" spans="1:16" s="3" customFormat="1">
      <c r="A167" s="3" t="s">
        <v>192</v>
      </c>
      <c r="I167" s="4"/>
      <c r="J167" s="4"/>
      <c r="K167" s="4"/>
      <c r="L167" s="54"/>
    </row>
    <row r="168" spans="1:16" s="5" customFormat="1">
      <c r="A168" s="5" t="s">
        <v>285</v>
      </c>
      <c r="B168" s="3" t="s">
        <v>286</v>
      </c>
      <c r="C168" s="3"/>
      <c r="D168" s="3"/>
      <c r="E168" s="3"/>
      <c r="F168" s="3"/>
      <c r="G168" s="3"/>
      <c r="H168" s="3"/>
      <c r="I168" s="4"/>
      <c r="J168" s="4"/>
      <c r="K168" s="3"/>
      <c r="L168" s="74"/>
    </row>
    <row r="169" spans="1:16" s="5" customFormat="1">
      <c r="A169" s="5" t="s">
        <v>285</v>
      </c>
      <c r="B169" s="3" t="s">
        <v>287</v>
      </c>
      <c r="C169" s="3"/>
      <c r="D169" s="60"/>
      <c r="E169" s="3"/>
      <c r="F169" s="3"/>
      <c r="G169" s="3"/>
      <c r="H169" s="75"/>
      <c r="I169" s="4"/>
      <c r="J169" s="4"/>
      <c r="K169" s="4"/>
      <c r="L169" s="76"/>
    </row>
    <row r="170" spans="1:16" s="5" customFormat="1">
      <c r="A170" s="5" t="s">
        <v>285</v>
      </c>
      <c r="B170" s="3" t="s">
        <v>287</v>
      </c>
      <c r="C170" s="3" t="s">
        <v>288</v>
      </c>
      <c r="D170" s="51" t="s">
        <v>17</v>
      </c>
      <c r="E170" s="3" t="s">
        <v>289</v>
      </c>
      <c r="F170" s="3"/>
      <c r="G170" s="3"/>
      <c r="H170" s="75">
        <v>1</v>
      </c>
      <c r="I170" s="4">
        <v>650000</v>
      </c>
      <c r="J170" s="4">
        <f>I170*H170</f>
        <v>650000</v>
      </c>
      <c r="K170" s="4">
        <f>+J170*130.5</f>
        <v>84825000</v>
      </c>
      <c r="L170" s="54" t="s">
        <v>20</v>
      </c>
    </row>
    <row r="171" spans="1:16" s="5" customFormat="1">
      <c r="A171" s="5" t="s">
        <v>285</v>
      </c>
      <c r="B171" s="3" t="s">
        <v>287</v>
      </c>
      <c r="C171" s="3" t="s">
        <v>288</v>
      </c>
      <c r="D171" s="3" t="s">
        <v>250</v>
      </c>
      <c r="E171" s="77" t="s">
        <v>290</v>
      </c>
      <c r="F171" s="77"/>
      <c r="G171" s="3"/>
      <c r="H171" s="75">
        <v>1</v>
      </c>
      <c r="I171" s="4">
        <v>3000</v>
      </c>
      <c r="J171" s="4">
        <v>3000</v>
      </c>
      <c r="K171" s="4">
        <f t="shared" ref="K171:K234" si="18">+J171*130.5</f>
        <v>391500</v>
      </c>
      <c r="L171" s="54" t="s">
        <v>20</v>
      </c>
    </row>
    <row r="172" spans="1:16" s="5" customFormat="1">
      <c r="A172" s="5" t="s">
        <v>285</v>
      </c>
      <c r="B172" s="3" t="s">
        <v>287</v>
      </c>
      <c r="C172" s="3" t="s">
        <v>288</v>
      </c>
      <c r="D172" s="3" t="s">
        <v>250</v>
      </c>
      <c r="E172" s="3" t="s">
        <v>291</v>
      </c>
      <c r="F172" s="3"/>
      <c r="G172" s="3"/>
      <c r="H172" s="75">
        <v>1</v>
      </c>
      <c r="I172" s="4">
        <v>5000</v>
      </c>
      <c r="J172" s="4">
        <v>5000</v>
      </c>
      <c r="K172" s="4">
        <f t="shared" si="18"/>
        <v>652500</v>
      </c>
      <c r="L172" s="54" t="s">
        <v>20</v>
      </c>
    </row>
    <row r="173" spans="1:16" s="5" customFormat="1">
      <c r="A173" s="5" t="s">
        <v>285</v>
      </c>
      <c r="B173" s="3" t="s">
        <v>287</v>
      </c>
      <c r="C173" s="3" t="s">
        <v>288</v>
      </c>
      <c r="D173" s="3" t="s">
        <v>250</v>
      </c>
      <c r="E173" s="3" t="s">
        <v>292</v>
      </c>
      <c r="F173" s="3"/>
      <c r="G173" s="3"/>
      <c r="H173" s="75">
        <v>1</v>
      </c>
      <c r="I173" s="4">
        <v>1000</v>
      </c>
      <c r="J173" s="4">
        <f>H173*I173</f>
        <v>1000</v>
      </c>
      <c r="K173" s="4">
        <f t="shared" si="18"/>
        <v>130500</v>
      </c>
      <c r="L173" s="54" t="s">
        <v>20</v>
      </c>
    </row>
    <row r="174" spans="1:16" s="5" customFormat="1">
      <c r="A174" s="5" t="s">
        <v>285</v>
      </c>
      <c r="B174" s="3" t="s">
        <v>287</v>
      </c>
      <c r="C174" s="3" t="s">
        <v>288</v>
      </c>
      <c r="D174" s="3" t="s">
        <v>293</v>
      </c>
      <c r="E174" s="3" t="s">
        <v>294</v>
      </c>
      <c r="F174" s="3"/>
      <c r="G174" s="3"/>
      <c r="H174" s="75">
        <v>1</v>
      </c>
      <c r="I174" s="4">
        <v>100000</v>
      </c>
      <c r="J174" s="4">
        <v>100000</v>
      </c>
      <c r="K174" s="4">
        <f t="shared" si="18"/>
        <v>13050000</v>
      </c>
      <c r="L174" s="54" t="s">
        <v>20</v>
      </c>
    </row>
    <row r="175" spans="1:16" s="5" customFormat="1">
      <c r="A175" s="5" t="s">
        <v>285</v>
      </c>
      <c r="B175" s="3" t="s">
        <v>287</v>
      </c>
      <c r="C175" s="3" t="s">
        <v>288</v>
      </c>
      <c r="D175" s="3" t="s">
        <v>295</v>
      </c>
      <c r="E175" s="3" t="s">
        <v>296</v>
      </c>
      <c r="F175" s="3"/>
      <c r="G175" s="3"/>
      <c r="H175" s="75">
        <v>1</v>
      </c>
      <c r="I175" s="4">
        <v>500</v>
      </c>
      <c r="J175" s="4">
        <f>+I175*H175</f>
        <v>500</v>
      </c>
      <c r="K175" s="4">
        <f t="shared" si="18"/>
        <v>65250</v>
      </c>
      <c r="L175" s="54"/>
    </row>
    <row r="176" spans="1:16" s="5" customFormat="1">
      <c r="A176" s="5" t="s">
        <v>285</v>
      </c>
      <c r="B176" s="3" t="s">
        <v>297</v>
      </c>
      <c r="C176" s="3" t="s">
        <v>16</v>
      </c>
      <c r="D176" s="3" t="s">
        <v>250</v>
      </c>
      <c r="E176" s="3" t="s">
        <v>298</v>
      </c>
      <c r="F176" s="3"/>
      <c r="G176" s="3"/>
      <c r="H176" s="75">
        <v>1</v>
      </c>
      <c r="I176" s="4">
        <v>4000</v>
      </c>
      <c r="J176" s="4">
        <f>I176*H176</f>
        <v>4000</v>
      </c>
      <c r="K176" s="4">
        <f t="shared" si="18"/>
        <v>522000</v>
      </c>
      <c r="L176" s="54" t="s">
        <v>20</v>
      </c>
    </row>
    <row r="177" spans="1:15" s="5" customFormat="1">
      <c r="A177" s="5" t="s">
        <v>285</v>
      </c>
      <c r="B177" s="3" t="s">
        <v>297</v>
      </c>
      <c r="C177" s="3" t="s">
        <v>16</v>
      </c>
      <c r="D177" s="3" t="s">
        <v>250</v>
      </c>
      <c r="E177" s="3" t="s">
        <v>299</v>
      </c>
      <c r="F177" s="3"/>
      <c r="G177" s="3"/>
      <c r="H177" s="75">
        <v>1</v>
      </c>
      <c r="I177" s="4">
        <v>1000</v>
      </c>
      <c r="J177" s="4">
        <v>2000</v>
      </c>
      <c r="K177" s="4">
        <f t="shared" si="18"/>
        <v>261000</v>
      </c>
      <c r="L177" s="54" t="s">
        <v>20</v>
      </c>
    </row>
    <row r="178" spans="1:15" s="5" customFormat="1">
      <c r="A178" s="5" t="s">
        <v>285</v>
      </c>
      <c r="B178" s="3" t="s">
        <v>297</v>
      </c>
      <c r="C178" s="3" t="s">
        <v>16</v>
      </c>
      <c r="D178" s="3" t="s">
        <v>248</v>
      </c>
      <c r="E178" s="3" t="s">
        <v>300</v>
      </c>
      <c r="F178" s="3"/>
      <c r="G178" s="3"/>
      <c r="H178" s="75">
        <v>10</v>
      </c>
      <c r="I178" s="4">
        <v>220</v>
      </c>
      <c r="J178" s="4">
        <f t="shared" ref="J178:J183" si="19">I178*H178</f>
        <v>2200</v>
      </c>
      <c r="K178" s="4">
        <f t="shared" si="18"/>
        <v>287100</v>
      </c>
      <c r="L178" s="54" t="s">
        <v>20</v>
      </c>
    </row>
    <row r="179" spans="1:15" s="5" customFormat="1">
      <c r="A179" s="5" t="s">
        <v>285</v>
      </c>
      <c r="B179" s="3" t="s">
        <v>297</v>
      </c>
      <c r="C179" s="3" t="s">
        <v>16</v>
      </c>
      <c r="D179" s="3" t="s">
        <v>248</v>
      </c>
      <c r="E179" s="3" t="s">
        <v>301</v>
      </c>
      <c r="F179" s="3"/>
      <c r="G179" s="3"/>
      <c r="H179" s="75">
        <v>5</v>
      </c>
      <c r="I179" s="4">
        <v>390</v>
      </c>
      <c r="J179" s="4">
        <f t="shared" si="19"/>
        <v>1950</v>
      </c>
      <c r="K179" s="4">
        <f t="shared" si="18"/>
        <v>254475</v>
      </c>
      <c r="L179" s="54" t="s">
        <v>20</v>
      </c>
    </row>
    <row r="180" spans="1:15" s="5" customFormat="1">
      <c r="A180" s="5" t="s">
        <v>285</v>
      </c>
      <c r="B180" s="3" t="s">
        <v>297</v>
      </c>
      <c r="C180" s="3" t="s">
        <v>16</v>
      </c>
      <c r="D180" s="3" t="s">
        <v>293</v>
      </c>
      <c r="E180" s="3" t="s">
        <v>302</v>
      </c>
      <c r="F180" s="3"/>
      <c r="G180" s="3"/>
      <c r="H180" s="75">
        <v>1</v>
      </c>
      <c r="I180" s="4">
        <v>15000</v>
      </c>
      <c r="J180" s="4">
        <f t="shared" si="19"/>
        <v>15000</v>
      </c>
      <c r="K180" s="4">
        <f t="shared" si="18"/>
        <v>1957500</v>
      </c>
      <c r="L180" s="54" t="s">
        <v>20</v>
      </c>
    </row>
    <row r="181" spans="1:15" s="5" customFormat="1">
      <c r="A181" s="5" t="s">
        <v>285</v>
      </c>
      <c r="B181" s="3" t="s">
        <v>297</v>
      </c>
      <c r="C181" s="3" t="s">
        <v>16</v>
      </c>
      <c r="D181" s="3" t="s">
        <v>293</v>
      </c>
      <c r="E181" s="3" t="s">
        <v>303</v>
      </c>
      <c r="F181" s="3"/>
      <c r="G181" s="3"/>
      <c r="H181" s="75">
        <v>1</v>
      </c>
      <c r="I181" s="4">
        <v>6000</v>
      </c>
      <c r="J181" s="4">
        <f t="shared" si="19"/>
        <v>6000</v>
      </c>
      <c r="K181" s="4">
        <f t="shared" si="18"/>
        <v>783000</v>
      </c>
      <c r="L181" s="54" t="s">
        <v>20</v>
      </c>
    </row>
    <row r="182" spans="1:15" s="5" customFormat="1">
      <c r="A182" s="5" t="s">
        <v>285</v>
      </c>
      <c r="B182" s="3" t="s">
        <v>297</v>
      </c>
      <c r="C182" s="3" t="s">
        <v>16</v>
      </c>
      <c r="D182" s="3" t="s">
        <v>293</v>
      </c>
      <c r="E182" s="3" t="s">
        <v>304</v>
      </c>
      <c r="F182" s="3"/>
      <c r="G182" s="3"/>
      <c r="H182" s="75">
        <v>1</v>
      </c>
      <c r="I182" s="4">
        <v>7000</v>
      </c>
      <c r="J182" s="4">
        <f t="shared" si="19"/>
        <v>7000</v>
      </c>
      <c r="K182" s="4">
        <f t="shared" si="18"/>
        <v>913500</v>
      </c>
      <c r="L182" s="54" t="s">
        <v>20</v>
      </c>
    </row>
    <row r="183" spans="1:15" s="5" customFormat="1">
      <c r="A183" s="5" t="s">
        <v>285</v>
      </c>
      <c r="B183" s="3" t="s">
        <v>297</v>
      </c>
      <c r="C183" s="3" t="s">
        <v>16</v>
      </c>
      <c r="D183" s="3" t="s">
        <v>293</v>
      </c>
      <c r="E183" s="3" t="s">
        <v>305</v>
      </c>
      <c r="F183" s="3"/>
      <c r="G183" s="3"/>
      <c r="H183" s="75">
        <v>1</v>
      </c>
      <c r="I183" s="4">
        <v>900</v>
      </c>
      <c r="J183" s="4">
        <f t="shared" si="19"/>
        <v>900</v>
      </c>
      <c r="K183" s="4">
        <f t="shared" si="18"/>
        <v>117450</v>
      </c>
      <c r="L183" s="54" t="s">
        <v>20</v>
      </c>
      <c r="N183" s="13">
        <f t="shared" ref="N183:N189" si="20">+M183*87</f>
        <v>0</v>
      </c>
    </row>
    <row r="184" spans="1:15" s="5" customFormat="1">
      <c r="A184" s="5" t="s">
        <v>285</v>
      </c>
      <c r="B184" s="3" t="s">
        <v>297</v>
      </c>
      <c r="C184" s="3" t="s">
        <v>16</v>
      </c>
      <c r="D184" s="3" t="s">
        <v>248</v>
      </c>
      <c r="E184" s="3" t="s">
        <v>306</v>
      </c>
      <c r="F184" s="3"/>
      <c r="G184" s="3"/>
      <c r="H184" s="75">
        <v>1</v>
      </c>
      <c r="I184" s="4">
        <v>300</v>
      </c>
      <c r="J184" s="4">
        <v>300</v>
      </c>
      <c r="K184" s="4">
        <f t="shared" si="18"/>
        <v>39150</v>
      </c>
      <c r="L184" s="54" t="s">
        <v>20</v>
      </c>
      <c r="N184" s="13">
        <f t="shared" si="20"/>
        <v>0</v>
      </c>
    </row>
    <row r="185" spans="1:15" s="5" customFormat="1">
      <c r="A185" s="5" t="s">
        <v>285</v>
      </c>
      <c r="B185" s="3" t="s">
        <v>307</v>
      </c>
      <c r="C185" s="3" t="s">
        <v>16</v>
      </c>
      <c r="D185" s="3" t="s">
        <v>308</v>
      </c>
      <c r="E185" s="3" t="s">
        <v>309</v>
      </c>
      <c r="F185" s="6"/>
      <c r="G185" s="3"/>
      <c r="H185" s="3">
        <v>1</v>
      </c>
      <c r="I185" s="4">
        <v>4000</v>
      </c>
      <c r="J185" s="4">
        <f>I185*H185</f>
        <v>4000</v>
      </c>
      <c r="K185" s="4">
        <f t="shared" si="18"/>
        <v>522000</v>
      </c>
      <c r="L185" s="54" t="s">
        <v>20</v>
      </c>
      <c r="N185" s="13">
        <f t="shared" si="20"/>
        <v>0</v>
      </c>
    </row>
    <row r="186" spans="1:15" s="5" customFormat="1">
      <c r="A186" s="5" t="s">
        <v>285</v>
      </c>
      <c r="B186" s="3" t="s">
        <v>307</v>
      </c>
      <c r="C186" s="3" t="s">
        <v>16</v>
      </c>
      <c r="D186" s="3" t="s">
        <v>250</v>
      </c>
      <c r="E186" s="3" t="s">
        <v>299</v>
      </c>
      <c r="F186" s="6"/>
      <c r="G186" s="3"/>
      <c r="H186" s="3">
        <v>1</v>
      </c>
      <c r="I186" s="4">
        <v>100</v>
      </c>
      <c r="J186" s="4">
        <v>1000</v>
      </c>
      <c r="K186" s="4">
        <f t="shared" si="18"/>
        <v>130500</v>
      </c>
      <c r="L186" s="54" t="s">
        <v>20</v>
      </c>
      <c r="N186" s="13">
        <f t="shared" si="20"/>
        <v>0</v>
      </c>
    </row>
    <row r="187" spans="1:15" s="5" customFormat="1">
      <c r="A187" s="5" t="s">
        <v>285</v>
      </c>
      <c r="B187" s="3" t="s">
        <v>307</v>
      </c>
      <c r="C187" s="3" t="s">
        <v>16</v>
      </c>
      <c r="D187" s="3" t="s">
        <v>248</v>
      </c>
      <c r="E187" s="3" t="s">
        <v>300</v>
      </c>
      <c r="F187" s="6"/>
      <c r="G187" s="3"/>
      <c r="H187" s="3">
        <v>10</v>
      </c>
      <c r="I187" s="4">
        <v>220</v>
      </c>
      <c r="J187" s="4">
        <f t="shared" ref="J187:J192" si="21">I187*H187</f>
        <v>2200</v>
      </c>
      <c r="K187" s="4">
        <f t="shared" si="18"/>
        <v>287100</v>
      </c>
      <c r="L187" s="54" t="s">
        <v>20</v>
      </c>
      <c r="N187" s="13">
        <f t="shared" si="20"/>
        <v>0</v>
      </c>
    </row>
    <row r="188" spans="1:15" s="5" customFormat="1">
      <c r="A188" s="5" t="s">
        <v>285</v>
      </c>
      <c r="B188" s="3" t="s">
        <v>307</v>
      </c>
      <c r="C188" s="3" t="s">
        <v>16</v>
      </c>
      <c r="D188" s="3" t="s">
        <v>248</v>
      </c>
      <c r="E188" s="3" t="s">
        <v>310</v>
      </c>
      <c r="F188" s="6"/>
      <c r="G188" s="3"/>
      <c r="H188" s="3">
        <v>5</v>
      </c>
      <c r="I188" s="4">
        <v>300</v>
      </c>
      <c r="J188" s="4">
        <f t="shared" si="21"/>
        <v>1500</v>
      </c>
      <c r="K188" s="4">
        <f t="shared" si="18"/>
        <v>195750</v>
      </c>
      <c r="L188" s="54" t="s">
        <v>20</v>
      </c>
      <c r="N188" s="13">
        <f t="shared" si="20"/>
        <v>0</v>
      </c>
    </row>
    <row r="189" spans="1:15" s="5" customFormat="1">
      <c r="A189" s="5" t="s">
        <v>285</v>
      </c>
      <c r="B189" s="3" t="s">
        <v>307</v>
      </c>
      <c r="C189" s="3" t="s">
        <v>16</v>
      </c>
      <c r="D189" s="3" t="s">
        <v>248</v>
      </c>
      <c r="E189" s="3" t="s">
        <v>306</v>
      </c>
      <c r="F189" s="6"/>
      <c r="G189" s="3"/>
      <c r="H189" s="3">
        <v>1</v>
      </c>
      <c r="I189" s="4">
        <v>390</v>
      </c>
      <c r="J189" s="4">
        <f t="shared" si="21"/>
        <v>390</v>
      </c>
      <c r="K189" s="4">
        <f t="shared" si="18"/>
        <v>50895</v>
      </c>
      <c r="L189" s="54" t="s">
        <v>20</v>
      </c>
      <c r="N189" s="13">
        <f t="shared" si="20"/>
        <v>0</v>
      </c>
    </row>
    <row r="190" spans="1:15" s="5" customFormat="1">
      <c r="A190" s="5" t="s">
        <v>285</v>
      </c>
      <c r="B190" s="3" t="s">
        <v>307</v>
      </c>
      <c r="C190" s="3" t="s">
        <v>16</v>
      </c>
      <c r="D190" s="3" t="s">
        <v>248</v>
      </c>
      <c r="E190" s="3" t="s">
        <v>311</v>
      </c>
      <c r="F190" s="6"/>
      <c r="G190" s="3"/>
      <c r="H190" s="3">
        <v>1</v>
      </c>
      <c r="I190" s="4">
        <v>450</v>
      </c>
      <c r="J190" s="4">
        <f t="shared" si="21"/>
        <v>450</v>
      </c>
      <c r="K190" s="4">
        <f t="shared" si="18"/>
        <v>58725</v>
      </c>
      <c r="L190" s="54" t="s">
        <v>20</v>
      </c>
      <c r="M190" s="13"/>
      <c r="O190" s="13">
        <f t="shared" ref="N190:O206" si="22">+N190*87</f>
        <v>0</v>
      </c>
    </row>
    <row r="191" spans="1:15" s="5" customFormat="1">
      <c r="A191" s="5" t="s">
        <v>285</v>
      </c>
      <c r="B191" s="3" t="s">
        <v>307</v>
      </c>
      <c r="C191" s="3" t="s">
        <v>16</v>
      </c>
      <c r="D191" s="3" t="s">
        <v>248</v>
      </c>
      <c r="E191" s="3" t="s">
        <v>301</v>
      </c>
      <c r="F191" s="6"/>
      <c r="G191" s="3"/>
      <c r="H191" s="3">
        <v>5</v>
      </c>
      <c r="I191" s="4">
        <v>390</v>
      </c>
      <c r="J191" s="4">
        <f t="shared" si="21"/>
        <v>1950</v>
      </c>
      <c r="K191" s="4">
        <f t="shared" si="18"/>
        <v>254475</v>
      </c>
      <c r="L191" s="54" t="s">
        <v>20</v>
      </c>
      <c r="M191" s="13"/>
      <c r="O191" s="13">
        <f t="shared" si="22"/>
        <v>0</v>
      </c>
    </row>
    <row r="192" spans="1:15" s="5" customFormat="1">
      <c r="A192" s="5" t="s">
        <v>285</v>
      </c>
      <c r="B192" s="3" t="s">
        <v>312</v>
      </c>
      <c r="C192" s="3" t="s">
        <v>16</v>
      </c>
      <c r="D192" s="3" t="s">
        <v>250</v>
      </c>
      <c r="E192" s="3" t="s">
        <v>313</v>
      </c>
      <c r="F192" s="6"/>
      <c r="G192" s="3"/>
      <c r="H192" s="3">
        <v>1</v>
      </c>
      <c r="I192" s="4">
        <v>4000</v>
      </c>
      <c r="J192" s="4">
        <f t="shared" si="21"/>
        <v>4000</v>
      </c>
      <c r="K192" s="4">
        <f t="shared" si="18"/>
        <v>522000</v>
      </c>
      <c r="L192" s="54" t="s">
        <v>20</v>
      </c>
      <c r="M192" s="13"/>
      <c r="O192" s="13">
        <f t="shared" si="22"/>
        <v>0</v>
      </c>
    </row>
    <row r="193" spans="1:15" s="5" customFormat="1">
      <c r="A193" s="5" t="s">
        <v>285</v>
      </c>
      <c r="B193" s="3" t="s">
        <v>312</v>
      </c>
      <c r="C193" s="3" t="s">
        <v>16</v>
      </c>
      <c r="D193" s="3" t="s">
        <v>250</v>
      </c>
      <c r="E193" s="3" t="s">
        <v>299</v>
      </c>
      <c r="F193" s="6"/>
      <c r="G193" s="3"/>
      <c r="H193" s="3">
        <v>1</v>
      </c>
      <c r="I193" s="4">
        <v>1000</v>
      </c>
      <c r="J193" s="4">
        <v>1000</v>
      </c>
      <c r="K193" s="4">
        <f t="shared" si="18"/>
        <v>130500</v>
      </c>
      <c r="L193" s="54" t="s">
        <v>20</v>
      </c>
      <c r="M193" s="13"/>
      <c r="O193" s="13">
        <f t="shared" si="22"/>
        <v>0</v>
      </c>
    </row>
    <row r="194" spans="1:15" s="5" customFormat="1">
      <c r="A194" s="5" t="s">
        <v>285</v>
      </c>
      <c r="B194" s="3" t="s">
        <v>312</v>
      </c>
      <c r="C194" s="3" t="s">
        <v>16</v>
      </c>
      <c r="D194" s="3" t="s">
        <v>248</v>
      </c>
      <c r="E194" s="3" t="s">
        <v>300</v>
      </c>
      <c r="F194" s="6"/>
      <c r="G194" s="3"/>
      <c r="H194" s="3">
        <v>10</v>
      </c>
      <c r="I194" s="4">
        <v>220</v>
      </c>
      <c r="J194" s="4">
        <f>I194*H194</f>
        <v>2200</v>
      </c>
      <c r="K194" s="4">
        <f t="shared" si="18"/>
        <v>287100</v>
      </c>
      <c r="L194" s="54" t="s">
        <v>20</v>
      </c>
      <c r="M194" s="13"/>
      <c r="O194" s="13">
        <f t="shared" si="22"/>
        <v>0</v>
      </c>
    </row>
    <row r="195" spans="1:15" s="5" customFormat="1">
      <c r="A195" s="5" t="s">
        <v>285</v>
      </c>
      <c r="B195" s="3" t="s">
        <v>312</v>
      </c>
      <c r="C195" s="3" t="s">
        <v>16</v>
      </c>
      <c r="D195" s="3" t="s">
        <v>248</v>
      </c>
      <c r="E195" s="3" t="s">
        <v>314</v>
      </c>
      <c r="F195" s="6"/>
      <c r="G195" s="3"/>
      <c r="H195" s="3">
        <v>1</v>
      </c>
      <c r="I195" s="4">
        <v>300</v>
      </c>
      <c r="J195" s="4">
        <v>300</v>
      </c>
      <c r="K195" s="4">
        <f t="shared" si="18"/>
        <v>39150</v>
      </c>
      <c r="L195" s="54" t="s">
        <v>20</v>
      </c>
      <c r="M195" s="13"/>
      <c r="O195" s="13">
        <f t="shared" si="22"/>
        <v>0</v>
      </c>
    </row>
    <row r="196" spans="1:15" s="5" customFormat="1">
      <c r="A196" s="5" t="s">
        <v>285</v>
      </c>
      <c r="B196" s="3" t="s">
        <v>312</v>
      </c>
      <c r="C196" s="3" t="s">
        <v>16</v>
      </c>
      <c r="D196" s="3" t="s">
        <v>248</v>
      </c>
      <c r="E196" s="3" t="s">
        <v>315</v>
      </c>
      <c r="F196" s="6"/>
      <c r="G196" s="3"/>
      <c r="H196" s="3">
        <v>1</v>
      </c>
      <c r="I196" s="4">
        <v>450</v>
      </c>
      <c r="J196" s="4">
        <f>I196*H196</f>
        <v>450</v>
      </c>
      <c r="K196" s="4">
        <f t="shared" si="18"/>
        <v>58725</v>
      </c>
      <c r="L196" s="54" t="s">
        <v>20</v>
      </c>
      <c r="N196" s="13">
        <f t="shared" si="22"/>
        <v>0</v>
      </c>
    </row>
    <row r="197" spans="1:15" s="5" customFormat="1">
      <c r="A197" s="5" t="s">
        <v>285</v>
      </c>
      <c r="B197" s="3" t="s">
        <v>312</v>
      </c>
      <c r="C197" s="3" t="s">
        <v>16</v>
      </c>
      <c r="D197" s="3" t="s">
        <v>248</v>
      </c>
      <c r="E197" s="3" t="s">
        <v>301</v>
      </c>
      <c r="F197" s="6"/>
      <c r="G197" s="3"/>
      <c r="H197" s="3">
        <v>5</v>
      </c>
      <c r="I197" s="4">
        <v>390</v>
      </c>
      <c r="J197" s="4">
        <f>I197*H197</f>
        <v>1950</v>
      </c>
      <c r="K197" s="4">
        <f t="shared" si="18"/>
        <v>254475</v>
      </c>
      <c r="L197" s="54" t="s">
        <v>20</v>
      </c>
      <c r="N197" s="13">
        <f t="shared" si="22"/>
        <v>0</v>
      </c>
    </row>
    <row r="198" spans="1:15" s="5" customFormat="1">
      <c r="A198" s="5" t="s">
        <v>285</v>
      </c>
      <c r="B198" s="3" t="s">
        <v>316</v>
      </c>
      <c r="C198" s="3" t="s">
        <v>16</v>
      </c>
      <c r="D198" s="3" t="s">
        <v>248</v>
      </c>
      <c r="E198" s="3" t="s">
        <v>317</v>
      </c>
      <c r="F198" s="6"/>
      <c r="G198" s="3"/>
      <c r="H198" s="3">
        <v>1</v>
      </c>
      <c r="I198" s="4">
        <v>25000</v>
      </c>
      <c r="J198" s="4">
        <v>25000</v>
      </c>
      <c r="K198" s="4">
        <f t="shared" si="18"/>
        <v>3262500</v>
      </c>
      <c r="L198" s="54" t="s">
        <v>20</v>
      </c>
      <c r="N198" s="13">
        <f t="shared" si="22"/>
        <v>0</v>
      </c>
    </row>
    <row r="199" spans="1:15" s="5" customFormat="1">
      <c r="A199" s="5" t="s">
        <v>285</v>
      </c>
      <c r="B199" s="3" t="s">
        <v>316</v>
      </c>
      <c r="C199" s="3" t="s">
        <v>16</v>
      </c>
      <c r="D199" s="3" t="s">
        <v>248</v>
      </c>
      <c r="E199" s="3" t="s">
        <v>318</v>
      </c>
      <c r="F199" s="6"/>
      <c r="G199" s="3"/>
      <c r="H199" s="3">
        <v>1</v>
      </c>
      <c r="I199" s="4">
        <v>4000</v>
      </c>
      <c r="J199" s="4">
        <f>I199*H199</f>
        <v>4000</v>
      </c>
      <c r="K199" s="4">
        <f t="shared" si="18"/>
        <v>522000</v>
      </c>
      <c r="L199" s="54" t="s">
        <v>20</v>
      </c>
      <c r="N199" s="13">
        <f t="shared" si="22"/>
        <v>0</v>
      </c>
    </row>
    <row r="200" spans="1:15" s="5" customFormat="1">
      <c r="A200" s="5" t="s">
        <v>285</v>
      </c>
      <c r="B200" s="3" t="s">
        <v>316</v>
      </c>
      <c r="C200" s="3" t="s">
        <v>16</v>
      </c>
      <c r="D200" s="3" t="s">
        <v>248</v>
      </c>
      <c r="E200" s="3" t="s">
        <v>299</v>
      </c>
      <c r="F200" s="6"/>
      <c r="G200" s="3"/>
      <c r="H200" s="3">
        <v>1</v>
      </c>
      <c r="I200" s="4">
        <v>1000</v>
      </c>
      <c r="J200" s="4">
        <v>1000</v>
      </c>
      <c r="K200" s="4">
        <f t="shared" si="18"/>
        <v>130500</v>
      </c>
      <c r="L200" s="54" t="s">
        <v>20</v>
      </c>
      <c r="N200" s="13">
        <f t="shared" si="22"/>
        <v>0</v>
      </c>
    </row>
    <row r="201" spans="1:15" s="5" customFormat="1">
      <c r="A201" s="5" t="s">
        <v>285</v>
      </c>
      <c r="B201" s="3" t="s">
        <v>316</v>
      </c>
      <c r="C201" s="3" t="s">
        <v>16</v>
      </c>
      <c r="D201" s="3" t="s">
        <v>248</v>
      </c>
      <c r="E201" s="3" t="s">
        <v>300</v>
      </c>
      <c r="F201" s="6"/>
      <c r="G201" s="3"/>
      <c r="H201" s="3">
        <v>10</v>
      </c>
      <c r="I201" s="4">
        <v>220</v>
      </c>
      <c r="J201" s="4">
        <f>I201*H201</f>
        <v>2200</v>
      </c>
      <c r="K201" s="4">
        <f t="shared" si="18"/>
        <v>287100</v>
      </c>
      <c r="L201" s="54" t="s">
        <v>20</v>
      </c>
      <c r="N201" s="13">
        <f t="shared" si="22"/>
        <v>0</v>
      </c>
    </row>
    <row r="202" spans="1:15" s="5" customFormat="1">
      <c r="A202" s="5" t="s">
        <v>285</v>
      </c>
      <c r="B202" s="3" t="s">
        <v>316</v>
      </c>
      <c r="C202" s="3" t="s">
        <v>16</v>
      </c>
      <c r="D202" s="3" t="s">
        <v>248</v>
      </c>
      <c r="E202" s="3" t="s">
        <v>319</v>
      </c>
      <c r="F202" s="6"/>
      <c r="G202" s="3"/>
      <c r="H202" s="3">
        <v>1</v>
      </c>
      <c r="I202" s="4">
        <v>450</v>
      </c>
      <c r="J202" s="4">
        <f t="shared" ref="J202:J204" si="23">I202*H202</f>
        <v>450</v>
      </c>
      <c r="K202" s="4">
        <f t="shared" si="18"/>
        <v>58725</v>
      </c>
      <c r="L202" s="54" t="s">
        <v>20</v>
      </c>
      <c r="N202" s="13">
        <f t="shared" si="22"/>
        <v>0</v>
      </c>
    </row>
    <row r="203" spans="1:15" s="5" customFormat="1">
      <c r="A203" s="5" t="s">
        <v>285</v>
      </c>
      <c r="B203" s="3" t="s">
        <v>316</v>
      </c>
      <c r="C203" s="3" t="s">
        <v>16</v>
      </c>
      <c r="D203" s="3" t="s">
        <v>248</v>
      </c>
      <c r="E203" s="3" t="s">
        <v>320</v>
      </c>
      <c r="F203" s="6"/>
      <c r="G203" s="3"/>
      <c r="H203" s="3">
        <v>1</v>
      </c>
      <c r="I203" s="4">
        <v>3000</v>
      </c>
      <c r="J203" s="4">
        <f t="shared" si="23"/>
        <v>3000</v>
      </c>
      <c r="K203" s="4">
        <f t="shared" si="18"/>
        <v>391500</v>
      </c>
      <c r="L203" s="54" t="s">
        <v>20</v>
      </c>
      <c r="N203" s="13">
        <f t="shared" si="22"/>
        <v>0</v>
      </c>
    </row>
    <row r="204" spans="1:15" s="5" customFormat="1">
      <c r="A204" s="5" t="s">
        <v>285</v>
      </c>
      <c r="B204" s="3" t="s">
        <v>316</v>
      </c>
      <c r="C204" s="3" t="s">
        <v>16</v>
      </c>
      <c r="D204" s="3" t="s">
        <v>248</v>
      </c>
      <c r="E204" s="3" t="s">
        <v>301</v>
      </c>
      <c r="F204" s="6"/>
      <c r="G204" s="3"/>
      <c r="H204" s="3">
        <v>5</v>
      </c>
      <c r="I204" s="4">
        <v>390</v>
      </c>
      <c r="J204" s="4">
        <f t="shared" si="23"/>
        <v>1950</v>
      </c>
      <c r="K204" s="4">
        <f t="shared" si="18"/>
        <v>254475</v>
      </c>
      <c r="L204" s="54" t="s">
        <v>20</v>
      </c>
      <c r="N204" s="13"/>
    </row>
    <row r="205" spans="1:15" s="5" customFormat="1">
      <c r="A205" s="5" t="s">
        <v>285</v>
      </c>
      <c r="B205" s="3" t="s">
        <v>316</v>
      </c>
      <c r="C205" s="3" t="s">
        <v>16</v>
      </c>
      <c r="D205" s="3" t="s">
        <v>248</v>
      </c>
      <c r="E205" s="3" t="s">
        <v>321</v>
      </c>
      <c r="F205" s="6"/>
      <c r="G205" s="3"/>
      <c r="H205" s="3">
        <v>1</v>
      </c>
      <c r="I205" s="4">
        <v>300</v>
      </c>
      <c r="J205" s="4">
        <v>300</v>
      </c>
      <c r="K205" s="4">
        <f t="shared" si="18"/>
        <v>39150</v>
      </c>
      <c r="L205" s="54" t="s">
        <v>20</v>
      </c>
      <c r="N205" s="13">
        <f t="shared" si="22"/>
        <v>0</v>
      </c>
    </row>
    <row r="206" spans="1:15" s="5" customFormat="1">
      <c r="A206" s="5" t="s">
        <v>285</v>
      </c>
      <c r="B206" s="3" t="s">
        <v>316</v>
      </c>
      <c r="C206" s="3" t="s">
        <v>16</v>
      </c>
      <c r="D206" s="3" t="s">
        <v>322</v>
      </c>
      <c r="E206" s="3"/>
      <c r="F206" s="6"/>
      <c r="G206" s="3"/>
      <c r="H206" s="3">
        <v>1</v>
      </c>
      <c r="I206" s="4">
        <v>15000</v>
      </c>
      <c r="J206" s="4">
        <f>+H206*I206</f>
        <v>15000</v>
      </c>
      <c r="K206" s="4">
        <f t="shared" si="18"/>
        <v>1957500</v>
      </c>
      <c r="L206" s="54" t="s">
        <v>20</v>
      </c>
      <c r="N206" s="13">
        <f t="shared" si="22"/>
        <v>0</v>
      </c>
    </row>
    <row r="207" spans="1:15" s="5" customFormat="1">
      <c r="A207" s="5" t="s">
        <v>285</v>
      </c>
      <c r="B207" s="3" t="s">
        <v>323</v>
      </c>
      <c r="C207" s="3" t="s">
        <v>16</v>
      </c>
      <c r="D207" s="3" t="s">
        <v>250</v>
      </c>
      <c r="E207" s="3" t="s">
        <v>299</v>
      </c>
      <c r="F207" s="6"/>
      <c r="G207" s="3"/>
      <c r="H207" s="3">
        <v>1</v>
      </c>
      <c r="I207" s="4">
        <v>1000</v>
      </c>
      <c r="J207" s="4">
        <v>1000</v>
      </c>
      <c r="K207" s="4">
        <f t="shared" si="18"/>
        <v>130500</v>
      </c>
      <c r="L207" s="54" t="s">
        <v>20</v>
      </c>
      <c r="N207" s="13">
        <f t="shared" ref="N207:N240" si="24">+M207*87</f>
        <v>0</v>
      </c>
    </row>
    <row r="208" spans="1:15" s="5" customFormat="1">
      <c r="A208" s="5" t="s">
        <v>285</v>
      </c>
      <c r="B208" s="3" t="s">
        <v>323</v>
      </c>
      <c r="C208" s="3" t="s">
        <v>16</v>
      </c>
      <c r="D208" s="3" t="s">
        <v>248</v>
      </c>
      <c r="E208" s="3" t="s">
        <v>321</v>
      </c>
      <c r="F208" s="6"/>
      <c r="G208" s="3"/>
      <c r="H208" s="3">
        <v>1</v>
      </c>
      <c r="I208" s="4">
        <v>300</v>
      </c>
      <c r="J208" s="4">
        <v>300</v>
      </c>
      <c r="K208" s="4">
        <f t="shared" si="18"/>
        <v>39150</v>
      </c>
      <c r="L208" s="54" t="s">
        <v>20</v>
      </c>
      <c r="N208" s="13">
        <f t="shared" si="24"/>
        <v>0</v>
      </c>
    </row>
    <row r="209" spans="1:14" s="5" customFormat="1">
      <c r="A209" s="5" t="s">
        <v>285</v>
      </c>
      <c r="B209" s="3" t="s">
        <v>323</v>
      </c>
      <c r="C209" s="3" t="s">
        <v>16</v>
      </c>
      <c r="D209" s="3" t="s">
        <v>248</v>
      </c>
      <c r="E209" s="3" t="s">
        <v>301</v>
      </c>
      <c r="F209" s="6"/>
      <c r="G209" s="3"/>
      <c r="H209" s="3">
        <v>5</v>
      </c>
      <c r="I209" s="4">
        <v>390</v>
      </c>
      <c r="J209" s="4">
        <f>I209*H191</f>
        <v>1950</v>
      </c>
      <c r="K209" s="4">
        <f t="shared" si="18"/>
        <v>254475</v>
      </c>
      <c r="L209" s="54" t="s">
        <v>20</v>
      </c>
      <c r="N209" s="13">
        <f t="shared" si="24"/>
        <v>0</v>
      </c>
    </row>
    <row r="210" spans="1:14" s="5" customFormat="1">
      <c r="A210" s="5" t="s">
        <v>285</v>
      </c>
      <c r="B210" s="3" t="s">
        <v>323</v>
      </c>
      <c r="C210" s="3" t="s">
        <v>16</v>
      </c>
      <c r="D210" s="3" t="s">
        <v>248</v>
      </c>
      <c r="E210" s="3" t="s">
        <v>319</v>
      </c>
      <c r="F210" s="6"/>
      <c r="G210" s="3"/>
      <c r="H210" s="3">
        <v>1</v>
      </c>
      <c r="I210" s="4">
        <v>450</v>
      </c>
      <c r="J210" s="4">
        <f>I210*H210</f>
        <v>450</v>
      </c>
      <c r="K210" s="4">
        <f t="shared" si="18"/>
        <v>58725</v>
      </c>
      <c r="L210" s="54" t="s">
        <v>20</v>
      </c>
      <c r="N210" s="13">
        <f t="shared" si="24"/>
        <v>0</v>
      </c>
    </row>
    <row r="211" spans="1:14" s="5" customFormat="1">
      <c r="A211" s="5" t="s">
        <v>285</v>
      </c>
      <c r="B211" s="3" t="s">
        <v>323</v>
      </c>
      <c r="C211" s="3" t="s">
        <v>16</v>
      </c>
      <c r="D211" s="3" t="s">
        <v>248</v>
      </c>
      <c r="E211" s="3" t="s">
        <v>300</v>
      </c>
      <c r="F211" s="6"/>
      <c r="G211" s="3"/>
      <c r="H211" s="3">
        <v>10</v>
      </c>
      <c r="I211" s="4">
        <v>220</v>
      </c>
      <c r="J211" s="4">
        <f>I211*H211</f>
        <v>2200</v>
      </c>
      <c r="K211" s="4">
        <f t="shared" si="18"/>
        <v>287100</v>
      </c>
      <c r="L211" s="54" t="s">
        <v>20</v>
      </c>
      <c r="N211" s="13">
        <f t="shared" si="24"/>
        <v>0</v>
      </c>
    </row>
    <row r="212" spans="1:14" s="5" customFormat="1">
      <c r="A212" s="5" t="s">
        <v>285</v>
      </c>
      <c r="B212" s="3" t="s">
        <v>323</v>
      </c>
      <c r="C212" s="3" t="s">
        <v>16</v>
      </c>
      <c r="D212" s="3" t="s">
        <v>248</v>
      </c>
      <c r="E212" s="3" t="s">
        <v>324</v>
      </c>
      <c r="F212" s="6"/>
      <c r="G212" s="3"/>
      <c r="H212" s="3">
        <v>1</v>
      </c>
      <c r="I212" s="4">
        <v>3000</v>
      </c>
      <c r="J212" s="4">
        <v>3000</v>
      </c>
      <c r="K212" s="4">
        <f t="shared" si="18"/>
        <v>391500</v>
      </c>
      <c r="L212" s="54" t="s">
        <v>20</v>
      </c>
      <c r="N212" s="13">
        <f t="shared" si="24"/>
        <v>0</v>
      </c>
    </row>
    <row r="213" spans="1:14" s="5" customFormat="1">
      <c r="A213" s="5" t="s">
        <v>285</v>
      </c>
      <c r="B213" s="3" t="s">
        <v>325</v>
      </c>
      <c r="C213" s="3" t="s">
        <v>16</v>
      </c>
      <c r="D213" s="3" t="s">
        <v>250</v>
      </c>
      <c r="E213" s="3" t="s">
        <v>299</v>
      </c>
      <c r="F213" s="6"/>
      <c r="G213" s="3"/>
      <c r="H213" s="3">
        <v>1</v>
      </c>
      <c r="I213" s="4">
        <v>1000</v>
      </c>
      <c r="J213" s="4">
        <v>1000</v>
      </c>
      <c r="K213" s="4">
        <f t="shared" si="18"/>
        <v>130500</v>
      </c>
      <c r="L213" s="54" t="s">
        <v>20</v>
      </c>
      <c r="N213" s="13">
        <f t="shared" si="24"/>
        <v>0</v>
      </c>
    </row>
    <row r="214" spans="1:14" s="5" customFormat="1">
      <c r="A214" s="5" t="s">
        <v>285</v>
      </c>
      <c r="B214" s="3" t="s">
        <v>325</v>
      </c>
      <c r="C214" s="3" t="s">
        <v>16</v>
      </c>
      <c r="D214" s="3" t="s">
        <v>250</v>
      </c>
      <c r="E214" s="3" t="s">
        <v>313</v>
      </c>
      <c r="F214" s="6"/>
      <c r="G214" s="3"/>
      <c r="H214" s="3">
        <v>1</v>
      </c>
      <c r="I214" s="4">
        <v>4000</v>
      </c>
      <c r="J214" s="4">
        <f>I214*H214</f>
        <v>4000</v>
      </c>
      <c r="K214" s="4">
        <f t="shared" si="18"/>
        <v>522000</v>
      </c>
      <c r="L214" s="54" t="s">
        <v>20</v>
      </c>
      <c r="N214" s="13">
        <f t="shared" si="24"/>
        <v>0</v>
      </c>
    </row>
    <row r="215" spans="1:14" s="5" customFormat="1">
      <c r="A215" s="5" t="s">
        <v>285</v>
      </c>
      <c r="B215" s="3" t="s">
        <v>325</v>
      </c>
      <c r="C215" s="3" t="s">
        <v>16</v>
      </c>
      <c r="D215" s="3" t="s">
        <v>248</v>
      </c>
      <c r="E215" s="3" t="s">
        <v>321</v>
      </c>
      <c r="F215" s="6"/>
      <c r="G215" s="3"/>
      <c r="H215" s="3">
        <v>1</v>
      </c>
      <c r="I215" s="4">
        <v>300</v>
      </c>
      <c r="J215" s="4">
        <v>300</v>
      </c>
      <c r="K215" s="4">
        <f t="shared" si="18"/>
        <v>39150</v>
      </c>
      <c r="L215" s="54" t="s">
        <v>20</v>
      </c>
      <c r="N215" s="13">
        <f t="shared" si="24"/>
        <v>0</v>
      </c>
    </row>
    <row r="216" spans="1:14" s="5" customFormat="1">
      <c r="A216" s="5" t="s">
        <v>285</v>
      </c>
      <c r="B216" s="3" t="s">
        <v>325</v>
      </c>
      <c r="C216" s="3" t="s">
        <v>16</v>
      </c>
      <c r="D216" s="3" t="s">
        <v>248</v>
      </c>
      <c r="E216" s="3" t="s">
        <v>300</v>
      </c>
      <c r="F216" s="6"/>
      <c r="G216" s="3"/>
      <c r="H216" s="3">
        <v>10</v>
      </c>
      <c r="I216" s="4">
        <v>220</v>
      </c>
      <c r="J216" s="4">
        <f>I216*H216</f>
        <v>2200</v>
      </c>
      <c r="K216" s="4">
        <f t="shared" si="18"/>
        <v>287100</v>
      </c>
      <c r="L216" s="54" t="s">
        <v>20</v>
      </c>
      <c r="N216" s="13"/>
    </row>
    <row r="217" spans="1:14" s="5" customFormat="1">
      <c r="A217" s="5" t="s">
        <v>285</v>
      </c>
      <c r="B217" s="3" t="s">
        <v>325</v>
      </c>
      <c r="C217" s="3" t="s">
        <v>16</v>
      </c>
      <c r="D217" s="3" t="s">
        <v>248</v>
      </c>
      <c r="E217" s="3" t="s">
        <v>301</v>
      </c>
      <c r="F217" s="6"/>
      <c r="G217" s="3"/>
      <c r="H217" s="3">
        <v>5</v>
      </c>
      <c r="I217" s="4">
        <v>390</v>
      </c>
      <c r="J217" s="4">
        <v>1950</v>
      </c>
      <c r="K217" s="4">
        <f t="shared" si="18"/>
        <v>254475</v>
      </c>
      <c r="L217" s="54" t="s">
        <v>20</v>
      </c>
      <c r="N217" s="13">
        <f t="shared" si="24"/>
        <v>0</v>
      </c>
    </row>
    <row r="218" spans="1:14" s="5" customFormat="1">
      <c r="A218" s="5" t="s">
        <v>285</v>
      </c>
      <c r="B218" s="3" t="s">
        <v>325</v>
      </c>
      <c r="C218" s="3" t="s">
        <v>16</v>
      </c>
      <c r="D218" s="3" t="s">
        <v>293</v>
      </c>
      <c r="E218" s="3"/>
      <c r="F218" s="6"/>
      <c r="G218" s="3"/>
      <c r="H218" s="3">
        <v>1</v>
      </c>
      <c r="I218" s="4">
        <v>1532567.0498084291</v>
      </c>
      <c r="J218" s="4">
        <f>+K218/130.5</f>
        <v>1532567.0498084291</v>
      </c>
      <c r="K218" s="4">
        <v>200000000</v>
      </c>
      <c r="L218" s="54" t="s">
        <v>114</v>
      </c>
      <c r="N218" s="13">
        <f t="shared" si="24"/>
        <v>0</v>
      </c>
    </row>
    <row r="219" spans="1:14" s="5" customFormat="1">
      <c r="A219" s="5" t="s">
        <v>285</v>
      </c>
      <c r="B219" s="3" t="s">
        <v>326</v>
      </c>
      <c r="C219" s="3" t="s">
        <v>16</v>
      </c>
      <c r="D219" s="3" t="s">
        <v>250</v>
      </c>
      <c r="E219" s="3" t="s">
        <v>327</v>
      </c>
      <c r="F219" s="6"/>
      <c r="G219" s="3"/>
      <c r="H219" s="3">
        <v>1</v>
      </c>
      <c r="I219" s="4">
        <v>4000</v>
      </c>
      <c r="J219" s="4">
        <f>I219*H219</f>
        <v>4000</v>
      </c>
      <c r="K219" s="4">
        <f t="shared" si="18"/>
        <v>522000</v>
      </c>
      <c r="L219" s="54" t="s">
        <v>20</v>
      </c>
      <c r="N219" s="13">
        <f t="shared" si="24"/>
        <v>0</v>
      </c>
    </row>
    <row r="220" spans="1:14" s="5" customFormat="1">
      <c r="A220" s="5" t="s">
        <v>285</v>
      </c>
      <c r="B220" s="3" t="s">
        <v>326</v>
      </c>
      <c r="C220" s="3" t="s">
        <v>16</v>
      </c>
      <c r="D220" s="3" t="s">
        <v>248</v>
      </c>
      <c r="E220" s="3" t="s">
        <v>301</v>
      </c>
      <c r="F220" s="6"/>
      <c r="G220" s="3"/>
      <c r="H220" s="3">
        <v>5</v>
      </c>
      <c r="I220" s="4">
        <v>390</v>
      </c>
      <c r="J220" s="4">
        <f>I220*H220</f>
        <v>1950</v>
      </c>
      <c r="K220" s="4">
        <f t="shared" si="18"/>
        <v>254475</v>
      </c>
      <c r="L220" s="54" t="s">
        <v>20</v>
      </c>
      <c r="N220" s="13">
        <f t="shared" si="24"/>
        <v>0</v>
      </c>
    </row>
    <row r="221" spans="1:14" s="5" customFormat="1">
      <c r="A221" s="5" t="s">
        <v>285</v>
      </c>
      <c r="B221" s="3" t="s">
        <v>326</v>
      </c>
      <c r="C221" s="3" t="s">
        <v>16</v>
      </c>
      <c r="D221" s="3" t="s">
        <v>248</v>
      </c>
      <c r="E221" s="3" t="s">
        <v>300</v>
      </c>
      <c r="F221" s="6"/>
      <c r="G221" s="3"/>
      <c r="H221" s="3">
        <v>10</v>
      </c>
      <c r="I221" s="4">
        <v>220</v>
      </c>
      <c r="J221" s="4">
        <f>I221*H221</f>
        <v>2200</v>
      </c>
      <c r="K221" s="4">
        <f t="shared" si="18"/>
        <v>287100</v>
      </c>
      <c r="L221" s="54" t="s">
        <v>20</v>
      </c>
      <c r="N221" s="13">
        <f t="shared" si="24"/>
        <v>0</v>
      </c>
    </row>
    <row r="222" spans="1:14" s="5" customFormat="1">
      <c r="A222" s="5" t="s">
        <v>285</v>
      </c>
      <c r="B222" s="3" t="s">
        <v>326</v>
      </c>
      <c r="C222" s="3" t="s">
        <v>16</v>
      </c>
      <c r="D222" s="3" t="s">
        <v>250</v>
      </c>
      <c r="E222" s="3" t="s">
        <v>299</v>
      </c>
      <c r="F222" s="6"/>
      <c r="G222" s="3"/>
      <c r="H222" s="3">
        <v>1</v>
      </c>
      <c r="I222" s="4">
        <v>1000</v>
      </c>
      <c r="J222" s="4">
        <v>1000</v>
      </c>
      <c r="K222" s="4">
        <f t="shared" si="18"/>
        <v>130500</v>
      </c>
      <c r="L222" s="54" t="s">
        <v>20</v>
      </c>
      <c r="N222" s="13">
        <f t="shared" si="24"/>
        <v>0</v>
      </c>
    </row>
    <row r="223" spans="1:14" s="5" customFormat="1">
      <c r="A223" s="5" t="s">
        <v>285</v>
      </c>
      <c r="B223" s="3" t="s">
        <v>328</v>
      </c>
      <c r="C223" s="3" t="s">
        <v>16</v>
      </c>
      <c r="D223" s="3" t="s">
        <v>250</v>
      </c>
      <c r="E223" s="3" t="s">
        <v>299</v>
      </c>
      <c r="F223" s="3"/>
      <c r="G223" s="3"/>
      <c r="H223" s="3">
        <v>1</v>
      </c>
      <c r="I223" s="4">
        <v>1000</v>
      </c>
      <c r="J223" s="4">
        <v>1000</v>
      </c>
      <c r="K223" s="4">
        <f t="shared" si="18"/>
        <v>130500</v>
      </c>
      <c r="L223" s="54" t="s">
        <v>20</v>
      </c>
      <c r="N223" s="13">
        <f t="shared" si="24"/>
        <v>0</v>
      </c>
    </row>
    <row r="224" spans="1:14" s="5" customFormat="1">
      <c r="A224" s="5" t="s">
        <v>285</v>
      </c>
      <c r="B224" s="3" t="s">
        <v>328</v>
      </c>
      <c r="C224" s="3" t="s">
        <v>16</v>
      </c>
      <c r="D224" s="3" t="s">
        <v>293</v>
      </c>
      <c r="E224" s="3" t="s">
        <v>329</v>
      </c>
      <c r="F224" s="6"/>
      <c r="G224" s="3"/>
      <c r="H224" s="3">
        <v>1</v>
      </c>
      <c r="I224" s="4">
        <v>8310</v>
      </c>
      <c r="J224" s="4">
        <v>8310</v>
      </c>
      <c r="K224" s="4">
        <f t="shared" si="18"/>
        <v>1084455</v>
      </c>
      <c r="L224" s="54" t="s">
        <v>20</v>
      </c>
      <c r="N224" s="13">
        <f t="shared" si="24"/>
        <v>0</v>
      </c>
    </row>
    <row r="225" spans="1:14" s="5" customFormat="1">
      <c r="A225" s="5" t="s">
        <v>285</v>
      </c>
      <c r="B225" s="3" t="s">
        <v>328</v>
      </c>
      <c r="C225" s="3" t="s">
        <v>16</v>
      </c>
      <c r="D225" s="3" t="s">
        <v>293</v>
      </c>
      <c r="E225" s="3" t="s">
        <v>330</v>
      </c>
      <c r="F225" s="6"/>
      <c r="G225" s="3"/>
      <c r="H225" s="3">
        <v>1</v>
      </c>
      <c r="I225" s="4">
        <v>80000</v>
      </c>
      <c r="J225" s="4">
        <v>80000</v>
      </c>
      <c r="K225" s="4">
        <f t="shared" si="18"/>
        <v>10440000</v>
      </c>
      <c r="L225" s="54" t="s">
        <v>20</v>
      </c>
      <c r="N225" s="13">
        <f t="shared" si="24"/>
        <v>0</v>
      </c>
    </row>
    <row r="226" spans="1:14" s="5" customFormat="1">
      <c r="A226" s="5" t="s">
        <v>285</v>
      </c>
      <c r="B226" s="3" t="s">
        <v>328</v>
      </c>
      <c r="C226" s="3" t="s">
        <v>16</v>
      </c>
      <c r="D226" s="3" t="s">
        <v>293</v>
      </c>
      <c r="E226" s="3" t="s">
        <v>331</v>
      </c>
      <c r="F226" s="6"/>
      <c r="G226" s="3"/>
      <c r="H226" s="3">
        <v>1</v>
      </c>
      <c r="I226" s="4">
        <v>22000</v>
      </c>
      <c r="J226" s="4">
        <v>22000</v>
      </c>
      <c r="K226" s="4">
        <f t="shared" si="18"/>
        <v>2871000</v>
      </c>
      <c r="L226" s="54" t="s">
        <v>20</v>
      </c>
      <c r="N226" s="13">
        <f t="shared" si="24"/>
        <v>0</v>
      </c>
    </row>
    <row r="227" spans="1:14" s="5" customFormat="1">
      <c r="A227" s="5" t="s">
        <v>285</v>
      </c>
      <c r="B227" s="3" t="s">
        <v>328</v>
      </c>
      <c r="C227" s="3" t="s">
        <v>16</v>
      </c>
      <c r="D227" s="3" t="s">
        <v>293</v>
      </c>
      <c r="E227" s="3" t="s">
        <v>332</v>
      </c>
      <c r="F227" s="6"/>
      <c r="G227" s="3"/>
      <c r="H227" s="3">
        <v>2</v>
      </c>
      <c r="I227" s="4">
        <v>50000</v>
      </c>
      <c r="J227" s="4">
        <f>I227*H227</f>
        <v>100000</v>
      </c>
      <c r="K227" s="4">
        <f t="shared" si="18"/>
        <v>13050000</v>
      </c>
      <c r="L227" s="54" t="s">
        <v>20</v>
      </c>
      <c r="N227" s="13">
        <f t="shared" si="24"/>
        <v>0</v>
      </c>
    </row>
    <row r="228" spans="1:14" s="5" customFormat="1">
      <c r="A228" s="5" t="s">
        <v>285</v>
      </c>
      <c r="B228" s="3" t="s">
        <v>328</v>
      </c>
      <c r="C228" s="3" t="s">
        <v>16</v>
      </c>
      <c r="D228" s="3" t="s">
        <v>250</v>
      </c>
      <c r="E228" s="3" t="s">
        <v>333</v>
      </c>
      <c r="F228" s="6"/>
      <c r="G228" s="3"/>
      <c r="H228" s="3">
        <v>2</v>
      </c>
      <c r="I228" s="4">
        <v>4500</v>
      </c>
      <c r="J228" s="4">
        <f>I228*H228</f>
        <v>9000</v>
      </c>
      <c r="K228" s="4">
        <f t="shared" si="18"/>
        <v>1174500</v>
      </c>
      <c r="L228" s="54" t="s">
        <v>20</v>
      </c>
      <c r="N228" s="13"/>
    </row>
    <row r="229" spans="1:14" s="5" customFormat="1">
      <c r="A229" s="5" t="s">
        <v>285</v>
      </c>
      <c r="B229" s="3" t="s">
        <v>328</v>
      </c>
      <c r="C229" s="3" t="s">
        <v>16</v>
      </c>
      <c r="D229" s="3" t="s">
        <v>248</v>
      </c>
      <c r="E229" s="3" t="s">
        <v>228</v>
      </c>
      <c r="F229" s="6"/>
      <c r="G229" s="3"/>
      <c r="H229" s="3">
        <v>1</v>
      </c>
      <c r="I229" s="4">
        <v>30000</v>
      </c>
      <c r="J229" s="4">
        <f>I229*H229</f>
        <v>30000</v>
      </c>
      <c r="K229" s="4">
        <f t="shared" si="18"/>
        <v>3915000</v>
      </c>
      <c r="L229" s="54" t="s">
        <v>20</v>
      </c>
      <c r="N229" s="13">
        <f t="shared" si="24"/>
        <v>0</v>
      </c>
    </row>
    <row r="230" spans="1:14" s="5" customFormat="1">
      <c r="A230" s="5" t="s">
        <v>285</v>
      </c>
      <c r="B230" s="3" t="s">
        <v>328</v>
      </c>
      <c r="C230" s="3" t="s">
        <v>16</v>
      </c>
      <c r="D230" s="3" t="s">
        <v>334</v>
      </c>
      <c r="E230" s="3"/>
      <c r="F230" s="6"/>
      <c r="G230" s="3"/>
      <c r="H230" s="3">
        <v>1</v>
      </c>
      <c r="I230" s="4">
        <v>300000</v>
      </c>
      <c r="J230" s="4">
        <f>+I230*H230</f>
        <v>300000</v>
      </c>
      <c r="K230" s="4">
        <f t="shared" si="18"/>
        <v>39150000</v>
      </c>
      <c r="L230" s="54" t="s">
        <v>20</v>
      </c>
      <c r="N230" s="13">
        <f t="shared" si="24"/>
        <v>0</v>
      </c>
    </row>
    <row r="231" spans="1:14" s="5" customFormat="1">
      <c r="A231" s="5" t="s">
        <v>285</v>
      </c>
      <c r="B231" s="3" t="s">
        <v>335</v>
      </c>
      <c r="C231" s="3" t="s">
        <v>16</v>
      </c>
      <c r="D231" s="3" t="s">
        <v>293</v>
      </c>
      <c r="E231" s="3" t="s">
        <v>336</v>
      </c>
      <c r="F231" s="6"/>
      <c r="G231" s="3"/>
      <c r="H231" s="3">
        <v>1</v>
      </c>
      <c r="I231" s="4">
        <v>30000</v>
      </c>
      <c r="J231" s="4">
        <v>30000</v>
      </c>
      <c r="K231" s="4">
        <f t="shared" si="18"/>
        <v>3915000</v>
      </c>
      <c r="L231" s="54" t="s">
        <v>20</v>
      </c>
      <c r="N231" s="13">
        <f t="shared" si="24"/>
        <v>0</v>
      </c>
    </row>
    <row r="232" spans="1:14" s="5" customFormat="1">
      <c r="A232" s="5" t="s">
        <v>285</v>
      </c>
      <c r="B232" s="3" t="s">
        <v>335</v>
      </c>
      <c r="C232" s="3" t="s">
        <v>16</v>
      </c>
      <c r="D232" s="3" t="s">
        <v>293</v>
      </c>
      <c r="E232" s="3" t="s">
        <v>337</v>
      </c>
      <c r="F232" s="6"/>
      <c r="G232" s="3"/>
      <c r="H232" s="3">
        <v>1</v>
      </c>
      <c r="I232" s="4">
        <v>10000</v>
      </c>
      <c r="J232" s="4">
        <f>I232*H232</f>
        <v>10000</v>
      </c>
      <c r="K232" s="4">
        <f t="shared" si="18"/>
        <v>1305000</v>
      </c>
      <c r="L232" s="54" t="s">
        <v>20</v>
      </c>
      <c r="N232" s="13">
        <f t="shared" si="24"/>
        <v>0</v>
      </c>
    </row>
    <row r="233" spans="1:14" s="5" customFormat="1">
      <c r="A233" s="5" t="s">
        <v>285</v>
      </c>
      <c r="B233" s="3" t="s">
        <v>335</v>
      </c>
      <c r="C233" s="3" t="s">
        <v>16</v>
      </c>
      <c r="D233" s="3" t="s">
        <v>248</v>
      </c>
      <c r="E233" s="3" t="s">
        <v>338</v>
      </c>
      <c r="F233" s="6"/>
      <c r="G233" s="3"/>
      <c r="H233" s="3">
        <v>4</v>
      </c>
      <c r="I233" s="4">
        <v>390</v>
      </c>
      <c r="J233" s="4">
        <v>1560</v>
      </c>
      <c r="K233" s="4">
        <f t="shared" si="18"/>
        <v>203580</v>
      </c>
      <c r="L233" s="54" t="s">
        <v>20</v>
      </c>
      <c r="N233" s="13">
        <f t="shared" si="24"/>
        <v>0</v>
      </c>
    </row>
    <row r="234" spans="1:14" s="5" customFormat="1">
      <c r="A234" s="5" t="s">
        <v>285</v>
      </c>
      <c r="B234" s="3" t="s">
        <v>335</v>
      </c>
      <c r="C234" s="3" t="s">
        <v>16</v>
      </c>
      <c r="D234" s="3" t="s">
        <v>248</v>
      </c>
      <c r="E234" s="3" t="s">
        <v>339</v>
      </c>
      <c r="F234" s="6"/>
      <c r="G234" s="3"/>
      <c r="H234" s="3">
        <v>1</v>
      </c>
      <c r="I234" s="4">
        <v>300</v>
      </c>
      <c r="J234" s="4">
        <v>300</v>
      </c>
      <c r="K234" s="4">
        <f t="shared" si="18"/>
        <v>39150</v>
      </c>
      <c r="L234" s="54" t="s">
        <v>20</v>
      </c>
      <c r="N234" s="13">
        <f t="shared" si="24"/>
        <v>0</v>
      </c>
    </row>
    <row r="235" spans="1:14" s="5" customFormat="1">
      <c r="A235" s="5" t="s">
        <v>285</v>
      </c>
      <c r="B235" s="3" t="s">
        <v>335</v>
      </c>
      <c r="C235" s="3" t="s">
        <v>16</v>
      </c>
      <c r="D235" s="3" t="s">
        <v>248</v>
      </c>
      <c r="E235" s="3" t="s">
        <v>340</v>
      </c>
      <c r="F235" s="6"/>
      <c r="G235" s="3"/>
      <c r="H235" s="3">
        <v>15</v>
      </c>
      <c r="I235" s="4">
        <v>220</v>
      </c>
      <c r="J235" s="4">
        <v>3300</v>
      </c>
      <c r="K235" s="4">
        <f t="shared" ref="K235:K298" si="25">+J235*130.5</f>
        <v>430650</v>
      </c>
      <c r="L235" s="54" t="s">
        <v>20</v>
      </c>
      <c r="N235" s="13">
        <f t="shared" si="24"/>
        <v>0</v>
      </c>
    </row>
    <row r="236" spans="1:14" s="5" customFormat="1">
      <c r="A236" s="5" t="s">
        <v>285</v>
      </c>
      <c r="B236" s="3" t="s">
        <v>335</v>
      </c>
      <c r="C236" s="3" t="s">
        <v>16</v>
      </c>
      <c r="D236" s="3" t="s">
        <v>248</v>
      </c>
      <c r="E236" s="3" t="s">
        <v>341</v>
      </c>
      <c r="F236" s="6"/>
      <c r="G236" s="3"/>
      <c r="H236" s="3">
        <v>3</v>
      </c>
      <c r="I236" s="4">
        <v>440</v>
      </c>
      <c r="J236" s="4">
        <v>1320</v>
      </c>
      <c r="K236" s="4">
        <f t="shared" si="25"/>
        <v>172260</v>
      </c>
      <c r="L236" s="54" t="s">
        <v>20</v>
      </c>
      <c r="N236" s="13">
        <f t="shared" si="24"/>
        <v>0</v>
      </c>
    </row>
    <row r="237" spans="1:14" s="5" customFormat="1">
      <c r="A237" s="5" t="s">
        <v>285</v>
      </c>
      <c r="B237" s="3" t="s">
        <v>335</v>
      </c>
      <c r="C237" s="3" t="s">
        <v>16</v>
      </c>
      <c r="D237" s="3" t="s">
        <v>248</v>
      </c>
      <c r="E237" s="3" t="s">
        <v>342</v>
      </c>
      <c r="F237" s="6"/>
      <c r="G237" s="3"/>
      <c r="H237" s="3">
        <v>2</v>
      </c>
      <c r="I237" s="4">
        <v>120</v>
      </c>
      <c r="J237" s="4">
        <v>240</v>
      </c>
      <c r="K237" s="4">
        <f t="shared" si="25"/>
        <v>31320</v>
      </c>
      <c r="L237" s="54" t="s">
        <v>20</v>
      </c>
      <c r="N237" s="13">
        <f t="shared" si="24"/>
        <v>0</v>
      </c>
    </row>
    <row r="238" spans="1:14" s="5" customFormat="1">
      <c r="A238" s="5" t="s">
        <v>285</v>
      </c>
      <c r="B238" s="3" t="s">
        <v>335</v>
      </c>
      <c r="C238" s="3" t="s">
        <v>16</v>
      </c>
      <c r="D238" s="3" t="s">
        <v>250</v>
      </c>
      <c r="E238" s="3" t="s">
        <v>343</v>
      </c>
      <c r="F238" s="6"/>
      <c r="G238" s="3"/>
      <c r="H238" s="3">
        <v>1</v>
      </c>
      <c r="I238" s="4">
        <v>4000</v>
      </c>
      <c r="J238" s="4">
        <f>I238*H238</f>
        <v>4000</v>
      </c>
      <c r="K238" s="4">
        <f t="shared" si="25"/>
        <v>522000</v>
      </c>
      <c r="L238" s="54" t="s">
        <v>20</v>
      </c>
      <c r="N238" s="13">
        <f t="shared" si="24"/>
        <v>0</v>
      </c>
    </row>
    <row r="239" spans="1:14" s="5" customFormat="1">
      <c r="A239" s="5" t="s">
        <v>285</v>
      </c>
      <c r="B239" s="3" t="s">
        <v>335</v>
      </c>
      <c r="C239" s="3" t="s">
        <v>16</v>
      </c>
      <c r="D239" s="3" t="s">
        <v>250</v>
      </c>
      <c r="E239" s="3" t="s">
        <v>299</v>
      </c>
      <c r="F239" s="6"/>
      <c r="G239" s="3"/>
      <c r="H239" s="3">
        <v>1</v>
      </c>
      <c r="I239" s="4">
        <v>1000</v>
      </c>
      <c r="J239" s="4">
        <v>1000</v>
      </c>
      <c r="K239" s="4">
        <f t="shared" si="25"/>
        <v>130500</v>
      </c>
      <c r="L239" s="54" t="s">
        <v>20</v>
      </c>
      <c r="N239" s="13">
        <f t="shared" si="24"/>
        <v>0</v>
      </c>
    </row>
    <row r="240" spans="1:14" s="5" customFormat="1">
      <c r="A240" s="5" t="s">
        <v>285</v>
      </c>
      <c r="B240" s="3" t="s">
        <v>335</v>
      </c>
      <c r="C240" s="3" t="s">
        <v>16</v>
      </c>
      <c r="D240" s="3" t="s">
        <v>248</v>
      </c>
      <c r="E240" s="3" t="s">
        <v>344</v>
      </c>
      <c r="F240" s="6"/>
      <c r="G240" s="3"/>
      <c r="H240" s="3">
        <v>1</v>
      </c>
      <c r="I240" s="4">
        <v>300</v>
      </c>
      <c r="J240" s="4">
        <v>300</v>
      </c>
      <c r="K240" s="4">
        <f t="shared" si="25"/>
        <v>39150</v>
      </c>
      <c r="L240" s="54" t="s">
        <v>20</v>
      </c>
      <c r="N240" s="13">
        <f t="shared" si="24"/>
        <v>0</v>
      </c>
    </row>
    <row r="241" spans="1:13" s="5" customFormat="1">
      <c r="A241" s="5" t="s">
        <v>285</v>
      </c>
      <c r="B241" s="3" t="s">
        <v>345</v>
      </c>
      <c r="C241" s="3" t="s">
        <v>16</v>
      </c>
      <c r="D241" s="3" t="s">
        <v>248</v>
      </c>
      <c r="E241" s="3" t="s">
        <v>346</v>
      </c>
      <c r="F241" s="3"/>
      <c r="G241" s="3"/>
      <c r="H241" s="3">
        <v>1</v>
      </c>
      <c r="I241" s="4">
        <v>390</v>
      </c>
      <c r="J241" s="4">
        <f>I241*H241</f>
        <v>390</v>
      </c>
      <c r="K241" s="4">
        <f t="shared" si="25"/>
        <v>50895</v>
      </c>
      <c r="L241" s="54" t="s">
        <v>20</v>
      </c>
      <c r="M241" s="13"/>
    </row>
    <row r="242" spans="1:13" s="5" customFormat="1">
      <c r="A242" s="5" t="s">
        <v>285</v>
      </c>
      <c r="B242" s="3" t="s">
        <v>345</v>
      </c>
      <c r="C242" s="3" t="s">
        <v>16</v>
      </c>
      <c r="D242" s="3" t="s">
        <v>248</v>
      </c>
      <c r="E242" s="3" t="s">
        <v>300</v>
      </c>
      <c r="F242" s="3"/>
      <c r="G242" s="3"/>
      <c r="H242" s="3">
        <v>10</v>
      </c>
      <c r="I242" s="4">
        <v>220</v>
      </c>
      <c r="J242" s="4">
        <f>I242*H242</f>
        <v>2200</v>
      </c>
      <c r="K242" s="4">
        <f t="shared" si="25"/>
        <v>287100</v>
      </c>
      <c r="L242" s="54" t="s">
        <v>20</v>
      </c>
      <c r="M242" s="13"/>
    </row>
    <row r="243" spans="1:13" s="5" customFormat="1">
      <c r="A243" s="5" t="s">
        <v>285</v>
      </c>
      <c r="B243" s="3" t="s">
        <v>347</v>
      </c>
      <c r="C243" s="3" t="s">
        <v>16</v>
      </c>
      <c r="D243" s="3" t="s">
        <v>308</v>
      </c>
      <c r="E243" s="3" t="s">
        <v>299</v>
      </c>
      <c r="F243" s="6"/>
      <c r="G243" s="3"/>
      <c r="H243" s="3">
        <v>1</v>
      </c>
      <c r="I243" s="7">
        <v>1000</v>
      </c>
      <c r="J243" s="7">
        <v>1000</v>
      </c>
      <c r="K243" s="4">
        <f t="shared" si="25"/>
        <v>130500</v>
      </c>
      <c r="L243" s="54" t="s">
        <v>20</v>
      </c>
      <c r="M243" s="13"/>
    </row>
    <row r="244" spans="1:13" s="5" customFormat="1">
      <c r="A244" s="5" t="s">
        <v>285</v>
      </c>
      <c r="B244" s="3" t="s">
        <v>347</v>
      </c>
      <c r="C244" s="3" t="s">
        <v>16</v>
      </c>
      <c r="D244" s="3" t="s">
        <v>308</v>
      </c>
      <c r="E244" s="3" t="s">
        <v>348</v>
      </c>
      <c r="F244" s="6"/>
      <c r="G244" s="3"/>
      <c r="H244" s="3">
        <v>1</v>
      </c>
      <c r="I244" s="7">
        <v>4000</v>
      </c>
      <c r="J244" s="7">
        <f>I244*H244</f>
        <v>4000</v>
      </c>
      <c r="K244" s="4">
        <f t="shared" si="25"/>
        <v>522000</v>
      </c>
      <c r="L244" s="54" t="s">
        <v>20</v>
      </c>
      <c r="M244" s="13"/>
    </row>
    <row r="245" spans="1:13" s="5" customFormat="1">
      <c r="A245" s="5" t="s">
        <v>285</v>
      </c>
      <c r="B245" s="3" t="s">
        <v>347</v>
      </c>
      <c r="C245" s="3" t="s">
        <v>16</v>
      </c>
      <c r="D245" s="3" t="s">
        <v>248</v>
      </c>
      <c r="E245" s="3" t="s">
        <v>300</v>
      </c>
      <c r="F245" s="6"/>
      <c r="G245" s="3"/>
      <c r="H245" s="3">
        <v>2</v>
      </c>
      <c r="I245" s="7">
        <v>220</v>
      </c>
      <c r="J245" s="7">
        <v>440</v>
      </c>
      <c r="K245" s="4">
        <f t="shared" si="25"/>
        <v>57420</v>
      </c>
      <c r="L245" s="54" t="s">
        <v>20</v>
      </c>
      <c r="M245" s="13"/>
    </row>
    <row r="246" spans="1:13" s="5" customFormat="1">
      <c r="A246" s="5" t="s">
        <v>285</v>
      </c>
      <c r="B246" s="3" t="s">
        <v>347</v>
      </c>
      <c r="C246" s="3" t="s">
        <v>16</v>
      </c>
      <c r="D246" s="3" t="s">
        <v>248</v>
      </c>
      <c r="E246" s="3" t="s">
        <v>349</v>
      </c>
      <c r="F246" s="6"/>
      <c r="G246" s="3"/>
      <c r="H246" s="3">
        <v>1</v>
      </c>
      <c r="I246" s="7">
        <v>440</v>
      </c>
      <c r="J246" s="7">
        <f>I246*H246</f>
        <v>440</v>
      </c>
      <c r="K246" s="4">
        <f t="shared" si="25"/>
        <v>57420</v>
      </c>
      <c r="L246" s="54" t="s">
        <v>20</v>
      </c>
      <c r="M246" s="13"/>
    </row>
    <row r="247" spans="1:13" s="5" customFormat="1">
      <c r="A247" s="5" t="s">
        <v>285</v>
      </c>
      <c r="B247" s="3" t="s">
        <v>347</v>
      </c>
      <c r="C247" s="3" t="s">
        <v>16</v>
      </c>
      <c r="D247" s="3" t="s">
        <v>308</v>
      </c>
      <c r="E247" s="3" t="s">
        <v>350</v>
      </c>
      <c r="F247" s="6"/>
      <c r="G247" s="3"/>
      <c r="H247" s="3">
        <v>1</v>
      </c>
      <c r="I247" s="7">
        <v>3000</v>
      </c>
      <c r="J247" s="7">
        <f>I247*H247</f>
        <v>3000</v>
      </c>
      <c r="K247" s="4">
        <f t="shared" si="25"/>
        <v>391500</v>
      </c>
      <c r="L247" s="54" t="s">
        <v>20</v>
      </c>
      <c r="M247" s="13"/>
    </row>
    <row r="248" spans="1:13" s="5" customFormat="1">
      <c r="A248" s="5" t="s">
        <v>285</v>
      </c>
      <c r="B248" s="3" t="s">
        <v>347</v>
      </c>
      <c r="C248" s="3" t="s">
        <v>16</v>
      </c>
      <c r="D248" s="3" t="s">
        <v>248</v>
      </c>
      <c r="E248" s="3" t="s">
        <v>338</v>
      </c>
      <c r="F248" s="6"/>
      <c r="G248" s="3"/>
      <c r="H248" s="3">
        <v>1</v>
      </c>
      <c r="I248" s="7">
        <v>390</v>
      </c>
      <c r="J248" s="7">
        <v>390</v>
      </c>
      <c r="K248" s="4">
        <f t="shared" si="25"/>
        <v>50895</v>
      </c>
      <c r="L248" s="54" t="s">
        <v>20</v>
      </c>
      <c r="M248" s="13"/>
    </row>
    <row r="249" spans="1:13" s="5" customFormat="1">
      <c r="A249" s="5" t="s">
        <v>285</v>
      </c>
      <c r="B249" s="3" t="s">
        <v>351</v>
      </c>
      <c r="C249" s="3" t="s">
        <v>16</v>
      </c>
      <c r="D249" s="3" t="s">
        <v>308</v>
      </c>
      <c r="E249" s="3" t="s">
        <v>352</v>
      </c>
      <c r="F249" s="6"/>
      <c r="G249" s="3"/>
      <c r="H249" s="3">
        <v>1</v>
      </c>
      <c r="I249" s="4">
        <v>3000</v>
      </c>
      <c r="J249" s="4">
        <f>I249*H249</f>
        <v>3000</v>
      </c>
      <c r="K249" s="4">
        <f t="shared" si="25"/>
        <v>391500</v>
      </c>
      <c r="L249" s="54" t="s">
        <v>20</v>
      </c>
      <c r="M249" s="13"/>
    </row>
    <row r="250" spans="1:13" s="5" customFormat="1">
      <c r="A250" s="5" t="s">
        <v>285</v>
      </c>
      <c r="B250" s="3" t="s">
        <v>353</v>
      </c>
      <c r="C250" s="3" t="s">
        <v>16</v>
      </c>
      <c r="D250" s="3" t="s">
        <v>308</v>
      </c>
      <c r="E250" s="3" t="s">
        <v>299</v>
      </c>
      <c r="F250" s="6"/>
      <c r="G250" s="3"/>
      <c r="H250" s="3">
        <v>1</v>
      </c>
      <c r="I250" s="4">
        <v>1000</v>
      </c>
      <c r="J250" s="4">
        <v>1000</v>
      </c>
      <c r="K250" s="4">
        <f t="shared" si="25"/>
        <v>130500</v>
      </c>
      <c r="L250" s="54" t="s">
        <v>20</v>
      </c>
      <c r="M250" s="13"/>
    </row>
    <row r="251" spans="1:13" s="5" customFormat="1">
      <c r="A251" s="5" t="s">
        <v>285</v>
      </c>
      <c r="B251" s="3" t="s">
        <v>353</v>
      </c>
      <c r="C251" s="3" t="s">
        <v>16</v>
      </c>
      <c r="D251" s="3" t="s">
        <v>308</v>
      </c>
      <c r="E251" s="3" t="s">
        <v>354</v>
      </c>
      <c r="F251" s="6"/>
      <c r="G251" s="3"/>
      <c r="H251" s="3">
        <v>3</v>
      </c>
      <c r="I251" s="4">
        <v>4000</v>
      </c>
      <c r="J251" s="4">
        <f t="shared" ref="J251:J258" si="26">I251*H251</f>
        <v>12000</v>
      </c>
      <c r="K251" s="4">
        <f t="shared" si="25"/>
        <v>1566000</v>
      </c>
      <c r="L251" s="54" t="s">
        <v>20</v>
      </c>
      <c r="M251" s="13"/>
    </row>
    <row r="252" spans="1:13" s="5" customFormat="1">
      <c r="A252" s="5" t="s">
        <v>285</v>
      </c>
      <c r="B252" s="3" t="s">
        <v>353</v>
      </c>
      <c r="C252" s="3" t="s">
        <v>16</v>
      </c>
      <c r="D252" s="3" t="s">
        <v>308</v>
      </c>
      <c r="E252" s="3" t="s">
        <v>350</v>
      </c>
      <c r="F252" s="6"/>
      <c r="G252" s="3"/>
      <c r="H252" s="3">
        <v>6</v>
      </c>
      <c r="I252" s="4">
        <v>3000</v>
      </c>
      <c r="J252" s="4">
        <f t="shared" si="26"/>
        <v>18000</v>
      </c>
      <c r="K252" s="4">
        <f t="shared" si="25"/>
        <v>2349000</v>
      </c>
      <c r="L252" s="54" t="s">
        <v>20</v>
      </c>
      <c r="M252" s="13"/>
    </row>
    <row r="253" spans="1:13" s="5" customFormat="1">
      <c r="A253" s="5" t="s">
        <v>285</v>
      </c>
      <c r="B253" s="3" t="s">
        <v>353</v>
      </c>
      <c r="C253" s="3" t="s">
        <v>16</v>
      </c>
      <c r="D253" s="3" t="s">
        <v>308</v>
      </c>
      <c r="E253" s="3" t="s">
        <v>355</v>
      </c>
      <c r="F253" s="6"/>
      <c r="G253" s="3"/>
      <c r="H253" s="3">
        <v>1</v>
      </c>
      <c r="I253" s="4">
        <v>4000</v>
      </c>
      <c r="J253" s="4">
        <f t="shared" si="26"/>
        <v>4000</v>
      </c>
      <c r="K253" s="4">
        <f t="shared" si="25"/>
        <v>522000</v>
      </c>
      <c r="L253" s="54" t="s">
        <v>20</v>
      </c>
      <c r="M253" s="13"/>
    </row>
    <row r="254" spans="1:13" s="5" customFormat="1">
      <c r="A254" s="5" t="s">
        <v>285</v>
      </c>
      <c r="B254" s="3" t="s">
        <v>353</v>
      </c>
      <c r="C254" s="3" t="s">
        <v>16</v>
      </c>
      <c r="D254" s="3" t="s">
        <v>248</v>
      </c>
      <c r="E254" s="3" t="s">
        <v>301</v>
      </c>
      <c r="F254" s="6"/>
      <c r="G254" s="3"/>
      <c r="H254" s="3">
        <v>3</v>
      </c>
      <c r="I254" s="4">
        <v>390</v>
      </c>
      <c r="J254" s="4">
        <f t="shared" si="26"/>
        <v>1170</v>
      </c>
      <c r="K254" s="4">
        <f t="shared" si="25"/>
        <v>152685</v>
      </c>
      <c r="L254" s="54" t="s">
        <v>20</v>
      </c>
      <c r="M254" s="13"/>
    </row>
    <row r="255" spans="1:13" s="5" customFormat="1">
      <c r="A255" s="5" t="s">
        <v>285</v>
      </c>
      <c r="B255" s="3" t="s">
        <v>353</v>
      </c>
      <c r="C255" s="3" t="s">
        <v>16</v>
      </c>
      <c r="D255" s="3" t="s">
        <v>248</v>
      </c>
      <c r="E255" s="3" t="s">
        <v>300</v>
      </c>
      <c r="F255" s="6"/>
      <c r="G255" s="3"/>
      <c r="H255" s="3">
        <v>10</v>
      </c>
      <c r="I255" s="4">
        <v>220</v>
      </c>
      <c r="J255" s="4">
        <f t="shared" si="26"/>
        <v>2200</v>
      </c>
      <c r="K255" s="4">
        <f t="shared" si="25"/>
        <v>287100</v>
      </c>
      <c r="L255" s="54" t="s">
        <v>20</v>
      </c>
      <c r="M255" s="13"/>
    </row>
    <row r="256" spans="1:13" s="5" customFormat="1">
      <c r="A256" s="5" t="s">
        <v>285</v>
      </c>
      <c r="B256" s="3" t="s">
        <v>353</v>
      </c>
      <c r="C256" s="3" t="s">
        <v>16</v>
      </c>
      <c r="D256" s="3" t="s">
        <v>248</v>
      </c>
      <c r="E256" s="3" t="s">
        <v>356</v>
      </c>
      <c r="F256" s="6"/>
      <c r="G256" s="3"/>
      <c r="H256" s="3">
        <v>3</v>
      </c>
      <c r="I256" s="4">
        <v>300</v>
      </c>
      <c r="J256" s="4">
        <f t="shared" si="26"/>
        <v>900</v>
      </c>
      <c r="K256" s="4">
        <f t="shared" si="25"/>
        <v>117450</v>
      </c>
      <c r="L256" s="54" t="s">
        <v>20</v>
      </c>
      <c r="M256" s="13"/>
    </row>
    <row r="257" spans="1:13" s="5" customFormat="1">
      <c r="A257" s="5" t="s">
        <v>285</v>
      </c>
      <c r="B257" s="3" t="s">
        <v>353</v>
      </c>
      <c r="C257" s="3" t="s">
        <v>16</v>
      </c>
      <c r="D257" s="3" t="s">
        <v>248</v>
      </c>
      <c r="E257" s="3" t="s">
        <v>357</v>
      </c>
      <c r="F257" s="6"/>
      <c r="G257" s="3"/>
      <c r="H257" s="3">
        <v>5</v>
      </c>
      <c r="I257" s="4">
        <v>440</v>
      </c>
      <c r="J257" s="4">
        <f t="shared" si="26"/>
        <v>2200</v>
      </c>
      <c r="K257" s="4">
        <f t="shared" si="25"/>
        <v>287100</v>
      </c>
      <c r="L257" s="54" t="s">
        <v>20</v>
      </c>
      <c r="M257" s="13"/>
    </row>
    <row r="258" spans="1:13" s="5" customFormat="1">
      <c r="A258" s="5" t="s">
        <v>285</v>
      </c>
      <c r="B258" s="3" t="s">
        <v>353</v>
      </c>
      <c r="C258" s="3" t="s">
        <v>16</v>
      </c>
      <c r="D258" s="3" t="s">
        <v>358</v>
      </c>
      <c r="E258" s="3" t="s">
        <v>359</v>
      </c>
      <c r="F258" s="6"/>
      <c r="G258" s="3"/>
      <c r="H258" s="3">
        <v>1</v>
      </c>
      <c r="I258" s="4">
        <v>50000</v>
      </c>
      <c r="J258" s="4">
        <f t="shared" si="26"/>
        <v>50000</v>
      </c>
      <c r="K258" s="4">
        <f t="shared" si="25"/>
        <v>6525000</v>
      </c>
      <c r="L258" s="54" t="s">
        <v>20</v>
      </c>
      <c r="M258" s="13"/>
    </row>
    <row r="259" spans="1:13" s="5" customFormat="1">
      <c r="A259" s="5" t="s">
        <v>285</v>
      </c>
      <c r="B259" s="3" t="s">
        <v>360</v>
      </c>
      <c r="C259" s="3" t="s">
        <v>118</v>
      </c>
      <c r="D259" s="3" t="s">
        <v>358</v>
      </c>
      <c r="E259" s="3" t="s">
        <v>361</v>
      </c>
      <c r="F259" s="6"/>
      <c r="G259" s="3"/>
      <c r="H259" s="3">
        <v>1</v>
      </c>
      <c r="I259" s="7">
        <v>35000</v>
      </c>
      <c r="J259" s="4">
        <f>I259*H259</f>
        <v>35000</v>
      </c>
      <c r="K259" s="4">
        <f t="shared" si="25"/>
        <v>4567500</v>
      </c>
      <c r="L259" s="54" t="s">
        <v>20</v>
      </c>
      <c r="M259" s="13"/>
    </row>
    <row r="260" spans="1:13" s="5" customFormat="1">
      <c r="A260" s="5" t="s">
        <v>285</v>
      </c>
      <c r="B260" s="3" t="s">
        <v>360</v>
      </c>
      <c r="C260" s="3" t="s">
        <v>118</v>
      </c>
      <c r="D260" s="3" t="s">
        <v>308</v>
      </c>
      <c r="E260" s="3" t="s">
        <v>362</v>
      </c>
      <c r="F260" s="6"/>
      <c r="G260" s="3"/>
      <c r="H260" s="3">
        <v>1</v>
      </c>
      <c r="I260" s="7">
        <v>43000</v>
      </c>
      <c r="J260" s="4">
        <f>I260*H260</f>
        <v>43000</v>
      </c>
      <c r="K260" s="4">
        <f t="shared" si="25"/>
        <v>5611500</v>
      </c>
      <c r="L260" s="54" t="s">
        <v>20</v>
      </c>
      <c r="M260" s="13"/>
    </row>
    <row r="261" spans="1:13" s="5" customFormat="1">
      <c r="A261" s="5" t="s">
        <v>285</v>
      </c>
      <c r="B261" s="3" t="s">
        <v>360</v>
      </c>
      <c r="C261" s="3" t="s">
        <v>118</v>
      </c>
      <c r="D261" s="3" t="s">
        <v>308</v>
      </c>
      <c r="E261" s="3" t="s">
        <v>363</v>
      </c>
      <c r="F261" s="6"/>
      <c r="G261" s="3"/>
      <c r="H261" s="3">
        <v>1</v>
      </c>
      <c r="I261" s="7">
        <v>3500</v>
      </c>
      <c r="J261" s="4">
        <f>I261*H261</f>
        <v>3500</v>
      </c>
      <c r="K261" s="4">
        <f t="shared" si="25"/>
        <v>456750</v>
      </c>
      <c r="L261" s="54" t="s">
        <v>20</v>
      </c>
      <c r="M261" s="13"/>
    </row>
    <row r="262" spans="1:13" s="5" customFormat="1">
      <c r="A262" s="5" t="s">
        <v>285</v>
      </c>
      <c r="B262" s="3" t="s">
        <v>360</v>
      </c>
      <c r="C262" s="3" t="s">
        <v>118</v>
      </c>
      <c r="D262" s="3" t="s">
        <v>308</v>
      </c>
      <c r="E262" s="3" t="s">
        <v>364</v>
      </c>
      <c r="F262" s="6"/>
      <c r="G262" s="3"/>
      <c r="H262" s="3">
        <v>1</v>
      </c>
      <c r="I262" s="7">
        <v>2600</v>
      </c>
      <c r="J262" s="4">
        <v>2600</v>
      </c>
      <c r="K262" s="4">
        <f t="shared" si="25"/>
        <v>339300</v>
      </c>
      <c r="L262" s="54" t="s">
        <v>20</v>
      </c>
      <c r="M262" s="13"/>
    </row>
    <row r="263" spans="1:13" s="5" customFormat="1">
      <c r="A263" s="5" t="s">
        <v>285</v>
      </c>
      <c r="B263" s="3" t="s">
        <v>360</v>
      </c>
      <c r="C263" s="3" t="s">
        <v>118</v>
      </c>
      <c r="D263" s="3" t="s">
        <v>248</v>
      </c>
      <c r="E263" s="3" t="s">
        <v>365</v>
      </c>
      <c r="F263" s="6">
        <f>19950+750</f>
        <v>20700</v>
      </c>
      <c r="G263" s="3"/>
      <c r="H263" s="3">
        <v>1</v>
      </c>
      <c r="I263" s="7">
        <f>20700+11000</f>
        <v>31700</v>
      </c>
      <c r="J263" s="4">
        <f>+I263</f>
        <v>31700</v>
      </c>
      <c r="K263" s="4">
        <f t="shared" si="25"/>
        <v>4136850</v>
      </c>
      <c r="L263" s="54" t="s">
        <v>20</v>
      </c>
      <c r="M263" s="13"/>
    </row>
    <row r="264" spans="1:13" s="5" customFormat="1">
      <c r="A264" s="5" t="s">
        <v>285</v>
      </c>
      <c r="B264" s="3" t="s">
        <v>297</v>
      </c>
      <c r="C264" s="3" t="s">
        <v>16</v>
      </c>
      <c r="D264" s="3" t="s">
        <v>293</v>
      </c>
      <c r="E264" s="3" t="s">
        <v>366</v>
      </c>
      <c r="F264" s="6"/>
      <c r="G264" s="3"/>
      <c r="H264" s="3">
        <v>1</v>
      </c>
      <c r="I264" s="4">
        <v>15000</v>
      </c>
      <c r="J264" s="4">
        <f>I264*H264</f>
        <v>15000</v>
      </c>
      <c r="K264" s="4">
        <f t="shared" si="25"/>
        <v>1957500</v>
      </c>
      <c r="L264" s="54" t="s">
        <v>20</v>
      </c>
      <c r="M264" s="13"/>
    </row>
    <row r="265" spans="1:13" s="5" customFormat="1">
      <c r="A265" s="5" t="s">
        <v>285</v>
      </c>
      <c r="B265" s="3" t="s">
        <v>307</v>
      </c>
      <c r="C265" s="3" t="s">
        <v>16</v>
      </c>
      <c r="D265" s="3" t="s">
        <v>293</v>
      </c>
      <c r="E265" s="3" t="s">
        <v>367</v>
      </c>
      <c r="F265" s="6"/>
      <c r="G265" s="3"/>
      <c r="H265" s="3">
        <v>1</v>
      </c>
      <c r="I265" s="4">
        <v>10000</v>
      </c>
      <c r="J265" s="4">
        <f>I265*H265</f>
        <v>10000</v>
      </c>
      <c r="K265" s="4">
        <f t="shared" si="25"/>
        <v>1305000</v>
      </c>
      <c r="L265" s="54" t="s">
        <v>20</v>
      </c>
      <c r="M265" s="13"/>
    </row>
    <row r="266" spans="1:13" s="5" customFormat="1">
      <c r="A266" s="5" t="s">
        <v>285</v>
      </c>
      <c r="B266" s="3" t="s">
        <v>307</v>
      </c>
      <c r="C266" s="3" t="s">
        <v>16</v>
      </c>
      <c r="D266" s="3" t="s">
        <v>293</v>
      </c>
      <c r="E266" s="3" t="s">
        <v>368</v>
      </c>
      <c r="F266" s="6"/>
      <c r="G266" s="3"/>
      <c r="H266" s="3">
        <v>1</v>
      </c>
      <c r="I266" s="4">
        <v>65000</v>
      </c>
      <c r="J266" s="4">
        <v>65000</v>
      </c>
      <c r="K266" s="4">
        <f t="shared" si="25"/>
        <v>8482500</v>
      </c>
      <c r="L266" s="54" t="s">
        <v>20</v>
      </c>
      <c r="M266" s="13"/>
    </row>
    <row r="267" spans="1:13" s="5" customFormat="1">
      <c r="A267" s="5" t="s">
        <v>285</v>
      </c>
      <c r="B267" s="3" t="s">
        <v>312</v>
      </c>
      <c r="C267" s="3" t="s">
        <v>16</v>
      </c>
      <c r="D267" s="3" t="s">
        <v>293</v>
      </c>
      <c r="E267" s="3" t="s">
        <v>312</v>
      </c>
      <c r="F267" s="6"/>
      <c r="G267" s="3"/>
      <c r="H267" s="3">
        <v>1</v>
      </c>
      <c r="I267" s="4">
        <v>12000</v>
      </c>
      <c r="J267" s="4">
        <v>12000</v>
      </c>
      <c r="K267" s="4">
        <f t="shared" si="25"/>
        <v>1566000</v>
      </c>
      <c r="L267" s="54" t="s">
        <v>20</v>
      </c>
      <c r="M267" s="13"/>
    </row>
    <row r="268" spans="1:13" s="5" customFormat="1">
      <c r="A268" s="5" t="s">
        <v>285</v>
      </c>
      <c r="B268" s="3" t="s">
        <v>345</v>
      </c>
      <c r="C268" s="3" t="s">
        <v>16</v>
      </c>
      <c r="D268" s="3" t="s">
        <v>293</v>
      </c>
      <c r="E268" s="3" t="s">
        <v>369</v>
      </c>
      <c r="F268" s="6"/>
      <c r="G268" s="3"/>
      <c r="H268" s="3">
        <v>1</v>
      </c>
      <c r="I268" s="4">
        <v>30000</v>
      </c>
      <c r="J268" s="4">
        <f>I268*H268</f>
        <v>30000</v>
      </c>
      <c r="K268" s="4">
        <f t="shared" si="25"/>
        <v>3915000</v>
      </c>
      <c r="L268" s="54" t="s">
        <v>20</v>
      </c>
      <c r="M268" s="13"/>
    </row>
    <row r="269" spans="1:13" s="5" customFormat="1">
      <c r="A269" s="5" t="s">
        <v>285</v>
      </c>
      <c r="B269" s="3" t="s">
        <v>323</v>
      </c>
      <c r="C269" s="3" t="s">
        <v>16</v>
      </c>
      <c r="D269" s="3" t="s">
        <v>293</v>
      </c>
      <c r="E269" s="3" t="s">
        <v>370</v>
      </c>
      <c r="F269" s="6"/>
      <c r="G269" s="3"/>
      <c r="H269" s="3">
        <v>1</v>
      </c>
      <c r="I269" s="4">
        <v>15000</v>
      </c>
      <c r="J269" s="4">
        <v>15000</v>
      </c>
      <c r="K269" s="4">
        <f t="shared" si="25"/>
        <v>1957500</v>
      </c>
      <c r="L269" s="54" t="s">
        <v>20</v>
      </c>
      <c r="M269" s="13"/>
    </row>
    <row r="270" spans="1:13" s="5" customFormat="1">
      <c r="A270" s="5" t="s">
        <v>285</v>
      </c>
      <c r="B270" s="3" t="s">
        <v>371</v>
      </c>
      <c r="C270" s="3" t="s">
        <v>16</v>
      </c>
      <c r="D270" s="3" t="s">
        <v>293</v>
      </c>
      <c r="E270" s="3" t="s">
        <v>372</v>
      </c>
      <c r="F270" s="6"/>
      <c r="G270" s="3"/>
      <c r="H270" s="3">
        <v>1</v>
      </c>
      <c r="I270" s="4">
        <v>40000</v>
      </c>
      <c r="J270" s="4">
        <v>40000</v>
      </c>
      <c r="K270" s="4">
        <f t="shared" si="25"/>
        <v>5220000</v>
      </c>
      <c r="L270" s="54" t="s">
        <v>20</v>
      </c>
      <c r="M270" s="13"/>
    </row>
    <row r="271" spans="1:13" s="5" customFormat="1">
      <c r="A271" s="5" t="s">
        <v>285</v>
      </c>
      <c r="B271" s="3" t="s">
        <v>325</v>
      </c>
      <c r="C271" s="3" t="s">
        <v>16</v>
      </c>
      <c r="D271" s="3" t="s">
        <v>293</v>
      </c>
      <c r="E271" s="3" t="s">
        <v>373</v>
      </c>
      <c r="F271" s="6"/>
      <c r="G271" s="3"/>
      <c r="H271" s="3">
        <v>1</v>
      </c>
      <c r="I271" s="4">
        <v>100000</v>
      </c>
      <c r="J271" s="4">
        <f>I271*H271</f>
        <v>100000</v>
      </c>
      <c r="K271" s="4">
        <f t="shared" si="25"/>
        <v>13050000</v>
      </c>
      <c r="L271" s="54" t="s">
        <v>20</v>
      </c>
      <c r="M271" s="13"/>
    </row>
    <row r="272" spans="1:13" s="5" customFormat="1">
      <c r="A272" s="5" t="s">
        <v>285</v>
      </c>
      <c r="B272" s="3" t="s">
        <v>347</v>
      </c>
      <c r="C272" s="3" t="s">
        <v>16</v>
      </c>
      <c r="D272" s="3" t="s">
        <v>293</v>
      </c>
      <c r="E272" s="3" t="s">
        <v>374</v>
      </c>
      <c r="F272" s="6"/>
      <c r="G272" s="3"/>
      <c r="H272" s="3">
        <v>1</v>
      </c>
      <c r="I272" s="4">
        <v>15000</v>
      </c>
      <c r="J272" s="4">
        <v>15000</v>
      </c>
      <c r="K272" s="4">
        <f t="shared" si="25"/>
        <v>1957500</v>
      </c>
      <c r="L272" s="54" t="s">
        <v>20</v>
      </c>
      <c r="M272" s="13"/>
    </row>
    <row r="273" spans="1:13" s="5" customFormat="1">
      <c r="A273" s="5" t="s">
        <v>285</v>
      </c>
      <c r="B273" s="3" t="s">
        <v>375</v>
      </c>
      <c r="C273" s="3" t="s">
        <v>16</v>
      </c>
      <c r="D273" s="3" t="s">
        <v>293</v>
      </c>
      <c r="E273" s="3" t="s">
        <v>376</v>
      </c>
      <c r="F273" s="6"/>
      <c r="G273" s="3"/>
      <c r="H273" s="3">
        <v>1</v>
      </c>
      <c r="I273" s="4">
        <v>10000</v>
      </c>
      <c r="J273" s="4">
        <v>10000</v>
      </c>
      <c r="K273" s="4">
        <f t="shared" si="25"/>
        <v>1305000</v>
      </c>
      <c r="L273" s="54" t="s">
        <v>20</v>
      </c>
      <c r="M273" s="13"/>
    </row>
    <row r="274" spans="1:13" s="5" customFormat="1">
      <c r="A274" s="5" t="s">
        <v>285</v>
      </c>
      <c r="B274" s="3" t="s">
        <v>377</v>
      </c>
      <c r="C274" s="3" t="s">
        <v>207</v>
      </c>
      <c r="D274" s="3" t="s">
        <v>293</v>
      </c>
      <c r="E274" s="3" t="s">
        <v>378</v>
      </c>
      <c r="F274" s="6"/>
      <c r="G274" s="3"/>
      <c r="H274" s="3">
        <v>1</v>
      </c>
      <c r="I274" s="4">
        <v>50000</v>
      </c>
      <c r="J274" s="4">
        <v>50000</v>
      </c>
      <c r="K274" s="4">
        <f t="shared" si="25"/>
        <v>6525000</v>
      </c>
      <c r="L274" s="54" t="s">
        <v>20</v>
      </c>
      <c r="M274" s="13"/>
    </row>
    <row r="275" spans="1:13" s="5" customFormat="1">
      <c r="A275" s="5" t="s">
        <v>285</v>
      </c>
      <c r="B275" s="3" t="s">
        <v>325</v>
      </c>
      <c r="C275" s="3" t="s">
        <v>16</v>
      </c>
      <c r="D275" s="3" t="s">
        <v>293</v>
      </c>
      <c r="E275" s="3" t="s">
        <v>379</v>
      </c>
      <c r="F275" s="6"/>
      <c r="G275" s="3"/>
      <c r="H275" s="3">
        <v>1</v>
      </c>
      <c r="I275" s="4">
        <v>80000</v>
      </c>
      <c r="J275" s="4">
        <v>80000</v>
      </c>
      <c r="K275" s="4">
        <f t="shared" si="25"/>
        <v>10440000</v>
      </c>
      <c r="L275" s="54" t="s">
        <v>20</v>
      </c>
      <c r="M275" s="13"/>
    </row>
    <row r="276" spans="1:13" s="5" customFormat="1">
      <c r="A276" s="5" t="s">
        <v>285</v>
      </c>
      <c r="B276" s="3" t="s">
        <v>380</v>
      </c>
      <c r="C276" s="3" t="s">
        <v>118</v>
      </c>
      <c r="D276" s="3" t="s">
        <v>381</v>
      </c>
      <c r="E276" s="3" t="s">
        <v>382</v>
      </c>
      <c r="F276" s="6"/>
      <c r="G276" s="3"/>
      <c r="H276" s="3"/>
      <c r="I276" s="4">
        <f>+J276/130.5</f>
        <v>1174.3808810792561</v>
      </c>
      <c r="J276" s="4">
        <f>+K276/130.5</f>
        <v>153256.70498084291</v>
      </c>
      <c r="K276" s="4">
        <v>20000000</v>
      </c>
      <c r="L276" s="54" t="s">
        <v>114</v>
      </c>
      <c r="M276" s="13"/>
    </row>
    <row r="277" spans="1:13" s="5" customFormat="1">
      <c r="A277" s="5" t="s">
        <v>285</v>
      </c>
      <c r="B277" s="3" t="s">
        <v>377</v>
      </c>
      <c r="C277" s="3" t="s">
        <v>207</v>
      </c>
      <c r="D277" s="3" t="s">
        <v>383</v>
      </c>
      <c r="E277" s="3" t="s">
        <v>383</v>
      </c>
      <c r="F277" s="6"/>
      <c r="G277" s="3"/>
      <c r="H277" s="3">
        <v>1</v>
      </c>
      <c r="I277" s="4">
        <v>1210044.3218390804</v>
      </c>
      <c r="J277" s="4">
        <f>+K277/130.5</f>
        <v>1210044.3218390804</v>
      </c>
      <c r="K277" s="4">
        <v>157910784</v>
      </c>
      <c r="L277" s="54" t="s">
        <v>114</v>
      </c>
      <c r="M277" s="13"/>
    </row>
    <row r="278" spans="1:13" s="5" customFormat="1">
      <c r="A278" s="5" t="s">
        <v>285</v>
      </c>
      <c r="B278" s="3" t="s">
        <v>384</v>
      </c>
      <c r="C278" s="3" t="s">
        <v>16</v>
      </c>
      <c r="D278" s="3" t="s">
        <v>358</v>
      </c>
      <c r="E278" s="3" t="s">
        <v>385</v>
      </c>
      <c r="F278" s="3"/>
      <c r="G278" s="3"/>
      <c r="H278" s="3">
        <v>2</v>
      </c>
      <c r="I278" s="4">
        <v>2000</v>
      </c>
      <c r="J278" s="7">
        <f>+I278*H278</f>
        <v>4000</v>
      </c>
      <c r="K278" s="4">
        <f t="shared" si="25"/>
        <v>522000</v>
      </c>
      <c r="L278" s="54" t="s">
        <v>20</v>
      </c>
      <c r="M278" s="13"/>
    </row>
    <row r="279" spans="1:13" s="5" customFormat="1">
      <c r="A279" s="5" t="s">
        <v>285</v>
      </c>
      <c r="B279" s="3" t="s">
        <v>384</v>
      </c>
      <c r="C279" s="3" t="s">
        <v>16</v>
      </c>
      <c r="D279" s="3" t="s">
        <v>248</v>
      </c>
      <c r="E279" s="3" t="s">
        <v>386</v>
      </c>
      <c r="F279" s="6"/>
      <c r="G279" s="3"/>
      <c r="H279" s="3">
        <v>1</v>
      </c>
      <c r="I279" s="4">
        <v>900</v>
      </c>
      <c r="J279" s="7">
        <f>I279*H279</f>
        <v>900</v>
      </c>
      <c r="K279" s="4">
        <f t="shared" si="25"/>
        <v>117450</v>
      </c>
      <c r="L279" s="54" t="s">
        <v>20</v>
      </c>
      <c r="M279" s="13"/>
    </row>
    <row r="280" spans="1:13" s="5" customFormat="1">
      <c r="A280" s="5" t="s">
        <v>285</v>
      </c>
      <c r="B280" s="3" t="s">
        <v>384</v>
      </c>
      <c r="C280" s="3" t="s">
        <v>16</v>
      </c>
      <c r="D280" s="3" t="s">
        <v>293</v>
      </c>
      <c r="E280" s="3" t="s">
        <v>387</v>
      </c>
      <c r="F280" s="6"/>
      <c r="G280" s="3"/>
      <c r="H280" s="3">
        <v>1</v>
      </c>
      <c r="I280" s="4">
        <v>60000</v>
      </c>
      <c r="J280" s="7">
        <f>I280*H280</f>
        <v>60000</v>
      </c>
      <c r="K280" s="4">
        <f t="shared" si="25"/>
        <v>7830000</v>
      </c>
      <c r="L280" s="54" t="s">
        <v>20</v>
      </c>
      <c r="M280" s="13"/>
    </row>
    <row r="281" spans="1:13" s="5" customFormat="1">
      <c r="A281" s="5" t="s">
        <v>285</v>
      </c>
      <c r="B281" s="3" t="s">
        <v>384</v>
      </c>
      <c r="C281" s="3" t="s">
        <v>16</v>
      </c>
      <c r="D281" s="3" t="s">
        <v>308</v>
      </c>
      <c r="E281" s="3" t="s">
        <v>388</v>
      </c>
      <c r="F281" s="6"/>
      <c r="G281" s="3"/>
      <c r="H281" s="3">
        <v>1</v>
      </c>
      <c r="I281" s="4">
        <v>4000</v>
      </c>
      <c r="J281" s="7">
        <f>I281*H281</f>
        <v>4000</v>
      </c>
      <c r="K281" s="4">
        <f t="shared" si="25"/>
        <v>522000</v>
      </c>
      <c r="L281" s="54" t="s">
        <v>20</v>
      </c>
      <c r="M281" s="13"/>
    </row>
    <row r="282" spans="1:13" s="5" customFormat="1">
      <c r="A282" s="5" t="s">
        <v>285</v>
      </c>
      <c r="B282" s="3" t="s">
        <v>389</v>
      </c>
      <c r="C282" s="3" t="s">
        <v>16</v>
      </c>
      <c r="D282" s="3" t="s">
        <v>308</v>
      </c>
      <c r="E282" s="3" t="s">
        <v>390</v>
      </c>
      <c r="F282" s="6"/>
      <c r="G282" s="3"/>
      <c r="H282" s="3">
        <v>3</v>
      </c>
      <c r="I282" s="4">
        <v>1000</v>
      </c>
      <c r="J282" s="7">
        <v>3000</v>
      </c>
      <c r="K282" s="4">
        <f t="shared" si="25"/>
        <v>391500</v>
      </c>
      <c r="L282" s="54" t="s">
        <v>20</v>
      </c>
      <c r="M282" s="13"/>
    </row>
    <row r="283" spans="1:13" s="5" customFormat="1">
      <c r="A283" s="5" t="s">
        <v>285</v>
      </c>
      <c r="B283" s="3" t="s">
        <v>389</v>
      </c>
      <c r="C283" s="3" t="s">
        <v>16</v>
      </c>
      <c r="D283" s="3" t="s">
        <v>308</v>
      </c>
      <c r="E283" s="3" t="s">
        <v>391</v>
      </c>
      <c r="F283" s="6"/>
      <c r="G283" s="3"/>
      <c r="H283" s="3">
        <v>1</v>
      </c>
      <c r="I283" s="4">
        <v>2000</v>
      </c>
      <c r="J283" s="7">
        <v>2000</v>
      </c>
      <c r="K283" s="4">
        <f t="shared" si="25"/>
        <v>261000</v>
      </c>
      <c r="L283" s="54" t="s">
        <v>20</v>
      </c>
      <c r="M283" s="13"/>
    </row>
    <row r="284" spans="1:13" s="5" customFormat="1">
      <c r="A284" s="5" t="s">
        <v>285</v>
      </c>
      <c r="B284" s="3" t="s">
        <v>389</v>
      </c>
      <c r="C284" s="3" t="s">
        <v>16</v>
      </c>
      <c r="D284" s="3" t="s">
        <v>308</v>
      </c>
      <c r="E284" s="3" t="s">
        <v>128</v>
      </c>
      <c r="F284" s="6"/>
      <c r="G284" s="3"/>
      <c r="H284" s="3">
        <v>2</v>
      </c>
      <c r="I284" s="4">
        <v>1000</v>
      </c>
      <c r="J284" s="7">
        <v>2000</v>
      </c>
      <c r="K284" s="4">
        <f t="shared" si="25"/>
        <v>261000</v>
      </c>
      <c r="L284" s="54" t="s">
        <v>20</v>
      </c>
      <c r="M284" s="13"/>
    </row>
    <row r="285" spans="1:13" s="5" customFormat="1">
      <c r="A285" s="5" t="s">
        <v>285</v>
      </c>
      <c r="B285" s="3" t="s">
        <v>389</v>
      </c>
      <c r="C285" s="3" t="s">
        <v>16</v>
      </c>
      <c r="D285" s="3" t="s">
        <v>248</v>
      </c>
      <c r="E285" s="3" t="s">
        <v>300</v>
      </c>
      <c r="F285" s="6"/>
      <c r="G285" s="3"/>
      <c r="H285" s="3">
        <v>5</v>
      </c>
      <c r="I285" s="4">
        <v>220</v>
      </c>
      <c r="J285" s="7">
        <f>I285*H285</f>
        <v>1100</v>
      </c>
      <c r="K285" s="4">
        <f t="shared" si="25"/>
        <v>143550</v>
      </c>
      <c r="L285" s="54" t="s">
        <v>20</v>
      </c>
      <c r="M285" s="13"/>
    </row>
    <row r="286" spans="1:13" s="5" customFormat="1">
      <c r="A286" s="5" t="s">
        <v>285</v>
      </c>
      <c r="B286" s="3" t="s">
        <v>389</v>
      </c>
      <c r="C286" s="3" t="s">
        <v>16</v>
      </c>
      <c r="D286" s="3" t="s">
        <v>248</v>
      </c>
      <c r="E286" s="3" t="s">
        <v>392</v>
      </c>
      <c r="F286" s="6"/>
      <c r="G286" s="3"/>
      <c r="H286" s="3">
        <v>1</v>
      </c>
      <c r="I286" s="4">
        <v>2000</v>
      </c>
      <c r="J286" s="7">
        <f>I286*H286</f>
        <v>2000</v>
      </c>
      <c r="K286" s="4">
        <f t="shared" si="25"/>
        <v>261000</v>
      </c>
      <c r="L286" s="54" t="s">
        <v>20</v>
      </c>
      <c r="M286" s="13"/>
    </row>
    <row r="287" spans="1:13" s="5" customFormat="1">
      <c r="A287" s="5" t="s">
        <v>285</v>
      </c>
      <c r="B287" s="3" t="s">
        <v>389</v>
      </c>
      <c r="C287" s="3" t="s">
        <v>16</v>
      </c>
      <c r="D287" s="3" t="s">
        <v>248</v>
      </c>
      <c r="E287" s="3" t="s">
        <v>393</v>
      </c>
      <c r="F287" s="6"/>
      <c r="G287" s="3"/>
      <c r="H287" s="3">
        <v>3</v>
      </c>
      <c r="I287" s="4">
        <v>200</v>
      </c>
      <c r="J287" s="7">
        <f>I287*H287</f>
        <v>600</v>
      </c>
      <c r="K287" s="4">
        <f t="shared" si="25"/>
        <v>78300</v>
      </c>
      <c r="L287" s="54" t="s">
        <v>20</v>
      </c>
      <c r="M287" s="13"/>
    </row>
    <row r="288" spans="1:13" s="5" customFormat="1">
      <c r="A288" s="5" t="s">
        <v>285</v>
      </c>
      <c r="B288" s="3" t="s">
        <v>389</v>
      </c>
      <c r="C288" s="3" t="s">
        <v>16</v>
      </c>
      <c r="D288" s="3" t="s">
        <v>308</v>
      </c>
      <c r="E288" s="3" t="s">
        <v>394</v>
      </c>
      <c r="F288" s="6"/>
      <c r="G288" s="3"/>
      <c r="H288" s="3">
        <v>10</v>
      </c>
      <c r="I288" s="4">
        <v>600</v>
      </c>
      <c r="J288" s="7">
        <f>I288*H288</f>
        <v>6000</v>
      </c>
      <c r="K288" s="4">
        <f t="shared" si="25"/>
        <v>783000</v>
      </c>
      <c r="L288" s="54" t="s">
        <v>20</v>
      </c>
      <c r="M288" s="13"/>
    </row>
    <row r="289" spans="1:12" s="5" customFormat="1">
      <c r="A289" s="5" t="s">
        <v>285</v>
      </c>
      <c r="B289" s="3" t="s">
        <v>389</v>
      </c>
      <c r="C289" s="3" t="s">
        <v>16</v>
      </c>
      <c r="D289" s="3" t="s">
        <v>358</v>
      </c>
      <c r="E289" s="3" t="s">
        <v>395</v>
      </c>
      <c r="F289" s="6"/>
      <c r="G289" s="3"/>
      <c r="H289" s="3">
        <v>1</v>
      </c>
      <c r="I289" s="4">
        <v>35000</v>
      </c>
      <c r="J289" s="7">
        <f>I289*H289</f>
        <v>35000</v>
      </c>
      <c r="K289" s="4">
        <f t="shared" si="25"/>
        <v>4567500</v>
      </c>
      <c r="L289" s="54" t="s">
        <v>20</v>
      </c>
    </row>
    <row r="290" spans="1:12" s="5" customFormat="1">
      <c r="A290" s="5" t="s">
        <v>285</v>
      </c>
      <c r="B290" s="3" t="s">
        <v>389</v>
      </c>
      <c r="C290" s="3" t="s">
        <v>16</v>
      </c>
      <c r="D290" s="3" t="s">
        <v>248</v>
      </c>
      <c r="E290" s="3" t="s">
        <v>396</v>
      </c>
      <c r="F290" s="6"/>
      <c r="G290" s="3"/>
      <c r="H290" s="3">
        <v>2</v>
      </c>
      <c r="I290" s="4">
        <v>300</v>
      </c>
      <c r="J290" s="7">
        <v>600</v>
      </c>
      <c r="K290" s="4">
        <f t="shared" si="25"/>
        <v>78300</v>
      </c>
      <c r="L290" s="54" t="s">
        <v>20</v>
      </c>
    </row>
    <row r="291" spans="1:12" s="5" customFormat="1">
      <c r="A291" s="5" t="s">
        <v>285</v>
      </c>
      <c r="B291" s="3" t="s">
        <v>397</v>
      </c>
      <c r="C291" s="3" t="s">
        <v>207</v>
      </c>
      <c r="D291" s="3" t="s">
        <v>358</v>
      </c>
      <c r="E291" s="3" t="s">
        <v>398</v>
      </c>
      <c r="F291" s="6"/>
      <c r="G291" s="3"/>
      <c r="H291" s="3">
        <v>30</v>
      </c>
      <c r="I291" s="4">
        <v>1600</v>
      </c>
      <c r="J291" s="7">
        <v>48000</v>
      </c>
      <c r="K291" s="4">
        <f t="shared" si="25"/>
        <v>6264000</v>
      </c>
      <c r="L291" s="54" t="s">
        <v>20</v>
      </c>
    </row>
    <row r="292" spans="1:12" s="5" customFormat="1">
      <c r="A292" s="5" t="s">
        <v>285</v>
      </c>
      <c r="B292" s="3" t="s">
        <v>397</v>
      </c>
      <c r="C292" s="3" t="s">
        <v>207</v>
      </c>
      <c r="D292" s="3" t="s">
        <v>358</v>
      </c>
      <c r="E292" s="3" t="s">
        <v>385</v>
      </c>
      <c r="F292" s="6"/>
      <c r="G292" s="3"/>
      <c r="H292" s="3">
        <v>4</v>
      </c>
      <c r="I292" s="4">
        <v>2000</v>
      </c>
      <c r="J292" s="7">
        <v>8000</v>
      </c>
      <c r="K292" s="4">
        <f t="shared" si="25"/>
        <v>1044000</v>
      </c>
      <c r="L292" s="54" t="s">
        <v>20</v>
      </c>
    </row>
    <row r="293" spans="1:12" s="5" customFormat="1">
      <c r="A293" s="5" t="s">
        <v>285</v>
      </c>
      <c r="B293" s="3" t="s">
        <v>397</v>
      </c>
      <c r="C293" s="3" t="s">
        <v>207</v>
      </c>
      <c r="D293" s="3" t="s">
        <v>358</v>
      </c>
      <c r="E293" s="3" t="s">
        <v>240</v>
      </c>
      <c r="F293" s="6"/>
      <c r="G293" s="3"/>
      <c r="H293" s="3">
        <v>1</v>
      </c>
      <c r="I293" s="4">
        <v>120000</v>
      </c>
      <c r="J293" s="7">
        <v>120000</v>
      </c>
      <c r="K293" s="4">
        <f t="shared" si="25"/>
        <v>15660000</v>
      </c>
      <c r="L293" s="54" t="s">
        <v>20</v>
      </c>
    </row>
    <row r="294" spans="1:12" s="5" customFormat="1">
      <c r="A294" s="5" t="s">
        <v>285</v>
      </c>
      <c r="B294" s="3" t="s">
        <v>397</v>
      </c>
      <c r="C294" s="3" t="s">
        <v>207</v>
      </c>
      <c r="D294" s="3" t="s">
        <v>358</v>
      </c>
      <c r="E294" s="3" t="s">
        <v>399</v>
      </c>
      <c r="F294" s="6"/>
      <c r="G294" s="3"/>
      <c r="H294" s="3">
        <v>1</v>
      </c>
      <c r="I294" s="4">
        <v>150000</v>
      </c>
      <c r="J294" s="7">
        <f>+I294*H294</f>
        <v>150000</v>
      </c>
      <c r="K294" s="4">
        <f t="shared" si="25"/>
        <v>19575000</v>
      </c>
      <c r="L294" s="54" t="s">
        <v>230</v>
      </c>
    </row>
    <row r="295" spans="1:12" s="5" customFormat="1">
      <c r="A295" s="5" t="s">
        <v>285</v>
      </c>
      <c r="B295" s="3" t="s">
        <v>397</v>
      </c>
      <c r="C295" s="3" t="s">
        <v>207</v>
      </c>
      <c r="D295" s="3" t="s">
        <v>358</v>
      </c>
      <c r="E295" s="3" t="s">
        <v>400</v>
      </c>
      <c r="F295" s="6"/>
      <c r="G295" s="3"/>
      <c r="H295" s="3">
        <v>1</v>
      </c>
      <c r="I295" s="4">
        <v>20000</v>
      </c>
      <c r="J295" s="7">
        <v>20000</v>
      </c>
      <c r="K295" s="4">
        <f t="shared" si="25"/>
        <v>2610000</v>
      </c>
      <c r="L295" s="54" t="s">
        <v>20</v>
      </c>
    </row>
    <row r="296" spans="1:12" s="5" customFormat="1">
      <c r="A296" s="5" t="s">
        <v>285</v>
      </c>
      <c r="B296" s="3" t="s">
        <v>397</v>
      </c>
      <c r="C296" s="3" t="s">
        <v>207</v>
      </c>
      <c r="D296" s="3" t="s">
        <v>358</v>
      </c>
      <c r="E296" s="3" t="s">
        <v>401</v>
      </c>
      <c r="F296" s="6"/>
      <c r="G296" s="3"/>
      <c r="H296" s="3">
        <v>1</v>
      </c>
      <c r="I296" s="4">
        <v>500000</v>
      </c>
      <c r="J296" s="7">
        <v>500000</v>
      </c>
      <c r="K296" s="4">
        <f t="shared" si="25"/>
        <v>65250000</v>
      </c>
      <c r="L296" s="54" t="s">
        <v>230</v>
      </c>
    </row>
    <row r="297" spans="1:12" s="5" customFormat="1">
      <c r="A297" s="5" t="s">
        <v>285</v>
      </c>
      <c r="B297" s="3" t="s">
        <v>397</v>
      </c>
      <c r="C297" s="3" t="s">
        <v>207</v>
      </c>
      <c r="D297" s="3" t="s">
        <v>402</v>
      </c>
      <c r="E297" s="3" t="s">
        <v>403</v>
      </c>
      <c r="F297" s="6"/>
      <c r="G297" s="3"/>
      <c r="H297" s="3">
        <v>1</v>
      </c>
      <c r="I297" s="4">
        <v>40000</v>
      </c>
      <c r="J297" s="7">
        <v>40000</v>
      </c>
      <c r="K297" s="4">
        <f t="shared" si="25"/>
        <v>5220000</v>
      </c>
      <c r="L297" s="54" t="s">
        <v>20</v>
      </c>
    </row>
    <row r="298" spans="1:12" s="5" customFormat="1">
      <c r="A298" s="5" t="s">
        <v>285</v>
      </c>
      <c r="B298" s="3" t="s">
        <v>397</v>
      </c>
      <c r="C298" s="3" t="s">
        <v>207</v>
      </c>
      <c r="D298" s="3" t="s">
        <v>402</v>
      </c>
      <c r="E298" s="3" t="s">
        <v>404</v>
      </c>
      <c r="F298" s="6"/>
      <c r="G298" s="3"/>
      <c r="H298" s="3">
        <v>1</v>
      </c>
      <c r="I298" s="4">
        <v>60000</v>
      </c>
      <c r="J298" s="7">
        <v>60000</v>
      </c>
      <c r="K298" s="4">
        <f t="shared" si="25"/>
        <v>7830000</v>
      </c>
      <c r="L298" s="54" t="s">
        <v>20</v>
      </c>
    </row>
    <row r="299" spans="1:12" s="5" customFormat="1">
      <c r="A299" s="5" t="s">
        <v>285</v>
      </c>
      <c r="B299" s="3" t="s">
        <v>397</v>
      </c>
      <c r="C299" s="3" t="s">
        <v>207</v>
      </c>
      <c r="D299" s="3" t="s">
        <v>248</v>
      </c>
      <c r="E299" s="3" t="s">
        <v>301</v>
      </c>
      <c r="F299" s="6"/>
      <c r="G299" s="3"/>
      <c r="H299" s="3">
        <v>2</v>
      </c>
      <c r="I299" s="4">
        <v>390</v>
      </c>
      <c r="J299" s="7">
        <v>780</v>
      </c>
      <c r="K299" s="4">
        <f t="shared" ref="K299:K309" si="27">+J299*130.5</f>
        <v>101790</v>
      </c>
      <c r="L299" s="54" t="s">
        <v>20</v>
      </c>
    </row>
    <row r="300" spans="1:12" s="5" customFormat="1">
      <c r="A300" s="5" t="s">
        <v>285</v>
      </c>
      <c r="B300" s="3" t="s">
        <v>397</v>
      </c>
      <c r="C300" s="3" t="s">
        <v>207</v>
      </c>
      <c r="D300" s="3" t="str">
        <f>+D298</f>
        <v xml:space="preserve">Infrustructural </v>
      </c>
      <c r="E300" s="3" t="s">
        <v>405</v>
      </c>
      <c r="F300" s="6"/>
      <c r="G300" s="3"/>
      <c r="H300" s="3">
        <v>2000</v>
      </c>
      <c r="I300" s="4">
        <v>25</v>
      </c>
      <c r="J300" s="7">
        <f>+I300*H300</f>
        <v>50000</v>
      </c>
      <c r="K300" s="4">
        <f t="shared" si="27"/>
        <v>6525000</v>
      </c>
      <c r="L300" s="54" t="s">
        <v>20</v>
      </c>
    </row>
    <row r="301" spans="1:12" s="5" customFormat="1">
      <c r="A301" s="5" t="s">
        <v>285</v>
      </c>
      <c r="B301" s="3" t="s">
        <v>397</v>
      </c>
      <c r="C301" s="3" t="s">
        <v>207</v>
      </c>
      <c r="D301" s="3" t="s">
        <v>308</v>
      </c>
      <c r="E301" s="3" t="s">
        <v>354</v>
      </c>
      <c r="F301" s="6"/>
      <c r="G301" s="3"/>
      <c r="H301" s="3">
        <v>1</v>
      </c>
      <c r="I301" s="4">
        <v>4000</v>
      </c>
      <c r="J301" s="7">
        <v>4000</v>
      </c>
      <c r="K301" s="4">
        <f t="shared" si="27"/>
        <v>522000</v>
      </c>
      <c r="L301" s="54" t="s">
        <v>20</v>
      </c>
    </row>
    <row r="302" spans="1:12" s="5" customFormat="1">
      <c r="A302" s="5" t="s">
        <v>285</v>
      </c>
      <c r="B302" s="3" t="s">
        <v>397</v>
      </c>
      <c r="C302" s="3" t="s">
        <v>207</v>
      </c>
      <c r="D302" s="3" t="s">
        <v>308</v>
      </c>
      <c r="E302" s="3" t="s">
        <v>406</v>
      </c>
      <c r="F302" s="6"/>
      <c r="G302" s="3"/>
      <c r="H302" s="3">
        <v>1</v>
      </c>
      <c r="I302" s="4">
        <v>60000</v>
      </c>
      <c r="J302" s="7">
        <v>60000</v>
      </c>
      <c r="K302" s="4">
        <f t="shared" si="27"/>
        <v>7830000</v>
      </c>
      <c r="L302" s="54" t="s">
        <v>20</v>
      </c>
    </row>
    <row r="303" spans="1:12" s="5" customFormat="1">
      <c r="A303" s="5" t="s">
        <v>285</v>
      </c>
      <c r="B303" s="3" t="s">
        <v>407</v>
      </c>
      <c r="C303" s="3" t="s">
        <v>408</v>
      </c>
      <c r="D303" s="3" t="s">
        <v>358</v>
      </c>
      <c r="E303" s="3" t="s">
        <v>409</v>
      </c>
      <c r="F303" s="6"/>
      <c r="G303" s="3"/>
      <c r="H303" s="3">
        <v>4</v>
      </c>
      <c r="I303" s="4">
        <v>4000</v>
      </c>
      <c r="J303" s="7">
        <v>16000</v>
      </c>
      <c r="K303" s="4">
        <f t="shared" si="27"/>
        <v>2088000</v>
      </c>
      <c r="L303" s="54" t="s">
        <v>20</v>
      </c>
    </row>
    <row r="304" spans="1:12" s="5" customFormat="1">
      <c r="A304" s="5" t="s">
        <v>285</v>
      </c>
      <c r="B304" s="3" t="s">
        <v>407</v>
      </c>
      <c r="C304" s="3" t="s">
        <v>408</v>
      </c>
      <c r="D304" s="3" t="s">
        <v>248</v>
      </c>
      <c r="E304" s="3" t="s">
        <v>410</v>
      </c>
      <c r="F304" s="6"/>
      <c r="G304" s="3"/>
      <c r="H304" s="3">
        <v>10</v>
      </c>
      <c r="I304" s="4">
        <v>2000</v>
      </c>
      <c r="J304" s="7">
        <v>20000</v>
      </c>
      <c r="K304" s="4">
        <f t="shared" si="27"/>
        <v>2610000</v>
      </c>
      <c r="L304" s="54" t="s">
        <v>20</v>
      </c>
    </row>
    <row r="305" spans="1:12" s="5" customFormat="1">
      <c r="A305" s="5" t="s">
        <v>285</v>
      </c>
      <c r="B305" s="3" t="s">
        <v>407</v>
      </c>
      <c r="C305" s="3" t="s">
        <v>408</v>
      </c>
      <c r="D305" s="3" t="s">
        <v>248</v>
      </c>
      <c r="E305" s="3" t="s">
        <v>411</v>
      </c>
      <c r="F305" s="6"/>
      <c r="G305" s="3"/>
      <c r="H305" s="3">
        <v>10</v>
      </c>
      <c r="I305" s="4">
        <v>400</v>
      </c>
      <c r="J305" s="7">
        <v>4000</v>
      </c>
      <c r="K305" s="4">
        <f t="shared" si="27"/>
        <v>522000</v>
      </c>
      <c r="L305" s="54" t="s">
        <v>20</v>
      </c>
    </row>
    <row r="306" spans="1:12" s="5" customFormat="1">
      <c r="A306" s="5" t="s">
        <v>285</v>
      </c>
      <c r="B306" s="3" t="s">
        <v>407</v>
      </c>
      <c r="C306" s="3" t="s">
        <v>408</v>
      </c>
      <c r="D306" s="3" t="s">
        <v>248</v>
      </c>
      <c r="E306" s="3" t="s">
        <v>412</v>
      </c>
      <c r="F306" s="6"/>
      <c r="G306" s="3"/>
      <c r="H306" s="3">
        <v>10</v>
      </c>
      <c r="I306" s="4">
        <v>2000</v>
      </c>
      <c r="J306" s="7">
        <f>I306*H306</f>
        <v>20000</v>
      </c>
      <c r="K306" s="4">
        <f t="shared" si="27"/>
        <v>2610000</v>
      </c>
      <c r="L306" s="54" t="s">
        <v>20</v>
      </c>
    </row>
    <row r="307" spans="1:12" s="5" customFormat="1">
      <c r="A307" s="5" t="s">
        <v>285</v>
      </c>
      <c r="B307" s="3" t="s">
        <v>407</v>
      </c>
      <c r="C307" s="3" t="s">
        <v>408</v>
      </c>
      <c r="D307" s="3" t="s">
        <v>248</v>
      </c>
      <c r="E307" s="3" t="s">
        <v>413</v>
      </c>
      <c r="F307" s="6"/>
      <c r="G307" s="3"/>
      <c r="H307" s="3">
        <v>1</v>
      </c>
      <c r="I307" s="4">
        <v>60000</v>
      </c>
      <c r="J307" s="7">
        <f>I307*H307</f>
        <v>60000</v>
      </c>
      <c r="K307" s="4">
        <f t="shared" si="27"/>
        <v>7830000</v>
      </c>
      <c r="L307" s="54" t="s">
        <v>20</v>
      </c>
    </row>
    <row r="308" spans="1:12" s="5" customFormat="1">
      <c r="A308" s="5" t="s">
        <v>285</v>
      </c>
      <c r="B308" s="3" t="s">
        <v>407</v>
      </c>
      <c r="C308" s="3" t="s">
        <v>408</v>
      </c>
      <c r="D308" s="3" t="s">
        <v>308</v>
      </c>
      <c r="E308" s="3" t="s">
        <v>299</v>
      </c>
      <c r="F308" s="6"/>
      <c r="G308" s="3"/>
      <c r="H308" s="3">
        <v>1</v>
      </c>
      <c r="I308" s="4">
        <v>1000</v>
      </c>
      <c r="J308" s="7">
        <f>I308*H308</f>
        <v>1000</v>
      </c>
      <c r="K308" s="4">
        <f t="shared" si="27"/>
        <v>130500</v>
      </c>
      <c r="L308" s="54" t="s">
        <v>20</v>
      </c>
    </row>
    <row r="309" spans="1:12" s="3" customFormat="1">
      <c r="A309" s="5" t="s">
        <v>285</v>
      </c>
      <c r="B309" s="3" t="s">
        <v>407</v>
      </c>
      <c r="C309" s="3" t="s">
        <v>408</v>
      </c>
      <c r="D309" s="3" t="s">
        <v>248</v>
      </c>
      <c r="E309" s="3" t="s">
        <v>414</v>
      </c>
      <c r="F309" s="6"/>
      <c r="H309" s="3">
        <v>7</v>
      </c>
      <c r="I309" s="4">
        <v>300</v>
      </c>
      <c r="J309" s="7">
        <v>2100</v>
      </c>
      <c r="K309" s="4">
        <f t="shared" si="27"/>
        <v>274050</v>
      </c>
      <c r="L309" s="54" t="s">
        <v>20</v>
      </c>
    </row>
    <row r="310" spans="1:12" s="3" customFormat="1">
      <c r="A310" s="3" t="s">
        <v>244</v>
      </c>
      <c r="B310" s="3" t="s">
        <v>244</v>
      </c>
      <c r="C310" s="3" t="s">
        <v>415</v>
      </c>
      <c r="I310" s="4"/>
      <c r="J310" s="4"/>
      <c r="K310" s="4"/>
      <c r="L310" s="74"/>
    </row>
    <row r="311" spans="1:12" s="78" customFormat="1">
      <c r="A311" s="3" t="s">
        <v>244</v>
      </c>
      <c r="B311" s="3" t="s">
        <v>416</v>
      </c>
      <c r="C311" s="3" t="s">
        <v>417</v>
      </c>
      <c r="D311" s="3" t="s">
        <v>358</v>
      </c>
      <c r="E311" s="3" t="s">
        <v>418</v>
      </c>
      <c r="F311" s="3"/>
      <c r="G311" s="3"/>
      <c r="H311" s="3">
        <v>1</v>
      </c>
      <c r="I311" s="4">
        <v>35000</v>
      </c>
      <c r="J311" s="4">
        <f>H311*I311</f>
        <v>35000</v>
      </c>
      <c r="K311" s="4">
        <f>J311*130.55</f>
        <v>4569250</v>
      </c>
      <c r="L311" s="54" t="s">
        <v>20</v>
      </c>
    </row>
    <row r="312" spans="1:12" s="3" customFormat="1">
      <c r="A312" s="3" t="s">
        <v>244</v>
      </c>
      <c r="B312" s="3" t="s">
        <v>416</v>
      </c>
      <c r="C312" s="3" t="s">
        <v>417</v>
      </c>
      <c r="D312" s="78" t="s">
        <v>419</v>
      </c>
      <c r="E312" s="78" t="s">
        <v>420</v>
      </c>
      <c r="F312" s="78"/>
      <c r="G312" s="78"/>
      <c r="H312" s="78">
        <v>14</v>
      </c>
      <c r="I312" s="79">
        <v>70000</v>
      </c>
      <c r="J312" s="79">
        <f t="shared" ref="J312:J331" si="28">H312*I312</f>
        <v>980000</v>
      </c>
      <c r="K312" s="4">
        <f t="shared" ref="K312:K331" si="29">J312*130.55</f>
        <v>127939000.00000001</v>
      </c>
      <c r="L312" s="54" t="s">
        <v>20</v>
      </c>
    </row>
    <row r="313" spans="1:12" s="3" customFormat="1">
      <c r="A313" s="3" t="s">
        <v>244</v>
      </c>
      <c r="B313" s="3" t="s">
        <v>416</v>
      </c>
      <c r="C313" s="3" t="s">
        <v>417</v>
      </c>
      <c r="D313" s="3" t="s">
        <v>421</v>
      </c>
      <c r="E313" s="3" t="s">
        <v>422</v>
      </c>
      <c r="H313" s="3">
        <v>1</v>
      </c>
      <c r="I313" s="79">
        <v>2000</v>
      </c>
      <c r="J313" s="4">
        <f t="shared" si="28"/>
        <v>2000</v>
      </c>
      <c r="K313" s="4">
        <f t="shared" si="29"/>
        <v>261100.00000000003</v>
      </c>
      <c r="L313" s="54" t="s">
        <v>20</v>
      </c>
    </row>
    <row r="314" spans="1:12" s="3" customFormat="1">
      <c r="A314" s="3" t="s">
        <v>244</v>
      </c>
      <c r="B314" s="3" t="s">
        <v>416</v>
      </c>
      <c r="C314" s="3" t="s">
        <v>417</v>
      </c>
      <c r="D314" s="3" t="s">
        <v>423</v>
      </c>
      <c r="E314" s="3" t="s">
        <v>58</v>
      </c>
      <c r="H314" s="3">
        <v>14</v>
      </c>
      <c r="I314" s="4">
        <f>200</f>
        <v>200</v>
      </c>
      <c r="J314" s="4">
        <f t="shared" si="28"/>
        <v>2800</v>
      </c>
      <c r="K314" s="4">
        <f t="shared" si="29"/>
        <v>365540.00000000006</v>
      </c>
      <c r="L314" s="54" t="s">
        <v>20</v>
      </c>
    </row>
    <row r="315" spans="1:12" s="3" customFormat="1">
      <c r="A315" s="3" t="s">
        <v>244</v>
      </c>
      <c r="B315" s="3" t="s">
        <v>416</v>
      </c>
      <c r="C315" s="3" t="s">
        <v>417</v>
      </c>
      <c r="D315" s="3" t="s">
        <v>423</v>
      </c>
      <c r="E315" s="3" t="s">
        <v>424</v>
      </c>
      <c r="H315" s="3">
        <v>14</v>
      </c>
      <c r="I315" s="4">
        <f>300</f>
        <v>300</v>
      </c>
      <c r="J315" s="4">
        <f t="shared" si="28"/>
        <v>4200</v>
      </c>
      <c r="K315" s="4">
        <f t="shared" si="29"/>
        <v>548310</v>
      </c>
      <c r="L315" s="54" t="s">
        <v>20</v>
      </c>
    </row>
    <row r="316" spans="1:12" s="3" customFormat="1">
      <c r="A316" s="3" t="s">
        <v>244</v>
      </c>
      <c r="B316" s="3" t="s">
        <v>416</v>
      </c>
      <c r="C316" s="3" t="s">
        <v>417</v>
      </c>
      <c r="E316" s="3" t="s">
        <v>425</v>
      </c>
      <c r="H316" s="3">
        <v>1</v>
      </c>
      <c r="I316" s="4">
        <v>10000</v>
      </c>
      <c r="J316" s="4">
        <f t="shared" si="28"/>
        <v>10000</v>
      </c>
      <c r="K316" s="4">
        <f t="shared" si="29"/>
        <v>1305500</v>
      </c>
      <c r="L316" s="54" t="s">
        <v>20</v>
      </c>
    </row>
    <row r="317" spans="1:12" s="3" customFormat="1">
      <c r="A317" s="3" t="s">
        <v>244</v>
      </c>
      <c r="B317" s="3" t="s">
        <v>416</v>
      </c>
      <c r="C317" s="3" t="s">
        <v>417</v>
      </c>
      <c r="E317" s="3" t="s">
        <v>426</v>
      </c>
      <c r="I317" s="4">
        <v>10000</v>
      </c>
      <c r="J317" s="4">
        <f>+I317</f>
        <v>10000</v>
      </c>
      <c r="K317" s="4">
        <f t="shared" si="29"/>
        <v>1305500</v>
      </c>
      <c r="L317" s="54" t="s">
        <v>20</v>
      </c>
    </row>
    <row r="318" spans="1:12" s="3" customFormat="1">
      <c r="A318" s="3" t="s">
        <v>244</v>
      </c>
      <c r="B318" s="3" t="s">
        <v>427</v>
      </c>
      <c r="C318" s="51" t="s">
        <v>62</v>
      </c>
      <c r="D318" s="3" t="s">
        <v>358</v>
      </c>
      <c r="E318" s="3" t="s">
        <v>428</v>
      </c>
      <c r="H318" s="3">
        <v>7</v>
      </c>
      <c r="I318" s="4">
        <v>3000</v>
      </c>
      <c r="J318" s="4">
        <f t="shared" si="28"/>
        <v>21000</v>
      </c>
      <c r="K318" s="4">
        <f t="shared" si="29"/>
        <v>2741550.0000000005</v>
      </c>
      <c r="L318" s="54" t="s">
        <v>20</v>
      </c>
    </row>
    <row r="319" spans="1:12" s="3" customFormat="1">
      <c r="A319" s="3" t="s">
        <v>244</v>
      </c>
      <c r="B319" s="3" t="s">
        <v>427</v>
      </c>
      <c r="C319" s="51" t="s">
        <v>62</v>
      </c>
      <c r="D319" s="3" t="s">
        <v>308</v>
      </c>
      <c r="E319" s="3" t="s">
        <v>94</v>
      </c>
      <c r="H319" s="3">
        <v>1</v>
      </c>
      <c r="I319" s="4">
        <v>1400</v>
      </c>
      <c r="J319" s="4">
        <f t="shared" si="28"/>
        <v>1400</v>
      </c>
      <c r="K319" s="4">
        <f t="shared" si="29"/>
        <v>182770.00000000003</v>
      </c>
      <c r="L319" s="54" t="s">
        <v>20</v>
      </c>
    </row>
    <row r="320" spans="1:12" s="3" customFormat="1">
      <c r="A320" s="3" t="s">
        <v>244</v>
      </c>
      <c r="B320" s="3" t="s">
        <v>427</v>
      </c>
      <c r="C320" s="51" t="s">
        <v>62</v>
      </c>
      <c r="D320" s="3" t="str">
        <f>+D318</f>
        <v>Motor vehicle</v>
      </c>
      <c r="E320" s="3" t="s">
        <v>58</v>
      </c>
      <c r="H320" s="3">
        <v>4</v>
      </c>
      <c r="I320" s="4">
        <v>800</v>
      </c>
      <c r="J320" s="4">
        <f t="shared" si="28"/>
        <v>3200</v>
      </c>
      <c r="K320" s="4">
        <f t="shared" si="29"/>
        <v>417760.00000000006</v>
      </c>
      <c r="L320" s="54" t="s">
        <v>20</v>
      </c>
    </row>
    <row r="321" spans="1:12" s="3" customFormat="1">
      <c r="A321" s="3" t="s">
        <v>244</v>
      </c>
      <c r="B321" s="3" t="s">
        <v>427</v>
      </c>
      <c r="C321" s="51" t="s">
        <v>62</v>
      </c>
      <c r="D321" s="3" t="str">
        <f>+D319</f>
        <v>computer equipment</v>
      </c>
      <c r="E321" s="3" t="s">
        <v>429</v>
      </c>
      <c r="H321" s="3">
        <v>1</v>
      </c>
      <c r="I321" s="4">
        <v>300</v>
      </c>
      <c r="J321" s="4">
        <f t="shared" si="28"/>
        <v>300</v>
      </c>
      <c r="K321" s="4">
        <f t="shared" si="29"/>
        <v>39165</v>
      </c>
      <c r="L321" s="54" t="s">
        <v>20</v>
      </c>
    </row>
    <row r="322" spans="1:12" s="3" customFormat="1">
      <c r="A322" s="3" t="s">
        <v>244</v>
      </c>
      <c r="B322" s="3" t="s">
        <v>427</v>
      </c>
      <c r="C322" s="51" t="s">
        <v>62</v>
      </c>
      <c r="D322" s="3" t="s">
        <v>308</v>
      </c>
      <c r="E322" s="3" t="s">
        <v>252</v>
      </c>
      <c r="H322" s="3">
        <v>1</v>
      </c>
      <c r="I322" s="4">
        <v>4000</v>
      </c>
      <c r="J322" s="4">
        <f t="shared" si="28"/>
        <v>4000</v>
      </c>
      <c r="K322" s="4">
        <f t="shared" si="29"/>
        <v>522200.00000000006</v>
      </c>
      <c r="L322" s="54" t="s">
        <v>20</v>
      </c>
    </row>
    <row r="323" spans="1:12" s="3" customFormat="1">
      <c r="A323" s="3" t="s">
        <v>244</v>
      </c>
      <c r="B323" s="3" t="s">
        <v>430</v>
      </c>
      <c r="C323" s="3" t="s">
        <v>417</v>
      </c>
      <c r="D323" s="3" t="str">
        <f>+D308</f>
        <v>computer equipment</v>
      </c>
      <c r="E323" s="3" t="s">
        <v>58</v>
      </c>
      <c r="H323" s="3">
        <v>9</v>
      </c>
      <c r="I323" s="4">
        <f>200</f>
        <v>200</v>
      </c>
      <c r="J323" s="4">
        <f t="shared" si="28"/>
        <v>1800</v>
      </c>
      <c r="K323" s="4">
        <f t="shared" si="29"/>
        <v>234990.00000000003</v>
      </c>
      <c r="L323" s="54" t="s">
        <v>20</v>
      </c>
    </row>
    <row r="324" spans="1:12" s="3" customFormat="1">
      <c r="A324" s="3" t="s">
        <v>244</v>
      </c>
      <c r="B324" s="3" t="s">
        <v>430</v>
      </c>
      <c r="C324" s="3" t="s">
        <v>417</v>
      </c>
      <c r="D324" s="3" t="str">
        <f>+D309</f>
        <v>Furniture and fittings</v>
      </c>
      <c r="E324" s="3" t="s">
        <v>249</v>
      </c>
      <c r="H324" s="3">
        <v>1</v>
      </c>
      <c r="I324" s="4">
        <f>300</f>
        <v>300</v>
      </c>
      <c r="J324" s="4">
        <f t="shared" si="28"/>
        <v>300</v>
      </c>
      <c r="K324" s="4">
        <f t="shared" si="29"/>
        <v>39165</v>
      </c>
      <c r="L324" s="54" t="s">
        <v>20</v>
      </c>
    </row>
    <row r="325" spans="1:12" s="3" customFormat="1">
      <c r="A325" s="3" t="s">
        <v>244</v>
      </c>
      <c r="B325" s="3" t="s">
        <v>430</v>
      </c>
      <c r="C325" s="3" t="s">
        <v>417</v>
      </c>
      <c r="D325" s="3" t="s">
        <v>308</v>
      </c>
      <c r="E325" s="3" t="s">
        <v>94</v>
      </c>
      <c r="H325" s="3">
        <v>1</v>
      </c>
      <c r="I325" s="4">
        <f>1500</f>
        <v>1500</v>
      </c>
      <c r="J325" s="4">
        <f t="shared" si="28"/>
        <v>1500</v>
      </c>
      <c r="K325" s="4">
        <f t="shared" si="29"/>
        <v>195825.00000000003</v>
      </c>
      <c r="L325" s="54" t="s">
        <v>20</v>
      </c>
    </row>
    <row r="326" spans="1:12" s="3" customFormat="1">
      <c r="A326" s="3" t="s">
        <v>244</v>
      </c>
      <c r="B326" s="3" t="s">
        <v>430</v>
      </c>
      <c r="C326" s="3" t="s">
        <v>417</v>
      </c>
      <c r="D326" s="3" t="s">
        <v>358</v>
      </c>
      <c r="E326" s="3" t="s">
        <v>247</v>
      </c>
      <c r="H326" s="3">
        <v>2</v>
      </c>
      <c r="I326" s="4">
        <v>2000</v>
      </c>
      <c r="J326" s="4">
        <f t="shared" si="28"/>
        <v>4000</v>
      </c>
      <c r="K326" s="4">
        <f t="shared" si="29"/>
        <v>522200.00000000006</v>
      </c>
      <c r="L326" s="54" t="s">
        <v>20</v>
      </c>
    </row>
    <row r="327" spans="1:12" s="3" customFormat="1">
      <c r="A327" s="3" t="s">
        <v>244</v>
      </c>
      <c r="B327" s="3" t="s">
        <v>431</v>
      </c>
      <c r="C327" s="3" t="s">
        <v>417</v>
      </c>
      <c r="D327" s="3" t="s">
        <v>248</v>
      </c>
      <c r="E327" s="3" t="s">
        <v>58</v>
      </c>
      <c r="H327" s="3">
        <v>3</v>
      </c>
      <c r="I327" s="4">
        <v>200</v>
      </c>
      <c r="J327" s="4">
        <f t="shared" si="28"/>
        <v>600</v>
      </c>
      <c r="K327" s="4">
        <f t="shared" si="29"/>
        <v>78330</v>
      </c>
      <c r="L327" s="54" t="s">
        <v>20</v>
      </c>
    </row>
    <row r="328" spans="1:12" s="3" customFormat="1">
      <c r="A328" s="3" t="s">
        <v>244</v>
      </c>
      <c r="B328" s="3" t="s">
        <v>431</v>
      </c>
      <c r="C328" s="3" t="s">
        <v>417</v>
      </c>
      <c r="D328" s="3" t="s">
        <v>248</v>
      </c>
      <c r="E328" s="3" t="s">
        <v>429</v>
      </c>
      <c r="H328" s="3">
        <v>1</v>
      </c>
      <c r="I328" s="4">
        <v>300</v>
      </c>
      <c r="J328" s="4">
        <f t="shared" si="28"/>
        <v>300</v>
      </c>
      <c r="K328" s="4">
        <f t="shared" si="29"/>
        <v>39165</v>
      </c>
      <c r="L328" s="54" t="s">
        <v>20</v>
      </c>
    </row>
    <row r="329" spans="1:12" s="3" customFormat="1">
      <c r="A329" s="3" t="s">
        <v>244</v>
      </c>
      <c r="B329" s="3" t="s">
        <v>431</v>
      </c>
      <c r="C329" s="3" t="s">
        <v>417</v>
      </c>
      <c r="D329" s="3" t="s">
        <v>308</v>
      </c>
      <c r="E329" s="3" t="s">
        <v>252</v>
      </c>
      <c r="H329" s="3">
        <v>1</v>
      </c>
      <c r="I329" s="4">
        <v>4000</v>
      </c>
      <c r="J329" s="4">
        <f t="shared" si="28"/>
        <v>4000</v>
      </c>
      <c r="K329" s="4">
        <f t="shared" si="29"/>
        <v>522200.00000000006</v>
      </c>
      <c r="L329" s="54" t="s">
        <v>20</v>
      </c>
    </row>
    <row r="330" spans="1:12" s="3" customFormat="1">
      <c r="A330" s="3" t="s">
        <v>244</v>
      </c>
      <c r="B330" s="3" t="s">
        <v>431</v>
      </c>
      <c r="C330" s="3" t="s">
        <v>417</v>
      </c>
      <c r="D330" s="3" t="s">
        <v>308</v>
      </c>
      <c r="E330" s="3" t="s">
        <v>251</v>
      </c>
      <c r="H330" s="3">
        <v>1</v>
      </c>
      <c r="I330" s="4">
        <v>1500</v>
      </c>
      <c r="J330" s="4">
        <f t="shared" si="28"/>
        <v>1500</v>
      </c>
      <c r="K330" s="4">
        <f t="shared" si="29"/>
        <v>195825.00000000003</v>
      </c>
      <c r="L330" s="54" t="s">
        <v>20</v>
      </c>
    </row>
    <row r="331" spans="1:12" s="3" customFormat="1">
      <c r="A331" s="3" t="s">
        <v>244</v>
      </c>
      <c r="B331" s="3" t="s">
        <v>432</v>
      </c>
      <c r="C331" s="3" t="s">
        <v>415</v>
      </c>
      <c r="D331" s="3" t="s">
        <v>433</v>
      </c>
      <c r="E331" s="3" t="s">
        <v>434</v>
      </c>
      <c r="H331" s="3">
        <v>3</v>
      </c>
      <c r="I331" s="4">
        <v>1000</v>
      </c>
      <c r="J331" s="4">
        <f t="shared" si="28"/>
        <v>3000</v>
      </c>
      <c r="K331" s="4">
        <f t="shared" si="29"/>
        <v>391650.00000000006</v>
      </c>
      <c r="L331" s="54" t="s">
        <v>20</v>
      </c>
    </row>
    <row r="332" spans="1:12" s="5" customFormat="1">
      <c r="A332" s="5" t="s">
        <v>435</v>
      </c>
      <c r="B332" s="3" t="s">
        <v>435</v>
      </c>
      <c r="C332" s="3" t="s">
        <v>415</v>
      </c>
      <c r="D332" s="3" t="s">
        <v>436</v>
      </c>
      <c r="E332" s="3" t="s">
        <v>437</v>
      </c>
      <c r="F332" s="3"/>
      <c r="G332" s="3"/>
      <c r="H332" s="3">
        <f>2+1+1</f>
        <v>4</v>
      </c>
      <c r="I332" s="4">
        <v>30000</v>
      </c>
      <c r="J332" s="8">
        <f>+H332*I332</f>
        <v>120000</v>
      </c>
      <c r="K332" s="4">
        <f>+J332*130.55</f>
        <v>15666000.000000002</v>
      </c>
      <c r="L332" s="76" t="s">
        <v>438</v>
      </c>
    </row>
    <row r="333" spans="1:12" s="5" customFormat="1">
      <c r="A333" s="5" t="s">
        <v>435</v>
      </c>
      <c r="B333" s="3" t="s">
        <v>435</v>
      </c>
      <c r="C333" s="3" t="s">
        <v>415</v>
      </c>
      <c r="D333" s="3" t="s">
        <v>439</v>
      </c>
      <c r="E333" s="3" t="s">
        <v>250</v>
      </c>
      <c r="F333" s="3"/>
      <c r="G333" s="3"/>
      <c r="H333" s="3"/>
      <c r="I333" s="4"/>
      <c r="J333" s="8">
        <v>19400</v>
      </c>
      <c r="K333" s="4">
        <f t="shared" ref="K333" si="30">+J333*130.55</f>
        <v>2532670</v>
      </c>
      <c r="L333" s="76" t="s">
        <v>438</v>
      </c>
    </row>
    <row r="334" spans="1:12">
      <c r="A334" s="5" t="s">
        <v>435</v>
      </c>
      <c r="B334" s="3" t="s">
        <v>435</v>
      </c>
      <c r="C334" s="3" t="s">
        <v>415</v>
      </c>
      <c r="D334" s="3" t="s">
        <v>248</v>
      </c>
      <c r="E334" s="3" t="s">
        <v>248</v>
      </c>
      <c r="F334" s="3"/>
      <c r="G334" s="3"/>
      <c r="H334" s="3"/>
      <c r="I334" s="4"/>
      <c r="J334" s="4">
        <v>83100</v>
      </c>
      <c r="K334" s="4">
        <f>+J334*130.55</f>
        <v>10848705.000000002</v>
      </c>
      <c r="L334" s="76" t="s">
        <v>438</v>
      </c>
    </row>
    <row r="335" spans="1:12" s="80" customFormat="1" ht="14.4">
      <c r="A335" s="5" t="s">
        <v>435</v>
      </c>
      <c r="B335" s="3" t="s">
        <v>435</v>
      </c>
      <c r="C335" s="3" t="s">
        <v>415</v>
      </c>
      <c r="D335" s="3" t="s">
        <v>293</v>
      </c>
      <c r="E335" s="3" t="s">
        <v>440</v>
      </c>
      <c r="F335" s="3"/>
      <c r="G335" s="57"/>
      <c r="H335" s="57">
        <v>1</v>
      </c>
      <c r="I335" s="9">
        <v>500000</v>
      </c>
      <c r="J335" s="8">
        <f>+H335*I335</f>
        <v>500000</v>
      </c>
      <c r="K335" s="4">
        <f>+J335*130.55</f>
        <v>65275000.000000007</v>
      </c>
      <c r="L335" s="76" t="s">
        <v>438</v>
      </c>
    </row>
    <row r="336" spans="1:12" s="80" customFormat="1" ht="14.4">
      <c r="A336" s="5" t="s">
        <v>435</v>
      </c>
      <c r="B336" s="3" t="s">
        <v>435</v>
      </c>
      <c r="C336" s="3" t="s">
        <v>415</v>
      </c>
      <c r="D336" s="3" t="s">
        <v>293</v>
      </c>
      <c r="E336" s="3" t="s">
        <v>441</v>
      </c>
      <c r="F336" s="3"/>
      <c r="G336" s="57"/>
      <c r="H336" s="57">
        <v>1</v>
      </c>
      <c r="I336" s="9">
        <v>10000</v>
      </c>
      <c r="J336" s="8">
        <f>+H336*I336</f>
        <v>10000</v>
      </c>
      <c r="K336" s="4">
        <f>+J336*130.55</f>
        <v>1305500</v>
      </c>
      <c r="L336" s="76" t="s">
        <v>438</v>
      </c>
    </row>
    <row r="337" spans="1:19" s="3" customFormat="1" ht="15" customHeight="1">
      <c r="A337" s="5" t="s">
        <v>435</v>
      </c>
      <c r="B337" s="3" t="s">
        <v>435</v>
      </c>
      <c r="C337" s="3" t="s">
        <v>415</v>
      </c>
      <c r="D337" s="3" t="s">
        <v>442</v>
      </c>
      <c r="H337" s="3">
        <v>1</v>
      </c>
      <c r="I337" s="4">
        <v>400000</v>
      </c>
      <c r="J337" s="4">
        <v>400000</v>
      </c>
      <c r="K337" s="4">
        <f>+J337*130.55</f>
        <v>52220000.000000007</v>
      </c>
      <c r="L337" s="76" t="s">
        <v>438</v>
      </c>
      <c r="M337" s="4"/>
    </row>
    <row r="338" spans="1:19" s="3" customFormat="1" ht="15" customHeight="1">
      <c r="A338" s="3" t="s">
        <v>14</v>
      </c>
      <c r="B338" s="51" t="s">
        <v>61</v>
      </c>
      <c r="C338" s="51" t="s">
        <v>62</v>
      </c>
      <c r="D338" s="51" t="s">
        <v>68</v>
      </c>
      <c r="E338" s="51" t="s">
        <v>443</v>
      </c>
      <c r="F338" s="51" t="s">
        <v>444</v>
      </c>
      <c r="G338" s="51"/>
      <c r="H338" s="52">
        <v>1</v>
      </c>
      <c r="I338" s="4">
        <v>1000</v>
      </c>
      <c r="J338" s="4">
        <f>H338*I338</f>
        <v>1000</v>
      </c>
      <c r="K338" s="53">
        <f t="shared" ref="K338:K348" si="31">+J338*130.5</f>
        <v>130500</v>
      </c>
      <c r="L338" s="54" t="s">
        <v>20</v>
      </c>
      <c r="M338" s="51"/>
      <c r="N338" s="51"/>
      <c r="O338" s="51"/>
      <c r="P338" s="52"/>
      <c r="Q338" s="62"/>
      <c r="R338" s="4"/>
      <c r="S338" s="4"/>
    </row>
    <row r="339" spans="1:19" s="3" customFormat="1" ht="15" customHeight="1">
      <c r="A339" s="3" t="s">
        <v>14</v>
      </c>
      <c r="B339" s="51" t="s">
        <v>61</v>
      </c>
      <c r="C339" s="51" t="s">
        <v>62</v>
      </c>
      <c r="D339" s="51" t="s">
        <v>68</v>
      </c>
      <c r="E339" s="51" t="s">
        <v>445</v>
      </c>
      <c r="F339" s="51" t="s">
        <v>446</v>
      </c>
      <c r="G339" s="51" t="s">
        <v>447</v>
      </c>
      <c r="H339" s="52">
        <v>5</v>
      </c>
      <c r="I339" s="4">
        <v>200</v>
      </c>
      <c r="J339" s="4">
        <f>H339*I339</f>
        <v>1000</v>
      </c>
      <c r="K339" s="53">
        <f t="shared" si="31"/>
        <v>130500</v>
      </c>
      <c r="L339" s="54" t="s">
        <v>20</v>
      </c>
      <c r="M339" s="51"/>
      <c r="N339" s="51"/>
      <c r="O339" s="51"/>
      <c r="P339" s="52"/>
      <c r="Q339" s="62"/>
      <c r="R339" s="4"/>
      <c r="S339" s="4"/>
    </row>
    <row r="340" spans="1:19" s="3" customFormat="1" ht="15" customHeight="1">
      <c r="A340" s="3" t="s">
        <v>14</v>
      </c>
      <c r="B340" s="51" t="s">
        <v>61</v>
      </c>
      <c r="C340" s="51" t="s">
        <v>62</v>
      </c>
      <c r="D340" s="51" t="s">
        <v>68</v>
      </c>
      <c r="E340" s="51" t="s">
        <v>445</v>
      </c>
      <c r="F340" s="51" t="s">
        <v>448</v>
      </c>
      <c r="G340" s="51" t="s">
        <v>449</v>
      </c>
      <c r="H340" s="52">
        <v>30</v>
      </c>
      <c r="I340" s="4">
        <v>250</v>
      </c>
      <c r="J340" s="4">
        <f>H340*I340</f>
        <v>7500</v>
      </c>
      <c r="K340" s="53">
        <f t="shared" si="31"/>
        <v>978750</v>
      </c>
      <c r="L340" s="54" t="s">
        <v>20</v>
      </c>
      <c r="M340" s="51"/>
      <c r="N340" s="51"/>
      <c r="O340" s="51"/>
      <c r="P340" s="52"/>
      <c r="Q340" s="62"/>
      <c r="R340" s="4"/>
      <c r="S340" s="4"/>
    </row>
    <row r="341" spans="1:19" s="3" customFormat="1" ht="15" customHeight="1">
      <c r="A341" s="3" t="s">
        <v>14</v>
      </c>
      <c r="B341" s="51" t="s">
        <v>61</v>
      </c>
      <c r="C341" s="51" t="s">
        <v>62</v>
      </c>
      <c r="D341" s="51" t="s">
        <v>68</v>
      </c>
      <c r="E341" s="51" t="s">
        <v>450</v>
      </c>
      <c r="F341" s="51" t="s">
        <v>451</v>
      </c>
      <c r="G341" s="51"/>
      <c r="H341" s="52">
        <v>1</v>
      </c>
      <c r="I341" s="4">
        <v>5000</v>
      </c>
      <c r="J341" s="4">
        <f>H341*I341</f>
        <v>5000</v>
      </c>
      <c r="K341" s="53">
        <f t="shared" si="31"/>
        <v>652500</v>
      </c>
      <c r="L341" s="54" t="s">
        <v>20</v>
      </c>
    </row>
    <row r="342" spans="1:19" s="3" customFormat="1" ht="15" customHeight="1">
      <c r="A342" s="3" t="s">
        <v>14</v>
      </c>
      <c r="B342" s="51" t="s">
        <v>61</v>
      </c>
      <c r="C342" s="51" t="s">
        <v>62</v>
      </c>
      <c r="D342" s="51" t="s">
        <v>68</v>
      </c>
      <c r="E342" s="51" t="s">
        <v>445</v>
      </c>
      <c r="F342" s="51" t="s">
        <v>452</v>
      </c>
      <c r="G342" s="51"/>
      <c r="H342" s="52">
        <v>3000</v>
      </c>
      <c r="I342" s="4">
        <v>2</v>
      </c>
      <c r="J342" s="4">
        <f>H342*I342</f>
        <v>6000</v>
      </c>
      <c r="K342" s="53">
        <f t="shared" si="31"/>
        <v>783000</v>
      </c>
      <c r="L342" s="54" t="s">
        <v>20</v>
      </c>
    </row>
    <row r="343" spans="1:19" s="3" customFormat="1" ht="15" customHeight="1">
      <c r="A343" s="3" t="s">
        <v>192</v>
      </c>
      <c r="B343" s="3" t="s">
        <v>453</v>
      </c>
      <c r="C343" s="3" t="s">
        <v>207</v>
      </c>
      <c r="D343" s="3" t="s">
        <v>38</v>
      </c>
      <c r="E343" s="3" t="s">
        <v>454</v>
      </c>
      <c r="F343" s="3" t="str">
        <f t="shared" ref="F343:F348" si="32">+B343</f>
        <v>Gimboki Sewerage Works</v>
      </c>
      <c r="G343" s="3" t="str">
        <f t="shared" ref="G343:G348" si="33">+F343</f>
        <v>Gimboki Sewerage Works</v>
      </c>
      <c r="H343" s="3">
        <v>1</v>
      </c>
      <c r="I343" s="4">
        <v>200000</v>
      </c>
      <c r="J343" s="4">
        <f t="shared" ref="J343:J348" si="34">+I343*H343</f>
        <v>200000</v>
      </c>
      <c r="K343" s="4">
        <f t="shared" si="31"/>
        <v>26100000</v>
      </c>
      <c r="L343" s="54" t="s">
        <v>20</v>
      </c>
    </row>
    <row r="344" spans="1:19" s="3" customFormat="1" ht="15" customHeight="1">
      <c r="A344" s="3" t="s">
        <v>192</v>
      </c>
      <c r="B344" s="3" t="s">
        <v>221</v>
      </c>
      <c r="C344" s="3" t="s">
        <v>207</v>
      </c>
      <c r="D344" s="3" t="s">
        <v>38</v>
      </c>
      <c r="E344" s="3" t="s">
        <v>455</v>
      </c>
      <c r="F344" s="3" t="str">
        <f t="shared" si="32"/>
        <v>Odzani Water Works</v>
      </c>
      <c r="G344" s="3" t="str">
        <f t="shared" si="33"/>
        <v>Odzani Water Works</v>
      </c>
      <c r="H344" s="3">
        <v>1</v>
      </c>
      <c r="I344" s="4">
        <v>2000</v>
      </c>
      <c r="J344" s="4">
        <f t="shared" si="34"/>
        <v>2000</v>
      </c>
      <c r="K344" s="4">
        <f t="shared" si="31"/>
        <v>261000</v>
      </c>
      <c r="L344" s="54" t="s">
        <v>20</v>
      </c>
    </row>
    <row r="345" spans="1:19" s="3" customFormat="1" ht="15" customHeight="1">
      <c r="A345" s="3" t="s">
        <v>192</v>
      </c>
      <c r="B345" s="3" t="s">
        <v>221</v>
      </c>
      <c r="C345" s="3" t="s">
        <v>207</v>
      </c>
      <c r="D345" s="3" t="s">
        <v>38</v>
      </c>
      <c r="E345" s="3" t="s">
        <v>456</v>
      </c>
      <c r="F345" s="3" t="str">
        <f t="shared" si="32"/>
        <v>Odzani Water Works</v>
      </c>
      <c r="G345" s="3" t="str">
        <f t="shared" si="33"/>
        <v>Odzani Water Works</v>
      </c>
      <c r="H345" s="3">
        <v>1</v>
      </c>
      <c r="I345" s="4">
        <v>100000</v>
      </c>
      <c r="J345" s="4">
        <f t="shared" si="34"/>
        <v>100000</v>
      </c>
      <c r="K345" s="4">
        <f t="shared" si="31"/>
        <v>13050000</v>
      </c>
      <c r="L345" s="54" t="s">
        <v>20</v>
      </c>
    </row>
    <row r="346" spans="1:19" s="3" customFormat="1" ht="15" customHeight="1">
      <c r="A346" s="3" t="s">
        <v>192</v>
      </c>
      <c r="B346" s="3" t="s">
        <v>221</v>
      </c>
      <c r="C346" s="3" t="s">
        <v>207</v>
      </c>
      <c r="D346" s="3" t="s">
        <v>38</v>
      </c>
      <c r="E346" s="3" t="s">
        <v>210</v>
      </c>
      <c r="F346" s="3" t="str">
        <f t="shared" si="32"/>
        <v>Odzani Water Works</v>
      </c>
      <c r="G346" s="3" t="str">
        <f t="shared" si="33"/>
        <v>Odzani Water Works</v>
      </c>
      <c r="H346" s="3">
        <v>4</v>
      </c>
      <c r="I346" s="4">
        <v>10000</v>
      </c>
      <c r="J346" s="4">
        <f t="shared" si="34"/>
        <v>40000</v>
      </c>
      <c r="K346" s="4">
        <f t="shared" si="31"/>
        <v>5220000</v>
      </c>
      <c r="L346" s="54" t="s">
        <v>20</v>
      </c>
    </row>
    <row r="347" spans="1:19" ht="15" customHeight="1">
      <c r="A347" s="3" t="s">
        <v>192</v>
      </c>
      <c r="B347" s="3" t="s">
        <v>226</v>
      </c>
      <c r="C347" s="3" t="s">
        <v>227</v>
      </c>
      <c r="D347" s="3" t="s">
        <v>38</v>
      </c>
      <c r="E347" s="3" t="s">
        <v>457</v>
      </c>
      <c r="F347" s="3" t="str">
        <f t="shared" si="32"/>
        <v>Roads</v>
      </c>
      <c r="G347" s="3" t="str">
        <f t="shared" si="33"/>
        <v>Roads</v>
      </c>
      <c r="H347" s="3">
        <v>1</v>
      </c>
      <c r="I347" s="4">
        <v>500000</v>
      </c>
      <c r="J347" s="4">
        <f t="shared" si="34"/>
        <v>500000</v>
      </c>
      <c r="K347" s="4">
        <f t="shared" si="31"/>
        <v>65250000</v>
      </c>
      <c r="L347" s="54" t="s">
        <v>20</v>
      </c>
    </row>
    <row r="348" spans="1:19" ht="15" customHeight="1">
      <c r="A348" s="3" t="s">
        <v>192</v>
      </c>
      <c r="B348" s="3" t="s">
        <v>215</v>
      </c>
      <c r="C348" s="3" t="s">
        <v>207</v>
      </c>
      <c r="D348" s="3" t="s">
        <v>38</v>
      </c>
      <c r="E348" s="3" t="s">
        <v>458</v>
      </c>
      <c r="F348" s="3" t="str">
        <f t="shared" si="32"/>
        <v>Water Account</v>
      </c>
      <c r="G348" s="3" t="str">
        <f t="shared" si="33"/>
        <v>Water Account</v>
      </c>
      <c r="H348" s="3">
        <v>1</v>
      </c>
      <c r="I348" s="4">
        <v>50000</v>
      </c>
      <c r="J348" s="4">
        <f t="shared" si="34"/>
        <v>50000</v>
      </c>
      <c r="K348" s="4">
        <f t="shared" si="31"/>
        <v>6525000</v>
      </c>
      <c r="L348" s="54" t="s">
        <v>20</v>
      </c>
    </row>
    <row r="349" spans="1:19" ht="15" customHeight="1">
      <c r="A349" s="3" t="s">
        <v>192</v>
      </c>
      <c r="B349" s="3" t="s">
        <v>215</v>
      </c>
      <c r="C349" s="3" t="s">
        <v>207</v>
      </c>
      <c r="D349" s="3" t="s">
        <v>38</v>
      </c>
      <c r="E349" s="3" t="s">
        <v>459</v>
      </c>
      <c r="F349" s="3" t="str">
        <f>+B349</f>
        <v>Water Account</v>
      </c>
      <c r="G349" s="3" t="str">
        <f>+F349</f>
        <v>Water Account</v>
      </c>
      <c r="H349" s="3">
        <v>1</v>
      </c>
      <c r="I349" s="4">
        <v>65000</v>
      </c>
      <c r="J349" s="4">
        <f>+I349*H349</f>
        <v>65000</v>
      </c>
      <c r="K349" s="4">
        <f>+J349*130.5</f>
        <v>8482500</v>
      </c>
      <c r="L349" s="54" t="s">
        <v>20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1288"/>
  <sheetViews>
    <sheetView tabSelected="1" topLeftCell="B2" workbookViewId="0">
      <pane ySplit="3" topLeftCell="A1227" activePane="bottomLeft" state="frozen"/>
      <selection activeCell="A2" sqref="A2"/>
      <selection pane="bottomLeft" activeCell="D1227" sqref="D1227"/>
    </sheetView>
  </sheetViews>
  <sheetFormatPr defaultColWidth="8.77734375" defaultRowHeight="10.199999999999999"/>
  <cols>
    <col min="1" max="1" width="11.5546875" style="5" customWidth="1"/>
    <col min="2" max="2" width="11.88671875" style="5" customWidth="1"/>
    <col min="3" max="3" width="16.44140625" style="5" customWidth="1"/>
    <col min="4" max="4" width="17.77734375" style="5" customWidth="1"/>
    <col min="5" max="5" width="16.5546875" style="5" customWidth="1"/>
    <col min="6" max="6" width="12.44140625" style="5" customWidth="1"/>
    <col min="7" max="7" width="7.5546875" style="5" customWidth="1"/>
    <col min="8" max="8" width="9.44140625" style="5" customWidth="1"/>
    <col min="9" max="9" width="5" style="5" hidden="1" customWidth="1"/>
    <col min="10" max="10" width="11.44140625" style="15" customWidth="1"/>
    <col min="11" max="11" width="8.77734375" style="5" hidden="1" customWidth="1"/>
    <col min="12" max="12" width="10.6640625" style="13" customWidth="1"/>
    <col min="13" max="13" width="9.44140625" style="13" hidden="1" customWidth="1"/>
    <col min="14" max="14" width="0.33203125" style="13" hidden="1" customWidth="1"/>
    <col min="15" max="15" width="10.6640625" style="15" hidden="1" customWidth="1"/>
    <col min="16" max="16" width="8.88671875" style="30" hidden="1" customWidth="1"/>
    <col min="17" max="17" width="12.5546875" style="17" hidden="1" customWidth="1"/>
    <col min="18" max="18" width="10.33203125" style="30" hidden="1" customWidth="1"/>
    <col min="19" max="19" width="12.88671875" style="17" hidden="1" customWidth="1"/>
    <col min="20" max="20" width="11" style="30" hidden="1" customWidth="1"/>
    <col min="21" max="21" width="15.6640625" style="17" hidden="1" customWidth="1"/>
    <col min="22" max="22" width="9.77734375" style="30" hidden="1" customWidth="1"/>
    <col min="23" max="23" width="14.21875" style="17" hidden="1" customWidth="1"/>
    <col min="24" max="24" width="10.77734375" style="30" hidden="1" customWidth="1"/>
    <col min="25" max="25" width="13.88671875" style="17" hidden="1" customWidth="1"/>
    <col min="26" max="26" width="20.6640625" style="20" hidden="1" customWidth="1"/>
    <col min="27" max="27" width="22" style="13" hidden="1" customWidth="1"/>
    <col min="28" max="28" width="15.44140625" style="13" hidden="1" customWidth="1"/>
    <col min="29" max="29" width="15.44140625" style="85" customWidth="1"/>
    <col min="30" max="30" width="11.21875" style="5" customWidth="1"/>
    <col min="31" max="34" width="8.77734375" style="90"/>
    <col min="35" max="35" width="11.77734375" style="5" customWidth="1"/>
    <col min="36" max="36" width="11.21875" style="5" customWidth="1"/>
    <col min="37" max="37" width="11.33203125" style="5" customWidth="1"/>
    <col min="38" max="38" width="10.6640625" style="5" customWidth="1"/>
    <col min="39" max="16384" width="8.77734375" style="5"/>
  </cols>
  <sheetData>
    <row r="1" spans="1:38" ht="40.799999999999997" hidden="1" customHeight="1">
      <c r="C1" s="10" t="s">
        <v>460</v>
      </c>
      <c r="D1" s="10" t="s">
        <v>461</v>
      </c>
      <c r="E1" s="10" t="s">
        <v>462</v>
      </c>
      <c r="F1" s="10" t="s">
        <v>6</v>
      </c>
      <c r="G1" s="10"/>
      <c r="H1" s="10" t="s">
        <v>463</v>
      </c>
      <c r="I1" s="10" t="s">
        <v>464</v>
      </c>
      <c r="J1" s="11" t="s">
        <v>465</v>
      </c>
      <c r="K1" s="12" t="s">
        <v>465</v>
      </c>
      <c r="L1" s="13" t="s">
        <v>460</v>
      </c>
      <c r="N1" s="14" t="e">
        <f>87+#REF!</f>
        <v>#REF!</v>
      </c>
      <c r="P1" s="16">
        <v>44501</v>
      </c>
      <c r="R1" s="16">
        <v>44562</v>
      </c>
      <c r="S1" s="17" t="s">
        <v>466</v>
      </c>
      <c r="T1" s="16">
        <v>44652</v>
      </c>
      <c r="U1" s="5" t="s">
        <v>467</v>
      </c>
      <c r="V1" s="16">
        <v>44743</v>
      </c>
      <c r="W1" s="18" t="s">
        <v>468</v>
      </c>
      <c r="X1" s="16">
        <v>44835</v>
      </c>
      <c r="Y1" s="19" t="s">
        <v>469</v>
      </c>
      <c r="Z1" s="20" t="s">
        <v>470</v>
      </c>
      <c r="AC1" s="84">
        <v>0.2</v>
      </c>
      <c r="AE1" s="88">
        <v>0.1</v>
      </c>
      <c r="AF1" s="89">
        <v>3.3300000000000003E-2</v>
      </c>
      <c r="AG1" s="89">
        <v>3.3300000000000003E-2</v>
      </c>
      <c r="AH1" s="89">
        <v>3.3399999999999999E-2</v>
      </c>
      <c r="AI1" s="154" t="s">
        <v>2273</v>
      </c>
      <c r="AJ1" s="155"/>
      <c r="AK1" s="155"/>
      <c r="AL1" s="156"/>
    </row>
    <row r="2" spans="1:38" ht="14.4" customHeight="1">
      <c r="C2" s="10"/>
      <c r="D2" s="10"/>
      <c r="E2" s="10"/>
      <c r="F2" s="10"/>
      <c r="G2" s="10"/>
      <c r="H2" s="10"/>
      <c r="I2" s="10"/>
      <c r="J2" s="11"/>
      <c r="K2" s="12"/>
      <c r="N2" s="14"/>
      <c r="P2" s="16"/>
      <c r="R2" s="16"/>
      <c r="T2" s="16"/>
      <c r="U2" s="5"/>
      <c r="V2" s="16"/>
      <c r="W2" s="18"/>
      <c r="X2" s="16"/>
      <c r="Y2" s="19"/>
      <c r="AC2" s="84"/>
      <c r="AE2" s="151" t="s">
        <v>2274</v>
      </c>
      <c r="AF2" s="152"/>
      <c r="AG2" s="152"/>
      <c r="AH2" s="153"/>
      <c r="AI2" s="157"/>
      <c r="AJ2" s="158"/>
      <c r="AK2" s="158"/>
      <c r="AL2" s="159"/>
    </row>
    <row r="3" spans="1:38" ht="14.4" customHeight="1">
      <c r="C3" s="10"/>
      <c r="D3" s="10"/>
      <c r="E3" s="10"/>
      <c r="F3" s="10"/>
      <c r="G3" s="10"/>
      <c r="H3" s="10"/>
      <c r="I3" s="10"/>
      <c r="J3" s="11"/>
      <c r="K3" s="12"/>
      <c r="N3" s="14"/>
      <c r="P3" s="16"/>
      <c r="R3" s="16"/>
      <c r="T3" s="16"/>
      <c r="U3" s="5"/>
      <c r="V3" s="16"/>
      <c r="W3" s="18"/>
      <c r="X3" s="16"/>
      <c r="Y3" s="19"/>
      <c r="AC3" s="84"/>
      <c r="AE3" s="138" t="s">
        <v>2269</v>
      </c>
      <c r="AF3" s="138" t="s">
        <v>2270</v>
      </c>
      <c r="AG3" s="138" t="s">
        <v>2271</v>
      </c>
      <c r="AH3" s="138" t="s">
        <v>2272</v>
      </c>
      <c r="AI3" s="139" t="s">
        <v>2269</v>
      </c>
      <c r="AJ3" s="139" t="s">
        <v>2270</v>
      </c>
      <c r="AK3" s="139" t="s">
        <v>2271</v>
      </c>
      <c r="AL3" s="139" t="s">
        <v>2272</v>
      </c>
    </row>
    <row r="4" spans="1:38" s="111" customFormat="1" ht="61.2">
      <c r="A4" s="111" t="s">
        <v>0</v>
      </c>
      <c r="B4" s="111" t="s">
        <v>2204</v>
      </c>
      <c r="C4" s="97" t="s">
        <v>471</v>
      </c>
      <c r="D4" s="97" t="s">
        <v>461</v>
      </c>
      <c r="E4" s="97" t="s">
        <v>462</v>
      </c>
      <c r="F4" s="97" t="s">
        <v>6</v>
      </c>
      <c r="G4" s="97"/>
      <c r="H4" s="97" t="s">
        <v>463</v>
      </c>
      <c r="I4" s="97" t="s">
        <v>464</v>
      </c>
      <c r="J4" s="98" t="s">
        <v>472</v>
      </c>
      <c r="K4" s="97" t="s">
        <v>473</v>
      </c>
      <c r="L4" s="99" t="s">
        <v>474</v>
      </c>
      <c r="M4" s="97" t="s">
        <v>475</v>
      </c>
      <c r="N4" s="97">
        <v>87</v>
      </c>
      <c r="O4" s="98" t="s">
        <v>476</v>
      </c>
      <c r="P4" s="100">
        <v>0.56999999999999995</v>
      </c>
      <c r="Q4" s="101" t="s">
        <v>477</v>
      </c>
      <c r="R4" s="100">
        <v>0.25</v>
      </c>
      <c r="S4" s="102" t="s">
        <v>478</v>
      </c>
      <c r="T4" s="100">
        <v>0.25</v>
      </c>
      <c r="U4" s="102" t="s">
        <v>479</v>
      </c>
      <c r="V4" s="103">
        <v>0.25</v>
      </c>
      <c r="W4" s="104" t="s">
        <v>479</v>
      </c>
      <c r="X4" s="103">
        <v>0.25</v>
      </c>
      <c r="Y4" s="105" t="s">
        <v>479</v>
      </c>
      <c r="Z4" s="106"/>
      <c r="AA4" s="107"/>
      <c r="AB4" s="107"/>
      <c r="AC4" s="108">
        <f>AC5</f>
        <v>6.0146341463414627E-6</v>
      </c>
      <c r="AD4" s="109" t="s">
        <v>2098</v>
      </c>
      <c r="AE4" s="110">
        <v>1.1000000000000001</v>
      </c>
      <c r="AF4" s="110">
        <v>1.133</v>
      </c>
      <c r="AG4" s="110">
        <v>1.1659999999999999</v>
      </c>
      <c r="AH4" s="110">
        <v>1.2</v>
      </c>
      <c r="AI4" s="140">
        <v>1.1000000000000001</v>
      </c>
      <c r="AJ4" s="140">
        <v>1.133</v>
      </c>
      <c r="AK4" s="140">
        <v>1.1659999999999999</v>
      </c>
      <c r="AL4" s="140">
        <v>1.2</v>
      </c>
    </row>
    <row r="5" spans="1:38" ht="20.399999999999999">
      <c r="A5" s="5" t="s">
        <v>2205</v>
      </c>
      <c r="B5" s="5" t="s">
        <v>2206</v>
      </c>
      <c r="C5" s="22" t="s">
        <v>480</v>
      </c>
      <c r="D5" s="22" t="s">
        <v>481</v>
      </c>
      <c r="E5" s="22" t="s">
        <v>481</v>
      </c>
      <c r="F5" s="22" t="s">
        <v>481</v>
      </c>
      <c r="G5" s="22"/>
      <c r="H5" s="23" t="s">
        <v>482</v>
      </c>
      <c r="I5" s="24">
        <v>400.4</v>
      </c>
      <c r="J5" s="25">
        <v>4.1100000000000002E-4</v>
      </c>
      <c r="K5" s="26" t="s">
        <v>483</v>
      </c>
      <c r="L5" s="21">
        <f>+J5/82</f>
        <v>5.0121951219512193E-6</v>
      </c>
      <c r="M5" s="21">
        <f>+L5*87</f>
        <v>4.3606097560975606E-4</v>
      </c>
      <c r="N5" s="27">
        <f t="shared" ref="N5:N71" si="0">+(1.0609756097561)*J5</f>
        <v>4.3606097560975715E-4</v>
      </c>
      <c r="O5" s="15">
        <f>+'[1]Assessment Rates'!J2</f>
        <v>40201.623109756103</v>
      </c>
      <c r="P5" s="28">
        <f t="shared" ref="P5:P34" si="1">+J5</f>
        <v>4.1100000000000002E-4</v>
      </c>
      <c r="Q5" s="29"/>
      <c r="R5" s="30">
        <f t="shared" ref="R5:R33" si="2">+J5*1.7</f>
        <v>6.9870000000000002E-4</v>
      </c>
      <c r="S5" s="29">
        <f>+R5*O5*3</f>
        <v>84.266622200359777</v>
      </c>
      <c r="T5" s="30">
        <f t="shared" ref="T5:T33" si="3">+P5*2.07</f>
        <v>8.5076999999999993E-4</v>
      </c>
      <c r="U5" s="29">
        <f>+T5*O5*3</f>
        <v>102.60700467926159</v>
      </c>
      <c r="V5" s="30">
        <f t="shared" ref="V5:V33" si="4">+P5*2.32</f>
        <v>9.5352000000000002E-4</v>
      </c>
      <c r="W5" s="29">
        <f>+V5*O5*3</f>
        <v>114.99915500284392</v>
      </c>
      <c r="X5" s="30">
        <f t="shared" ref="X5:X33" si="5">+P5*2.57</f>
        <v>1.05627E-3</v>
      </c>
      <c r="Y5" s="31">
        <f>+X5*O5*3</f>
        <v>127.39130532642622</v>
      </c>
      <c r="Z5" s="20">
        <f t="shared" ref="Z5:Z34" si="6">+Y5+W5+U5+S5</f>
        <v>429.26408720889151</v>
      </c>
      <c r="AC5" s="86">
        <f>L5*1.2</f>
        <v>6.0146341463414627E-6</v>
      </c>
      <c r="AD5" s="82">
        <f>AC5*93</f>
        <v>5.5936097560975603E-4</v>
      </c>
      <c r="AE5" s="91">
        <f>L5*1.1</f>
        <v>5.5134146341463418E-6</v>
      </c>
      <c r="AF5" s="91">
        <f>L5*1.133</f>
        <v>5.6788170731707315E-6</v>
      </c>
      <c r="AG5" s="91">
        <f>L5*1.166</f>
        <v>5.8442195121951212E-6</v>
      </c>
      <c r="AH5" s="91">
        <f>L5*1.2</f>
        <v>6.0146341463414627E-6</v>
      </c>
      <c r="AI5" s="141">
        <f>AE5*97</f>
        <v>5.3480121951219521E-4</v>
      </c>
      <c r="AJ5" s="141">
        <f>AF5*97</f>
        <v>5.5084525609756091E-4</v>
      </c>
      <c r="AK5" s="141">
        <f>AG5*97</f>
        <v>5.6688929268292672E-4</v>
      </c>
      <c r="AL5" s="141">
        <f>AH5*97</f>
        <v>5.8341951219512188E-4</v>
      </c>
    </row>
    <row r="6" spans="1:38" ht="30.6">
      <c r="A6" s="5" t="s">
        <v>2205</v>
      </c>
      <c r="B6" s="5" t="s">
        <v>2206</v>
      </c>
      <c r="C6" s="22" t="s">
        <v>480</v>
      </c>
      <c r="D6" s="22" t="s">
        <v>481</v>
      </c>
      <c r="E6" s="22" t="s">
        <v>481</v>
      </c>
      <c r="F6" s="22" t="s">
        <v>484</v>
      </c>
      <c r="G6" s="22"/>
      <c r="H6" s="23"/>
      <c r="I6" s="24"/>
      <c r="J6" s="25">
        <v>3.3199999999999999E-4</v>
      </c>
      <c r="K6" s="26"/>
      <c r="L6" s="21">
        <f t="shared" ref="L6:L11" si="7">+J6/82</f>
        <v>4.048780487804878E-6</v>
      </c>
      <c r="M6" s="21">
        <f>+(1.0609756097561)*J6</f>
        <v>3.5224390243902522E-4</v>
      </c>
      <c r="N6" s="27">
        <f t="shared" si="0"/>
        <v>3.5224390243902522E-4</v>
      </c>
      <c r="O6" s="15">
        <v>40201.623109756103</v>
      </c>
      <c r="P6" s="28">
        <f t="shared" si="1"/>
        <v>3.3199999999999999E-4</v>
      </c>
      <c r="Q6" s="29"/>
      <c r="R6" s="30">
        <f t="shared" si="2"/>
        <v>5.6439999999999995E-4</v>
      </c>
      <c r="S6" s="29">
        <f t="shared" ref="S6:S71" si="8">+R6*O6*3</f>
        <v>68.069388249439015</v>
      </c>
      <c r="T6" s="30">
        <f t="shared" si="3"/>
        <v>6.8723999999999988E-4</v>
      </c>
      <c r="U6" s="29">
        <f t="shared" ref="U6:U71" si="9">+T6*O6*3</f>
        <v>82.884490397846349</v>
      </c>
      <c r="V6" s="30">
        <f t="shared" si="4"/>
        <v>7.7023999999999994E-4</v>
      </c>
      <c r="W6" s="29">
        <f t="shared" ref="W6:W71" si="10">+V6*O6*3</f>
        <v>92.894694552175608</v>
      </c>
      <c r="X6" s="30">
        <f t="shared" si="5"/>
        <v>8.532399999999999E-4</v>
      </c>
      <c r="Y6" s="31">
        <f t="shared" ref="Y6:Y71" si="11">+X6*O6*3</f>
        <v>102.90489870650488</v>
      </c>
      <c r="Z6" s="20">
        <f t="shared" si="6"/>
        <v>346.75347190596585</v>
      </c>
      <c r="AC6" s="86">
        <f t="shared" ref="AC6:AC69" si="12">L6*1.2</f>
        <v>4.8585365853658532E-6</v>
      </c>
      <c r="AD6" s="82">
        <f t="shared" ref="AD6:AD69" si="13">AC6*93</f>
        <v>4.5184390243902434E-4</v>
      </c>
      <c r="AE6" s="91">
        <f t="shared" ref="AE6:AE11" si="14">L6*1.1</f>
        <v>4.4536585365853664E-6</v>
      </c>
      <c r="AF6" s="91">
        <f t="shared" ref="AF6:AF11" si="15">L6*1.133</f>
        <v>4.587268292682927E-6</v>
      </c>
      <c r="AG6" s="91">
        <f t="shared" ref="AG6:AG11" si="16">L6*1.166</f>
        <v>4.7208780487804875E-6</v>
      </c>
      <c r="AH6" s="91">
        <f t="shared" ref="AH6:AH11" si="17">L6*1.2</f>
        <v>4.8585365853658532E-6</v>
      </c>
      <c r="AI6" s="141">
        <f t="shared" ref="AI6:AI11" si="18">AE6*97</f>
        <v>4.3200487804878054E-4</v>
      </c>
      <c r="AJ6" s="141">
        <f t="shared" ref="AJ6:AJ11" si="19">AF6*97</f>
        <v>4.4496502439024391E-4</v>
      </c>
      <c r="AK6" s="141">
        <f t="shared" ref="AK6:AK11" si="20">AG6*97</f>
        <v>4.5792517073170729E-4</v>
      </c>
      <c r="AL6" s="141">
        <f t="shared" ref="AL6:AL11" si="21">AH6*97</f>
        <v>4.7127804878048778E-4</v>
      </c>
    </row>
    <row r="7" spans="1:38" ht="51">
      <c r="A7" s="5" t="s">
        <v>2205</v>
      </c>
      <c r="B7" s="5" t="s">
        <v>2206</v>
      </c>
      <c r="C7" s="22" t="s">
        <v>480</v>
      </c>
      <c r="D7" s="22" t="s">
        <v>485</v>
      </c>
      <c r="E7" s="22" t="s">
        <v>486</v>
      </c>
      <c r="F7" s="22" t="s">
        <v>487</v>
      </c>
      <c r="G7" s="22"/>
      <c r="H7" s="23" t="s">
        <v>482</v>
      </c>
      <c r="I7" s="24"/>
      <c r="J7" s="25"/>
      <c r="K7" s="26"/>
      <c r="L7" s="21">
        <f t="shared" si="7"/>
        <v>0</v>
      </c>
      <c r="M7" s="21"/>
      <c r="N7" s="27">
        <f t="shared" si="0"/>
        <v>0</v>
      </c>
      <c r="P7" s="28">
        <f t="shared" si="1"/>
        <v>0</v>
      </c>
      <c r="Q7" s="29"/>
      <c r="R7" s="30">
        <f t="shared" si="2"/>
        <v>0</v>
      </c>
      <c r="S7" s="29">
        <f t="shared" si="8"/>
        <v>0</v>
      </c>
      <c r="T7" s="30">
        <f t="shared" si="3"/>
        <v>0</v>
      </c>
      <c r="U7" s="29">
        <f t="shared" si="9"/>
        <v>0</v>
      </c>
      <c r="V7" s="30">
        <f t="shared" si="4"/>
        <v>0</v>
      </c>
      <c r="W7" s="29">
        <f t="shared" si="10"/>
        <v>0</v>
      </c>
      <c r="X7" s="30">
        <f t="shared" si="5"/>
        <v>0</v>
      </c>
      <c r="Y7" s="31">
        <f t="shared" si="11"/>
        <v>0</v>
      </c>
      <c r="Z7" s="20">
        <f t="shared" si="6"/>
        <v>0</v>
      </c>
      <c r="AC7" s="86">
        <f t="shared" si="12"/>
        <v>0</v>
      </c>
      <c r="AD7" s="82">
        <f t="shared" si="13"/>
        <v>0</v>
      </c>
      <c r="AE7" s="91">
        <f t="shared" si="14"/>
        <v>0</v>
      </c>
      <c r="AF7" s="91">
        <f t="shared" si="15"/>
        <v>0</v>
      </c>
      <c r="AG7" s="91">
        <f t="shared" si="16"/>
        <v>0</v>
      </c>
      <c r="AH7" s="91">
        <f t="shared" si="17"/>
        <v>0</v>
      </c>
      <c r="AI7" s="141">
        <f t="shared" si="18"/>
        <v>0</v>
      </c>
      <c r="AJ7" s="141">
        <f t="shared" si="19"/>
        <v>0</v>
      </c>
      <c r="AK7" s="141">
        <f t="shared" si="20"/>
        <v>0</v>
      </c>
      <c r="AL7" s="141">
        <f t="shared" si="21"/>
        <v>0</v>
      </c>
    </row>
    <row r="8" spans="1:38" ht="30.6">
      <c r="A8" s="5" t="s">
        <v>2205</v>
      </c>
      <c r="B8" s="5" t="s">
        <v>2206</v>
      </c>
      <c r="C8" s="22" t="s">
        <v>480</v>
      </c>
      <c r="D8" s="22" t="s">
        <v>485</v>
      </c>
      <c r="E8" s="22" t="s">
        <v>488</v>
      </c>
      <c r="F8" s="22" t="s">
        <v>487</v>
      </c>
      <c r="G8" s="22"/>
      <c r="H8" s="23" t="s">
        <v>482</v>
      </c>
      <c r="I8" s="24">
        <v>0.1026</v>
      </c>
      <c r="J8" s="25">
        <v>0.1026</v>
      </c>
      <c r="K8" s="26" t="s">
        <v>489</v>
      </c>
      <c r="L8" s="21">
        <f t="shared" si="7"/>
        <v>1.2512195121951218E-3</v>
      </c>
      <c r="M8" s="21">
        <f>+L8*87</f>
        <v>0.1088560975609756</v>
      </c>
      <c r="N8" s="27">
        <f t="shared" si="0"/>
        <v>0.10885609756097586</v>
      </c>
      <c r="O8" s="13">
        <v>14336473.291156724</v>
      </c>
      <c r="P8" s="28">
        <f t="shared" si="1"/>
        <v>0.1026</v>
      </c>
      <c r="Q8" s="29"/>
      <c r="R8" s="30">
        <f t="shared" si="2"/>
        <v>0.17441999999999999</v>
      </c>
      <c r="S8" s="29">
        <f t="shared" si="8"/>
        <v>7501703.0143306665</v>
      </c>
      <c r="T8" s="30">
        <f t="shared" si="3"/>
        <v>0.21238199999999999</v>
      </c>
      <c r="U8" s="29">
        <f t="shared" si="9"/>
        <v>9134426.6115673427</v>
      </c>
      <c r="V8" s="30">
        <f t="shared" si="4"/>
        <v>0.23803199999999997</v>
      </c>
      <c r="W8" s="29">
        <f t="shared" si="10"/>
        <v>10237618.231321851</v>
      </c>
      <c r="X8" s="30">
        <f t="shared" si="5"/>
        <v>0.26368199999999997</v>
      </c>
      <c r="Y8" s="31">
        <f t="shared" si="11"/>
        <v>11340809.851076361</v>
      </c>
      <c r="Z8" s="20">
        <f t="shared" si="6"/>
        <v>38214557.708296224</v>
      </c>
      <c r="AC8" s="86">
        <f t="shared" si="12"/>
        <v>1.5014634146341462E-3</v>
      </c>
      <c r="AD8" s="82">
        <f t="shared" si="13"/>
        <v>0.13963609756097559</v>
      </c>
      <c r="AE8" s="91">
        <f t="shared" si="14"/>
        <v>1.3763414634146342E-3</v>
      </c>
      <c r="AF8" s="91">
        <f t="shared" si="15"/>
        <v>1.4176317073170731E-3</v>
      </c>
      <c r="AG8" s="91">
        <f t="shared" si="16"/>
        <v>1.458921951219512E-3</v>
      </c>
      <c r="AH8" s="91">
        <f t="shared" si="17"/>
        <v>1.5014634146341462E-3</v>
      </c>
      <c r="AI8" s="141">
        <f t="shared" si="18"/>
        <v>0.13350512195121952</v>
      </c>
      <c r="AJ8" s="141">
        <f t="shared" si="19"/>
        <v>0.13751027560975609</v>
      </c>
      <c r="AK8" s="141">
        <f t="shared" si="20"/>
        <v>0.14151542926829266</v>
      </c>
      <c r="AL8" s="141">
        <f t="shared" si="21"/>
        <v>0.14564195121951218</v>
      </c>
    </row>
    <row r="9" spans="1:38" ht="30.6">
      <c r="A9" s="5" t="s">
        <v>2205</v>
      </c>
      <c r="B9" s="5" t="s">
        <v>2206</v>
      </c>
      <c r="C9" s="22" t="s">
        <v>480</v>
      </c>
      <c r="D9" s="22" t="s">
        <v>485</v>
      </c>
      <c r="E9" s="22" t="s">
        <v>490</v>
      </c>
      <c r="F9" s="22" t="s">
        <v>484</v>
      </c>
      <c r="G9" s="22"/>
      <c r="H9" s="23" t="s">
        <v>482</v>
      </c>
      <c r="I9" s="24">
        <v>2.5649999999999999E-2</v>
      </c>
      <c r="J9" s="25">
        <v>2.5649999999999999E-2</v>
      </c>
      <c r="K9" s="26" t="s">
        <v>491</v>
      </c>
      <c r="L9" s="21">
        <f t="shared" si="7"/>
        <v>3.1280487804878046E-4</v>
      </c>
      <c r="M9" s="21">
        <f>+L9*87</f>
        <v>2.72140243902439E-2</v>
      </c>
      <c r="N9" s="27">
        <f t="shared" si="0"/>
        <v>2.7214024390243965E-2</v>
      </c>
      <c r="O9" s="13">
        <v>14336473.291156724</v>
      </c>
      <c r="P9" s="28">
        <f t="shared" si="1"/>
        <v>2.5649999999999999E-2</v>
      </c>
      <c r="Q9" s="48"/>
      <c r="R9" s="44">
        <f t="shared" si="2"/>
        <v>4.3604999999999998E-2</v>
      </c>
      <c r="S9" s="48">
        <f t="shared" si="8"/>
        <v>1875425.7535826666</v>
      </c>
      <c r="T9" s="44">
        <f t="shared" si="3"/>
        <v>5.3095499999999997E-2</v>
      </c>
      <c r="U9" s="48">
        <f t="shared" si="9"/>
        <v>2283606.6528918357</v>
      </c>
      <c r="V9" s="44">
        <f t="shared" si="4"/>
        <v>5.9507999999999991E-2</v>
      </c>
      <c r="W9" s="48">
        <f t="shared" si="10"/>
        <v>2559404.5578304627</v>
      </c>
      <c r="X9" s="44">
        <f t="shared" si="5"/>
        <v>6.5920499999999993E-2</v>
      </c>
      <c r="Y9" s="48">
        <f t="shared" si="11"/>
        <v>2835202.4627690902</v>
      </c>
      <c r="Z9" s="20">
        <f t="shared" si="6"/>
        <v>9553639.4270740561</v>
      </c>
      <c r="AC9" s="86">
        <f t="shared" si="12"/>
        <v>3.7536585365853655E-4</v>
      </c>
      <c r="AD9" s="82">
        <f t="shared" si="13"/>
        <v>3.4909024390243897E-2</v>
      </c>
      <c r="AE9" s="91">
        <f t="shared" si="14"/>
        <v>3.4408536585365856E-4</v>
      </c>
      <c r="AF9" s="91">
        <f t="shared" si="15"/>
        <v>3.5440792682926828E-4</v>
      </c>
      <c r="AG9" s="91">
        <f t="shared" si="16"/>
        <v>3.6473048780487799E-4</v>
      </c>
      <c r="AH9" s="91">
        <f t="shared" si="17"/>
        <v>3.7536585365853655E-4</v>
      </c>
      <c r="AI9" s="141">
        <f t="shared" si="18"/>
        <v>3.3376280487804881E-2</v>
      </c>
      <c r="AJ9" s="141">
        <f t="shared" si="19"/>
        <v>3.4377568902439024E-2</v>
      </c>
      <c r="AK9" s="141">
        <f t="shared" si="20"/>
        <v>3.5378857317073166E-2</v>
      </c>
      <c r="AL9" s="141">
        <f t="shared" si="21"/>
        <v>3.6410487804878044E-2</v>
      </c>
    </row>
    <row r="10" spans="1:38" ht="30.6">
      <c r="A10" s="5" t="s">
        <v>2205</v>
      </c>
      <c r="B10" s="5" t="s">
        <v>2206</v>
      </c>
      <c r="C10" s="22" t="s">
        <v>480</v>
      </c>
      <c r="D10" s="22" t="s">
        <v>485</v>
      </c>
      <c r="E10" s="22" t="s">
        <v>492</v>
      </c>
      <c r="F10" s="22" t="s">
        <v>487</v>
      </c>
      <c r="G10" s="22"/>
      <c r="H10" s="23" t="s">
        <v>482</v>
      </c>
      <c r="I10" s="24">
        <v>3.3750000000000002E-2</v>
      </c>
      <c r="J10" s="25">
        <v>3.3750000000000002E-2</v>
      </c>
      <c r="K10" s="26" t="s">
        <v>493</v>
      </c>
      <c r="L10" s="21">
        <f t="shared" si="7"/>
        <v>4.1158536585365858E-4</v>
      </c>
      <c r="M10" s="21">
        <f>+L10*87</f>
        <v>3.5807926829268297E-2</v>
      </c>
      <c r="N10" s="27">
        <f t="shared" si="0"/>
        <v>3.580792682926838E-2</v>
      </c>
      <c r="O10" s="13">
        <v>17905485.779554363</v>
      </c>
      <c r="P10" s="28">
        <f t="shared" si="1"/>
        <v>3.3750000000000002E-2</v>
      </c>
      <c r="Q10" s="48"/>
      <c r="R10" s="44">
        <f t="shared" si="2"/>
        <v>5.7375000000000002E-2</v>
      </c>
      <c r="S10" s="48">
        <f t="shared" si="8"/>
        <v>3081981.7398057948</v>
      </c>
      <c r="T10" s="44">
        <f t="shared" si="3"/>
        <v>6.9862499999999994E-2</v>
      </c>
      <c r="U10" s="48">
        <f t="shared" si="9"/>
        <v>3752766.0008223499</v>
      </c>
      <c r="V10" s="44">
        <f t="shared" si="4"/>
        <v>7.8299999999999995E-2</v>
      </c>
      <c r="W10" s="48">
        <f t="shared" si="10"/>
        <v>4205998.6096173199</v>
      </c>
      <c r="X10" s="44">
        <f t="shared" si="5"/>
        <v>8.6737499999999995E-2</v>
      </c>
      <c r="Y10" s="48">
        <f t="shared" si="11"/>
        <v>4659231.2184122894</v>
      </c>
      <c r="Z10" s="20">
        <f t="shared" si="6"/>
        <v>15699977.568657756</v>
      </c>
      <c r="AC10" s="86">
        <f t="shared" si="12"/>
        <v>4.9390243902439025E-4</v>
      </c>
      <c r="AD10" s="82">
        <f t="shared" si="13"/>
        <v>4.5932926829268292E-2</v>
      </c>
      <c r="AE10" s="91">
        <f t="shared" si="14"/>
        <v>4.5274390243902447E-4</v>
      </c>
      <c r="AF10" s="91">
        <f t="shared" si="15"/>
        <v>4.6632621951219518E-4</v>
      </c>
      <c r="AG10" s="91">
        <f t="shared" si="16"/>
        <v>4.7990853658536585E-4</v>
      </c>
      <c r="AH10" s="91">
        <f t="shared" si="17"/>
        <v>4.9390243902439025E-4</v>
      </c>
      <c r="AI10" s="141">
        <f t="shared" si="18"/>
        <v>4.391615853658537E-2</v>
      </c>
      <c r="AJ10" s="141">
        <f t="shared" si="19"/>
        <v>4.523364329268293E-2</v>
      </c>
      <c r="AK10" s="141">
        <f t="shared" si="20"/>
        <v>4.6551128048780491E-2</v>
      </c>
      <c r="AL10" s="141">
        <f t="shared" si="21"/>
        <v>4.7908536585365855E-2</v>
      </c>
    </row>
    <row r="11" spans="1:38" ht="30.6">
      <c r="A11" s="5" t="s">
        <v>2205</v>
      </c>
      <c r="B11" s="5" t="s">
        <v>2206</v>
      </c>
      <c r="C11" s="22" t="s">
        <v>480</v>
      </c>
      <c r="D11" s="22" t="s">
        <v>485</v>
      </c>
      <c r="E11" s="22" t="s">
        <v>494</v>
      </c>
      <c r="F11" s="22" t="s">
        <v>484</v>
      </c>
      <c r="G11" s="22"/>
      <c r="H11" s="23" t="s">
        <v>482</v>
      </c>
      <c r="I11" s="24">
        <v>7.1999999999999995E-2</v>
      </c>
      <c r="J11" s="25">
        <v>7.1999999999999995E-2</v>
      </c>
      <c r="K11" s="26" t="s">
        <v>495</v>
      </c>
      <c r="L11" s="21">
        <f t="shared" si="7"/>
        <v>8.7804878048780479E-4</v>
      </c>
      <c r="M11" s="21">
        <f>+L11*87</f>
        <v>7.6390243902439023E-2</v>
      </c>
      <c r="N11" s="27">
        <f t="shared" si="0"/>
        <v>7.6390243902439203E-2</v>
      </c>
      <c r="O11" s="13">
        <v>17905485.779554363</v>
      </c>
      <c r="P11" s="28">
        <f t="shared" si="1"/>
        <v>7.1999999999999995E-2</v>
      </c>
      <c r="Q11" s="48"/>
      <c r="R11" s="44">
        <f t="shared" si="2"/>
        <v>0.12239999999999998</v>
      </c>
      <c r="S11" s="48">
        <f t="shared" si="8"/>
        <v>6574894.378252361</v>
      </c>
      <c r="T11" s="44">
        <f t="shared" si="3"/>
        <v>0.14903999999999998</v>
      </c>
      <c r="U11" s="48">
        <f t="shared" si="9"/>
        <v>8005900.8017543452</v>
      </c>
      <c r="V11" s="44">
        <f t="shared" si="4"/>
        <v>0.16703999999999997</v>
      </c>
      <c r="W11" s="48">
        <f t="shared" si="10"/>
        <v>8972797.0338502806</v>
      </c>
      <c r="X11" s="44">
        <f t="shared" si="5"/>
        <v>0.18503999999999998</v>
      </c>
      <c r="Y11" s="48">
        <f t="shared" si="11"/>
        <v>9939693.2659462169</v>
      </c>
      <c r="Z11" s="20">
        <f t="shared" si="6"/>
        <v>33493285.479803205</v>
      </c>
      <c r="AC11" s="86">
        <f t="shared" si="12"/>
        <v>1.0536585365853656E-3</v>
      </c>
      <c r="AD11" s="82">
        <f t="shared" si="13"/>
        <v>9.7990243902439003E-2</v>
      </c>
      <c r="AE11" s="91">
        <f t="shared" si="14"/>
        <v>9.6585365853658531E-4</v>
      </c>
      <c r="AF11" s="91">
        <f t="shared" si="15"/>
        <v>9.948292682926828E-4</v>
      </c>
      <c r="AG11" s="91">
        <f t="shared" si="16"/>
        <v>1.0238048780487803E-3</v>
      </c>
      <c r="AH11" s="91">
        <f t="shared" si="17"/>
        <v>1.0536585365853656E-3</v>
      </c>
      <c r="AI11" s="141">
        <f t="shared" si="18"/>
        <v>9.3687804878048772E-2</v>
      </c>
      <c r="AJ11" s="141">
        <f t="shared" si="19"/>
        <v>9.6498439024390231E-2</v>
      </c>
      <c r="AK11" s="141">
        <f t="shared" si="20"/>
        <v>9.930907317073169E-2</v>
      </c>
      <c r="AL11" s="141">
        <f t="shared" si="21"/>
        <v>0.10220487804878046</v>
      </c>
    </row>
    <row r="12" spans="1:38" ht="20.399999999999999">
      <c r="A12" s="5" t="s">
        <v>2205</v>
      </c>
      <c r="B12" s="5" t="s">
        <v>2206</v>
      </c>
      <c r="C12" s="22" t="s">
        <v>480</v>
      </c>
      <c r="D12" s="22" t="s">
        <v>485</v>
      </c>
      <c r="E12" s="22" t="s">
        <v>496</v>
      </c>
      <c r="F12" s="22" t="s">
        <v>497</v>
      </c>
      <c r="G12" s="22"/>
      <c r="H12" s="23" t="s">
        <v>482</v>
      </c>
      <c r="I12" s="24">
        <v>365</v>
      </c>
      <c r="J12" s="32">
        <v>61.44</v>
      </c>
      <c r="K12" s="26" t="s">
        <v>498</v>
      </c>
      <c r="L12" s="13">
        <f t="shared" ref="L12:L70" si="22">+J12/82</f>
        <v>0.74926829268292683</v>
      </c>
      <c r="M12" s="27">
        <f>+L12*87+50%</f>
        <v>65.686341463414635</v>
      </c>
      <c r="N12" s="27">
        <f t="shared" si="0"/>
        <v>65.186341463414792</v>
      </c>
      <c r="O12" s="15">
        <v>490</v>
      </c>
      <c r="P12" s="30">
        <f t="shared" si="1"/>
        <v>61.44</v>
      </c>
      <c r="Q12" s="48"/>
      <c r="R12" s="44">
        <f t="shared" si="2"/>
        <v>104.44799999999999</v>
      </c>
      <c r="S12" s="48">
        <f t="shared" si="8"/>
        <v>153538.56</v>
      </c>
      <c r="T12" s="44">
        <f t="shared" si="3"/>
        <v>127.18079999999999</v>
      </c>
      <c r="U12" s="48">
        <f t="shared" si="9"/>
        <v>186955.77599999998</v>
      </c>
      <c r="V12" s="44">
        <f t="shared" si="4"/>
        <v>142.54079999999999</v>
      </c>
      <c r="W12" s="48">
        <f t="shared" si="10"/>
        <v>209534.976</v>
      </c>
      <c r="X12" s="44">
        <f t="shared" si="5"/>
        <v>157.90079999999998</v>
      </c>
      <c r="Y12" s="48">
        <f t="shared" si="11"/>
        <v>232114.17599999998</v>
      </c>
      <c r="Z12" s="20">
        <f>+Y12+W12+U12+S12</f>
        <v>782143.4879999999</v>
      </c>
      <c r="AC12" s="87">
        <f t="shared" si="12"/>
        <v>0.89912195121951222</v>
      </c>
      <c r="AD12" s="83">
        <f t="shared" si="13"/>
        <v>83.618341463414637</v>
      </c>
      <c r="AE12" s="92">
        <f>L12*1.1</f>
        <v>0.82419512195121958</v>
      </c>
      <c r="AF12" s="92">
        <f>L12*1.133</f>
        <v>0.8489209756097561</v>
      </c>
      <c r="AG12" s="92">
        <f>L12*1.166</f>
        <v>0.87364682926829262</v>
      </c>
      <c r="AH12" s="92">
        <f>L12*1.2</f>
        <v>0.89912195121951222</v>
      </c>
      <c r="AI12" s="137">
        <f t="shared" ref="AI12:AL12" si="23">AE12*97</f>
        <v>79.946926829268293</v>
      </c>
      <c r="AJ12" s="137">
        <f t="shared" si="23"/>
        <v>82.34533463414634</v>
      </c>
      <c r="AK12" s="137">
        <f t="shared" si="23"/>
        <v>84.743742439024388</v>
      </c>
      <c r="AL12" s="137">
        <f t="shared" si="23"/>
        <v>87.214829268292689</v>
      </c>
    </row>
    <row r="13" spans="1:38" ht="20.399999999999999">
      <c r="A13" s="5" t="s">
        <v>2205</v>
      </c>
      <c r="B13" s="5" t="s">
        <v>2206</v>
      </c>
      <c r="C13" s="22" t="s">
        <v>480</v>
      </c>
      <c r="D13" s="22" t="s">
        <v>485</v>
      </c>
      <c r="E13" s="22" t="s">
        <v>496</v>
      </c>
      <c r="F13" s="22" t="s">
        <v>499</v>
      </c>
      <c r="G13" s="22"/>
      <c r="H13" s="23" t="s">
        <v>482</v>
      </c>
      <c r="I13" s="24">
        <v>453</v>
      </c>
      <c r="J13" s="32">
        <v>61.435899999999997</v>
      </c>
      <c r="K13" s="26" t="s">
        <v>500</v>
      </c>
      <c r="L13" s="13">
        <f t="shared" si="22"/>
        <v>0.74921829268292683</v>
      </c>
      <c r="M13" s="27">
        <f t="shared" ref="M13:M29" si="24">+L13*87</f>
        <v>65.181991463414633</v>
      </c>
      <c r="N13" s="27">
        <f t="shared" si="0"/>
        <v>65.181991463414789</v>
      </c>
      <c r="O13" s="15">
        <v>730</v>
      </c>
      <c r="P13" s="30">
        <f t="shared" si="1"/>
        <v>61.435899999999997</v>
      </c>
      <c r="Q13" s="48"/>
      <c r="R13" s="44">
        <f t="shared" si="2"/>
        <v>104.44103</v>
      </c>
      <c r="S13" s="48">
        <f>+R13*O13*3</f>
        <v>228725.85570000001</v>
      </c>
      <c r="T13" s="44">
        <f t="shared" si="3"/>
        <v>127.17231299999999</v>
      </c>
      <c r="U13" s="48">
        <f t="shared" si="9"/>
        <v>278507.36546999996</v>
      </c>
      <c r="V13" s="44">
        <f t="shared" si="4"/>
        <v>142.53128799999999</v>
      </c>
      <c r="W13" s="48">
        <f t="shared" si="10"/>
        <v>312143.52071999997</v>
      </c>
      <c r="X13" s="44">
        <f t="shared" si="5"/>
        <v>157.89026299999998</v>
      </c>
      <c r="Y13" s="48">
        <f t="shared" si="11"/>
        <v>345779.67596999998</v>
      </c>
      <c r="Z13" s="20">
        <f>+Y13+W13+U13+S13</f>
        <v>1165156.4178599999</v>
      </c>
      <c r="AC13" s="87">
        <f t="shared" si="12"/>
        <v>0.89906195121951216</v>
      </c>
      <c r="AD13" s="83">
        <f t="shared" si="13"/>
        <v>83.612761463414628</v>
      </c>
      <c r="AE13" s="92">
        <f t="shared" ref="AE13:AE75" si="25">L13*1.1</f>
        <v>0.82414012195121955</v>
      </c>
      <c r="AF13" s="92">
        <f t="shared" ref="AF13:AF75" si="26">L13*1.133</f>
        <v>0.84886432560975611</v>
      </c>
      <c r="AG13" s="92">
        <f t="shared" ref="AG13:AG75" si="27">L13*1.166</f>
        <v>0.87358852926829267</v>
      </c>
      <c r="AH13" s="92">
        <f t="shared" ref="AH13:AH75" si="28">L13*1.2</f>
        <v>0.89906195121951216</v>
      </c>
      <c r="AI13" s="137">
        <f t="shared" ref="AI13:AI76" si="29">AE13*97</f>
        <v>79.94159182926829</v>
      </c>
      <c r="AJ13" s="137">
        <f t="shared" ref="AJ13:AJ76" si="30">AF13*97</f>
        <v>82.339839584146347</v>
      </c>
      <c r="AK13" s="137">
        <f t="shared" ref="AK13:AK76" si="31">AG13*97</f>
        <v>84.738087339024389</v>
      </c>
      <c r="AL13" s="137">
        <f t="shared" ref="AL13:AL76" si="32">AH13*97</f>
        <v>87.209009268292675</v>
      </c>
    </row>
    <row r="14" spans="1:38">
      <c r="A14" s="5" t="s">
        <v>2205</v>
      </c>
      <c r="B14" s="5" t="s">
        <v>2206</v>
      </c>
      <c r="C14" s="22" t="s">
        <v>480</v>
      </c>
      <c r="D14" s="22" t="s">
        <v>485</v>
      </c>
      <c r="E14" s="22" t="s">
        <v>496</v>
      </c>
      <c r="F14" s="22" t="s">
        <v>501</v>
      </c>
      <c r="G14" s="22"/>
      <c r="H14" s="23" t="s">
        <v>482</v>
      </c>
      <c r="I14" s="24">
        <v>288</v>
      </c>
      <c r="J14" s="32">
        <v>61.435899999999997</v>
      </c>
      <c r="K14" s="26" t="s">
        <v>502</v>
      </c>
      <c r="L14" s="13">
        <f t="shared" si="22"/>
        <v>0.74921829268292683</v>
      </c>
      <c r="M14" s="27">
        <f t="shared" si="24"/>
        <v>65.181991463414633</v>
      </c>
      <c r="N14" s="27">
        <f t="shared" si="0"/>
        <v>65.181991463414789</v>
      </c>
      <c r="O14" s="15">
        <v>1520</v>
      </c>
      <c r="P14" s="30">
        <f t="shared" si="1"/>
        <v>61.435899999999997</v>
      </c>
      <c r="Q14" s="48"/>
      <c r="R14" s="44">
        <f t="shared" si="2"/>
        <v>104.44103</v>
      </c>
      <c r="S14" s="48">
        <f t="shared" si="8"/>
        <v>476251.09679999994</v>
      </c>
      <c r="T14" s="44">
        <f t="shared" si="3"/>
        <v>127.17231299999999</v>
      </c>
      <c r="U14" s="48">
        <f t="shared" si="9"/>
        <v>579905.74727999989</v>
      </c>
      <c r="V14" s="44">
        <f t="shared" si="4"/>
        <v>142.53128799999999</v>
      </c>
      <c r="W14" s="48">
        <f t="shared" si="10"/>
        <v>649942.67327999999</v>
      </c>
      <c r="X14" s="44">
        <f t="shared" si="5"/>
        <v>157.89026299999998</v>
      </c>
      <c r="Y14" s="48">
        <f t="shared" si="11"/>
        <v>719979.59927999985</v>
      </c>
      <c r="Z14" s="20">
        <f t="shared" si="6"/>
        <v>2426079.1166399997</v>
      </c>
      <c r="AC14" s="87">
        <f t="shared" si="12"/>
        <v>0.89906195121951216</v>
      </c>
      <c r="AD14" s="83">
        <f t="shared" si="13"/>
        <v>83.612761463414628</v>
      </c>
      <c r="AE14" s="92">
        <f t="shared" si="25"/>
        <v>0.82414012195121955</v>
      </c>
      <c r="AF14" s="92">
        <f t="shared" si="26"/>
        <v>0.84886432560975611</v>
      </c>
      <c r="AG14" s="92">
        <f t="shared" si="27"/>
        <v>0.87358852926829267</v>
      </c>
      <c r="AH14" s="92">
        <f t="shared" si="28"/>
        <v>0.89906195121951216</v>
      </c>
      <c r="AI14" s="137">
        <f t="shared" si="29"/>
        <v>79.94159182926829</v>
      </c>
      <c r="AJ14" s="137">
        <f t="shared" si="30"/>
        <v>82.339839584146347</v>
      </c>
      <c r="AK14" s="137">
        <f t="shared" si="31"/>
        <v>84.738087339024389</v>
      </c>
      <c r="AL14" s="137">
        <f t="shared" si="32"/>
        <v>87.209009268292675</v>
      </c>
    </row>
    <row r="15" spans="1:38">
      <c r="A15" s="5" t="s">
        <v>2205</v>
      </c>
      <c r="B15" s="5" t="s">
        <v>2206</v>
      </c>
      <c r="C15" s="22" t="s">
        <v>480</v>
      </c>
      <c r="D15" s="22" t="s">
        <v>485</v>
      </c>
      <c r="E15" s="22" t="s">
        <v>503</v>
      </c>
      <c r="F15" s="22" t="s">
        <v>504</v>
      </c>
      <c r="G15" s="22"/>
      <c r="H15" s="23" t="s">
        <v>482</v>
      </c>
      <c r="I15" s="24">
        <v>365</v>
      </c>
      <c r="J15" s="32">
        <v>54.61</v>
      </c>
      <c r="K15" s="26" t="s">
        <v>498</v>
      </c>
      <c r="L15" s="13">
        <f t="shared" si="22"/>
        <v>0.6659756097560976</v>
      </c>
      <c r="M15" s="27">
        <f t="shared" si="24"/>
        <v>57.939878048780493</v>
      </c>
      <c r="N15" s="27">
        <f t="shared" si="0"/>
        <v>57.939878048780621</v>
      </c>
      <c r="O15" s="15">
        <v>695</v>
      </c>
      <c r="P15" s="30">
        <f t="shared" si="1"/>
        <v>54.61</v>
      </c>
      <c r="Q15" s="48"/>
      <c r="R15" s="44">
        <f t="shared" si="2"/>
        <v>92.837000000000003</v>
      </c>
      <c r="S15" s="48">
        <f t="shared" si="8"/>
        <v>193565.14500000002</v>
      </c>
      <c r="T15" s="44">
        <f t="shared" si="3"/>
        <v>113.0427</v>
      </c>
      <c r="U15" s="48">
        <f t="shared" si="9"/>
        <v>235694.0295</v>
      </c>
      <c r="V15" s="44">
        <f t="shared" si="4"/>
        <v>126.69519999999999</v>
      </c>
      <c r="W15" s="48">
        <f t="shared" si="10"/>
        <v>264159.49199999997</v>
      </c>
      <c r="X15" s="44">
        <f t="shared" si="5"/>
        <v>140.3477</v>
      </c>
      <c r="Y15" s="48">
        <f t="shared" si="11"/>
        <v>292624.95449999999</v>
      </c>
      <c r="Z15" s="20">
        <f t="shared" si="6"/>
        <v>986043.62100000004</v>
      </c>
      <c r="AC15" s="87">
        <f t="shared" si="12"/>
        <v>0.79917073170731712</v>
      </c>
      <c r="AD15" s="83">
        <f t="shared" si="13"/>
        <v>74.322878048780495</v>
      </c>
      <c r="AE15" s="92">
        <f t="shared" si="25"/>
        <v>0.73257317073170747</v>
      </c>
      <c r="AF15" s="92">
        <f t="shared" si="26"/>
        <v>0.75455036585365853</v>
      </c>
      <c r="AG15" s="92">
        <f t="shared" si="27"/>
        <v>0.77652756097560971</v>
      </c>
      <c r="AH15" s="92">
        <f t="shared" si="28"/>
        <v>0.79917073170731712</v>
      </c>
      <c r="AI15" s="137">
        <f t="shared" si="29"/>
        <v>71.059597560975618</v>
      </c>
      <c r="AJ15" s="137">
        <f t="shared" si="30"/>
        <v>73.19138548780488</v>
      </c>
      <c r="AK15" s="137">
        <f t="shared" si="31"/>
        <v>75.323173414634141</v>
      </c>
      <c r="AL15" s="137">
        <f t="shared" si="32"/>
        <v>77.519560975609764</v>
      </c>
    </row>
    <row r="16" spans="1:38">
      <c r="A16" s="5" t="s">
        <v>2205</v>
      </c>
      <c r="B16" s="5" t="s">
        <v>2206</v>
      </c>
      <c r="C16" s="22" t="s">
        <v>480</v>
      </c>
      <c r="D16" s="22" t="s">
        <v>485</v>
      </c>
      <c r="E16" s="22" t="s">
        <v>503</v>
      </c>
      <c r="F16" s="22" t="s">
        <v>505</v>
      </c>
      <c r="G16" s="22"/>
      <c r="H16" s="23" t="s">
        <v>482</v>
      </c>
      <c r="I16" s="24"/>
      <c r="J16" s="32">
        <v>54.61</v>
      </c>
      <c r="K16" s="26"/>
      <c r="L16" s="13">
        <f t="shared" si="22"/>
        <v>0.6659756097560976</v>
      </c>
      <c r="M16" s="27">
        <f t="shared" si="24"/>
        <v>57.939878048780493</v>
      </c>
      <c r="N16" s="27">
        <f t="shared" si="0"/>
        <v>57.939878048780621</v>
      </c>
      <c r="O16" s="15">
        <v>95491</v>
      </c>
      <c r="P16" s="30">
        <f t="shared" si="1"/>
        <v>54.61</v>
      </c>
      <c r="Q16" s="48"/>
      <c r="R16" s="44">
        <f t="shared" si="2"/>
        <v>92.837000000000003</v>
      </c>
      <c r="S16" s="48">
        <f t="shared" si="8"/>
        <v>26595293.901000001</v>
      </c>
      <c r="T16" s="44">
        <f t="shared" si="3"/>
        <v>113.0427</v>
      </c>
      <c r="U16" s="48">
        <f t="shared" si="9"/>
        <v>32383681.397100002</v>
      </c>
      <c r="V16" s="44">
        <f t="shared" si="4"/>
        <v>126.69519999999999</v>
      </c>
      <c r="W16" s="48">
        <f t="shared" si="10"/>
        <v>36294754.029599994</v>
      </c>
      <c r="X16" s="44">
        <f t="shared" si="5"/>
        <v>140.3477</v>
      </c>
      <c r="Y16" s="48">
        <f t="shared" si="11"/>
        <v>40205826.662100002</v>
      </c>
      <c r="Z16" s="20">
        <f t="shared" si="6"/>
        <v>135479555.98980001</v>
      </c>
      <c r="AC16" s="87">
        <f t="shared" si="12"/>
        <v>0.79917073170731712</v>
      </c>
      <c r="AD16" s="83">
        <f t="shared" si="13"/>
        <v>74.322878048780495</v>
      </c>
      <c r="AE16" s="92">
        <f t="shared" si="25"/>
        <v>0.73257317073170747</v>
      </c>
      <c r="AF16" s="92">
        <f t="shared" si="26"/>
        <v>0.75455036585365853</v>
      </c>
      <c r="AG16" s="92">
        <f t="shared" si="27"/>
        <v>0.77652756097560971</v>
      </c>
      <c r="AH16" s="92">
        <f t="shared" si="28"/>
        <v>0.79917073170731712</v>
      </c>
      <c r="AI16" s="137">
        <f t="shared" si="29"/>
        <v>71.059597560975618</v>
      </c>
      <c r="AJ16" s="137">
        <f t="shared" si="30"/>
        <v>73.19138548780488</v>
      </c>
      <c r="AK16" s="137">
        <f t="shared" si="31"/>
        <v>75.323173414634141</v>
      </c>
      <c r="AL16" s="137">
        <f t="shared" si="32"/>
        <v>77.519560975609764</v>
      </c>
    </row>
    <row r="17" spans="1:38" ht="20.399999999999999">
      <c r="A17" s="5" t="s">
        <v>2205</v>
      </c>
      <c r="B17" s="5" t="s">
        <v>2206</v>
      </c>
      <c r="C17" s="22" t="s">
        <v>480</v>
      </c>
      <c r="D17" s="22" t="s">
        <v>485</v>
      </c>
      <c r="E17" s="22" t="s">
        <v>503</v>
      </c>
      <c r="F17" s="22" t="s">
        <v>499</v>
      </c>
      <c r="G17" s="22"/>
      <c r="H17" s="23" t="s">
        <v>482</v>
      </c>
      <c r="I17" s="24">
        <v>288</v>
      </c>
      <c r="J17" s="32">
        <v>54.61</v>
      </c>
      <c r="K17" s="26" t="s">
        <v>502</v>
      </c>
      <c r="L17" s="13">
        <f t="shared" si="22"/>
        <v>0.6659756097560976</v>
      </c>
      <c r="M17" s="27">
        <f t="shared" si="24"/>
        <v>57.939878048780493</v>
      </c>
      <c r="N17" s="27">
        <f t="shared" si="0"/>
        <v>57.939878048780621</v>
      </c>
      <c r="O17" s="15">
        <v>43963</v>
      </c>
      <c r="P17" s="30">
        <f t="shared" si="1"/>
        <v>54.61</v>
      </c>
      <c r="Q17" s="48"/>
      <c r="R17" s="44">
        <f>+J17*1.7</f>
        <v>92.837000000000003</v>
      </c>
      <c r="S17" s="48">
        <f t="shared" si="8"/>
        <v>12244179.093</v>
      </c>
      <c r="T17" s="44">
        <f t="shared" si="3"/>
        <v>113.0427</v>
      </c>
      <c r="U17" s="48">
        <f t="shared" si="9"/>
        <v>14909088.660299998</v>
      </c>
      <c r="V17" s="44">
        <f t="shared" si="4"/>
        <v>126.69519999999999</v>
      </c>
      <c r="W17" s="48">
        <f t="shared" si="10"/>
        <v>16709703.232799999</v>
      </c>
      <c r="X17" s="44">
        <f t="shared" si="5"/>
        <v>140.3477</v>
      </c>
      <c r="Y17" s="48">
        <f t="shared" si="11"/>
        <v>18510317.805300001</v>
      </c>
      <c r="Z17" s="20">
        <f t="shared" si="6"/>
        <v>62373288.791400008</v>
      </c>
      <c r="AC17" s="87">
        <f t="shared" si="12"/>
        <v>0.79917073170731712</v>
      </c>
      <c r="AD17" s="83">
        <f t="shared" si="13"/>
        <v>74.322878048780495</v>
      </c>
      <c r="AE17" s="92">
        <f t="shared" si="25"/>
        <v>0.73257317073170747</v>
      </c>
      <c r="AF17" s="92">
        <f t="shared" si="26"/>
        <v>0.75455036585365853</v>
      </c>
      <c r="AG17" s="92">
        <f t="shared" si="27"/>
        <v>0.77652756097560971</v>
      </c>
      <c r="AH17" s="92">
        <f t="shared" si="28"/>
        <v>0.79917073170731712</v>
      </c>
      <c r="AI17" s="137">
        <f t="shared" si="29"/>
        <v>71.059597560975618</v>
      </c>
      <c r="AJ17" s="137">
        <f t="shared" si="30"/>
        <v>73.19138548780488</v>
      </c>
      <c r="AK17" s="137">
        <f t="shared" si="31"/>
        <v>75.323173414634141</v>
      </c>
      <c r="AL17" s="137">
        <f t="shared" si="32"/>
        <v>77.519560975609764</v>
      </c>
    </row>
    <row r="18" spans="1:38">
      <c r="A18" s="5" t="s">
        <v>2205</v>
      </c>
      <c r="B18" s="5" t="s">
        <v>2206</v>
      </c>
      <c r="C18" s="22" t="s">
        <v>480</v>
      </c>
      <c r="D18" s="22" t="s">
        <v>506</v>
      </c>
      <c r="E18" s="22" t="s">
        <v>503</v>
      </c>
      <c r="F18" s="22" t="s">
        <v>501</v>
      </c>
      <c r="G18" s="22"/>
      <c r="H18" s="23" t="s">
        <v>482</v>
      </c>
      <c r="I18" s="24"/>
      <c r="J18" s="32">
        <v>54.61</v>
      </c>
      <c r="K18" s="26"/>
      <c r="L18" s="13">
        <f t="shared" si="22"/>
        <v>0.6659756097560976</v>
      </c>
      <c r="M18" s="27">
        <f t="shared" si="24"/>
        <v>57.939878048780493</v>
      </c>
      <c r="N18" s="27">
        <f t="shared" si="0"/>
        <v>57.939878048780621</v>
      </c>
      <c r="O18" s="15">
        <v>7733</v>
      </c>
      <c r="P18" s="30">
        <f t="shared" si="1"/>
        <v>54.61</v>
      </c>
      <c r="Q18" s="48"/>
      <c r="R18" s="44">
        <f t="shared" si="2"/>
        <v>92.837000000000003</v>
      </c>
      <c r="S18" s="48">
        <f t="shared" si="8"/>
        <v>2153725.5630000001</v>
      </c>
      <c r="T18" s="44">
        <f t="shared" si="3"/>
        <v>113.0427</v>
      </c>
      <c r="U18" s="48">
        <f t="shared" si="9"/>
        <v>2622477.5973</v>
      </c>
      <c r="V18" s="44">
        <f t="shared" si="4"/>
        <v>126.69519999999999</v>
      </c>
      <c r="W18" s="48">
        <f t="shared" si="10"/>
        <v>2939201.9447999997</v>
      </c>
      <c r="X18" s="44">
        <f t="shared" si="5"/>
        <v>140.3477</v>
      </c>
      <c r="Y18" s="48">
        <f t="shared" si="11"/>
        <v>3255926.2922999999</v>
      </c>
      <c r="Z18" s="20">
        <f t="shared" si="6"/>
        <v>10971331.397399999</v>
      </c>
      <c r="AC18" s="87">
        <f t="shared" si="12"/>
        <v>0.79917073170731712</v>
      </c>
      <c r="AD18" s="83">
        <f t="shared" si="13"/>
        <v>74.322878048780495</v>
      </c>
      <c r="AE18" s="92">
        <f t="shared" si="25"/>
        <v>0.73257317073170747</v>
      </c>
      <c r="AF18" s="92">
        <f t="shared" si="26"/>
        <v>0.75455036585365853</v>
      </c>
      <c r="AG18" s="92">
        <f t="shared" si="27"/>
        <v>0.77652756097560971</v>
      </c>
      <c r="AH18" s="92">
        <f t="shared" si="28"/>
        <v>0.79917073170731712</v>
      </c>
      <c r="AI18" s="137">
        <f t="shared" si="29"/>
        <v>71.059597560975618</v>
      </c>
      <c r="AJ18" s="137">
        <f t="shared" si="30"/>
        <v>73.19138548780488</v>
      </c>
      <c r="AK18" s="137">
        <f t="shared" si="31"/>
        <v>75.323173414634141</v>
      </c>
      <c r="AL18" s="137">
        <f t="shared" si="32"/>
        <v>77.519560975609764</v>
      </c>
    </row>
    <row r="19" spans="1:38">
      <c r="A19" s="5" t="s">
        <v>2205</v>
      </c>
      <c r="B19" s="5" t="s">
        <v>2206</v>
      </c>
      <c r="C19" s="22" t="s">
        <v>480</v>
      </c>
      <c r="D19" s="22" t="s">
        <v>507</v>
      </c>
      <c r="E19" s="22" t="s">
        <v>503</v>
      </c>
      <c r="F19" s="22" t="s">
        <v>508</v>
      </c>
      <c r="G19" s="22"/>
      <c r="H19" s="23" t="s">
        <v>482</v>
      </c>
      <c r="I19" s="24">
        <v>410</v>
      </c>
      <c r="J19" s="32">
        <v>54.61</v>
      </c>
      <c r="K19" s="26" t="s">
        <v>509</v>
      </c>
      <c r="L19" s="13">
        <f t="shared" si="22"/>
        <v>0.6659756097560976</v>
      </c>
      <c r="M19" s="27">
        <f t="shared" si="24"/>
        <v>57.939878048780493</v>
      </c>
      <c r="N19" s="27">
        <f t="shared" si="0"/>
        <v>57.939878048780621</v>
      </c>
      <c r="O19" s="15">
        <v>10890</v>
      </c>
      <c r="P19" s="30">
        <f t="shared" si="1"/>
        <v>54.61</v>
      </c>
      <c r="Q19" s="48"/>
      <c r="R19" s="44">
        <f t="shared" si="2"/>
        <v>92.837000000000003</v>
      </c>
      <c r="S19" s="48">
        <f t="shared" si="8"/>
        <v>3032984.79</v>
      </c>
      <c r="T19" s="44">
        <f t="shared" si="3"/>
        <v>113.0427</v>
      </c>
      <c r="U19" s="48">
        <f t="shared" si="9"/>
        <v>3693105.0090000001</v>
      </c>
      <c r="V19" s="44">
        <f t="shared" si="4"/>
        <v>126.69519999999999</v>
      </c>
      <c r="W19" s="48">
        <f t="shared" si="10"/>
        <v>4139132.1839999994</v>
      </c>
      <c r="X19" s="44">
        <f t="shared" si="5"/>
        <v>140.3477</v>
      </c>
      <c r="Y19" s="48">
        <f t="shared" si="11"/>
        <v>4585159.3590000002</v>
      </c>
      <c r="Z19" s="20">
        <f t="shared" si="6"/>
        <v>15450381.342</v>
      </c>
      <c r="AC19" s="87">
        <f t="shared" si="12"/>
        <v>0.79917073170731712</v>
      </c>
      <c r="AD19" s="83">
        <f t="shared" si="13"/>
        <v>74.322878048780495</v>
      </c>
      <c r="AE19" s="92">
        <f t="shared" si="25"/>
        <v>0.73257317073170747</v>
      </c>
      <c r="AF19" s="92">
        <f t="shared" si="26"/>
        <v>0.75455036585365853</v>
      </c>
      <c r="AG19" s="92">
        <f t="shared" si="27"/>
        <v>0.77652756097560971</v>
      </c>
      <c r="AH19" s="92">
        <f t="shared" si="28"/>
        <v>0.79917073170731712</v>
      </c>
      <c r="AI19" s="137">
        <f t="shared" si="29"/>
        <v>71.059597560975618</v>
      </c>
      <c r="AJ19" s="137">
        <f t="shared" si="30"/>
        <v>73.19138548780488</v>
      </c>
      <c r="AK19" s="137">
        <f t="shared" si="31"/>
        <v>75.323173414634141</v>
      </c>
      <c r="AL19" s="137">
        <f t="shared" si="32"/>
        <v>77.519560975609764</v>
      </c>
    </row>
    <row r="20" spans="1:38">
      <c r="A20" s="5" t="s">
        <v>2205</v>
      </c>
      <c r="B20" s="5" t="s">
        <v>2206</v>
      </c>
      <c r="C20" s="22" t="s">
        <v>480</v>
      </c>
      <c r="D20" s="22" t="s">
        <v>510</v>
      </c>
      <c r="E20" s="22" t="s">
        <v>511</v>
      </c>
      <c r="F20" s="22" t="s">
        <v>501</v>
      </c>
      <c r="G20" s="22"/>
      <c r="H20" s="23" t="s">
        <v>482</v>
      </c>
      <c r="I20" s="24">
        <v>208</v>
      </c>
      <c r="J20" s="32">
        <v>44.374000000000002</v>
      </c>
      <c r="K20" s="26" t="s">
        <v>502</v>
      </c>
      <c r="L20" s="13">
        <f t="shared" si="22"/>
        <v>0.54114634146341467</v>
      </c>
      <c r="M20" s="27">
        <f t="shared" si="24"/>
        <v>47.079731707317073</v>
      </c>
      <c r="N20" s="27">
        <f t="shared" si="0"/>
        <v>47.079731707317187</v>
      </c>
      <c r="O20" s="15">
        <v>12250</v>
      </c>
      <c r="P20" s="30">
        <f t="shared" si="1"/>
        <v>44.374000000000002</v>
      </c>
      <c r="Q20" s="48"/>
      <c r="R20" s="44">
        <f t="shared" si="2"/>
        <v>75.4358</v>
      </c>
      <c r="S20" s="48">
        <f t="shared" si="8"/>
        <v>2772265.6500000004</v>
      </c>
      <c r="T20" s="44">
        <f t="shared" si="3"/>
        <v>91.854179999999999</v>
      </c>
      <c r="U20" s="48">
        <f t="shared" si="9"/>
        <v>3375641.1150000002</v>
      </c>
      <c r="V20" s="44">
        <f t="shared" si="4"/>
        <v>102.94768000000001</v>
      </c>
      <c r="W20" s="48">
        <f t="shared" si="10"/>
        <v>3783327.24</v>
      </c>
      <c r="X20" s="44">
        <f t="shared" si="5"/>
        <v>114.04118</v>
      </c>
      <c r="Y20" s="48">
        <f t="shared" si="11"/>
        <v>4191013.3650000002</v>
      </c>
      <c r="Z20" s="20">
        <f t="shared" si="6"/>
        <v>14122247.370000001</v>
      </c>
      <c r="AC20" s="87">
        <f t="shared" si="12"/>
        <v>0.64937560975609754</v>
      </c>
      <c r="AD20" s="83">
        <f t="shared" si="13"/>
        <v>60.39193170731707</v>
      </c>
      <c r="AE20" s="92">
        <f t="shared" si="25"/>
        <v>0.59526097560975622</v>
      </c>
      <c r="AF20" s="92">
        <f t="shared" si="26"/>
        <v>0.61311880487804882</v>
      </c>
      <c r="AG20" s="92">
        <f t="shared" si="27"/>
        <v>0.63097663414634142</v>
      </c>
      <c r="AH20" s="92">
        <f t="shared" si="28"/>
        <v>0.64937560975609754</v>
      </c>
      <c r="AI20" s="137">
        <f t="shared" si="29"/>
        <v>57.740314634146351</v>
      </c>
      <c r="AJ20" s="137">
        <f t="shared" si="30"/>
        <v>59.472524073170739</v>
      </c>
      <c r="AK20" s="137">
        <f t="shared" si="31"/>
        <v>61.204733512195119</v>
      </c>
      <c r="AL20" s="137">
        <f t="shared" si="32"/>
        <v>62.989434146341459</v>
      </c>
    </row>
    <row r="21" spans="1:38" ht="20.399999999999999">
      <c r="A21" s="5" t="s">
        <v>2205</v>
      </c>
      <c r="B21" s="5" t="s">
        <v>2206</v>
      </c>
      <c r="C21" s="22" t="s">
        <v>480</v>
      </c>
      <c r="D21" s="22" t="s">
        <v>512</v>
      </c>
      <c r="E21" s="22" t="s">
        <v>511</v>
      </c>
      <c r="F21" s="22" t="s">
        <v>499</v>
      </c>
      <c r="G21" s="22"/>
      <c r="H21" s="23" t="s">
        <v>482</v>
      </c>
      <c r="I21" s="24">
        <v>224</v>
      </c>
      <c r="J21" s="32">
        <v>44.374000000000002</v>
      </c>
      <c r="K21" s="26" t="s">
        <v>513</v>
      </c>
      <c r="L21" s="13">
        <f t="shared" si="22"/>
        <v>0.54114634146341467</v>
      </c>
      <c r="M21" s="27">
        <f t="shared" si="24"/>
        <v>47.079731707317073</v>
      </c>
      <c r="N21" s="27">
        <f t="shared" si="0"/>
        <v>47.079731707317187</v>
      </c>
      <c r="O21" s="15">
        <v>52949</v>
      </c>
      <c r="P21" s="30">
        <f t="shared" si="1"/>
        <v>44.374000000000002</v>
      </c>
      <c r="Q21" s="48"/>
      <c r="R21" s="44">
        <f t="shared" si="2"/>
        <v>75.4358</v>
      </c>
      <c r="S21" s="48">
        <f t="shared" si="8"/>
        <v>11982750.522600001</v>
      </c>
      <c r="T21" s="44">
        <f t="shared" si="3"/>
        <v>91.854179999999999</v>
      </c>
      <c r="U21" s="48">
        <f t="shared" si="9"/>
        <v>14590760.930459999</v>
      </c>
      <c r="V21" s="44">
        <f t="shared" si="4"/>
        <v>102.94768000000001</v>
      </c>
      <c r="W21" s="48">
        <f t="shared" si="10"/>
        <v>16352930.124960002</v>
      </c>
      <c r="X21" s="44">
        <f t="shared" si="5"/>
        <v>114.04118</v>
      </c>
      <c r="Y21" s="48">
        <f t="shared" si="11"/>
        <v>18115099.319460001</v>
      </c>
      <c r="Z21" s="20">
        <f t="shared" si="6"/>
        <v>61041540.897480004</v>
      </c>
      <c r="AC21" s="87">
        <f t="shared" si="12"/>
        <v>0.64937560975609754</v>
      </c>
      <c r="AD21" s="83">
        <f t="shared" si="13"/>
        <v>60.39193170731707</v>
      </c>
      <c r="AE21" s="92">
        <f t="shared" si="25"/>
        <v>0.59526097560975622</v>
      </c>
      <c r="AF21" s="92">
        <f t="shared" si="26"/>
        <v>0.61311880487804882</v>
      </c>
      <c r="AG21" s="92">
        <f t="shared" si="27"/>
        <v>0.63097663414634142</v>
      </c>
      <c r="AH21" s="92">
        <f t="shared" si="28"/>
        <v>0.64937560975609754</v>
      </c>
      <c r="AI21" s="137">
        <f t="shared" si="29"/>
        <v>57.740314634146351</v>
      </c>
      <c r="AJ21" s="137">
        <f t="shared" si="30"/>
        <v>59.472524073170739</v>
      </c>
      <c r="AK21" s="137">
        <f t="shared" si="31"/>
        <v>61.204733512195119</v>
      </c>
      <c r="AL21" s="137">
        <f t="shared" si="32"/>
        <v>62.989434146341459</v>
      </c>
    </row>
    <row r="22" spans="1:38">
      <c r="A22" s="5" t="s">
        <v>2205</v>
      </c>
      <c r="B22" s="5" t="s">
        <v>2206</v>
      </c>
      <c r="C22" s="22" t="s">
        <v>480</v>
      </c>
      <c r="D22" s="22" t="s">
        <v>514</v>
      </c>
      <c r="E22" s="22" t="s">
        <v>515</v>
      </c>
      <c r="F22" s="22" t="s">
        <v>505</v>
      </c>
      <c r="G22" s="22"/>
      <c r="H22" s="23" t="s">
        <v>482</v>
      </c>
      <c r="I22" s="24"/>
      <c r="J22" s="32">
        <v>44.374000000000002</v>
      </c>
      <c r="K22" s="26"/>
      <c r="L22" s="13">
        <f t="shared" si="22"/>
        <v>0.54114634146341467</v>
      </c>
      <c r="M22" s="27">
        <f t="shared" si="24"/>
        <v>47.079731707317073</v>
      </c>
      <c r="N22" s="27">
        <f t="shared" si="0"/>
        <v>47.079731707317187</v>
      </c>
      <c r="O22" s="15">
        <v>24771.1</v>
      </c>
      <c r="P22" s="30">
        <f t="shared" si="1"/>
        <v>44.374000000000002</v>
      </c>
      <c r="Q22" s="48"/>
      <c r="R22" s="44">
        <f t="shared" si="2"/>
        <v>75.4358</v>
      </c>
      <c r="S22" s="48">
        <f t="shared" si="8"/>
        <v>5605883.2361399997</v>
      </c>
      <c r="T22" s="44">
        <f t="shared" si="3"/>
        <v>91.854179999999999</v>
      </c>
      <c r="U22" s="48">
        <f t="shared" si="9"/>
        <v>6825987.2345939996</v>
      </c>
      <c r="V22" s="44">
        <f t="shared" si="4"/>
        <v>102.94768000000001</v>
      </c>
      <c r="W22" s="48">
        <f t="shared" si="10"/>
        <v>7650381.8281439999</v>
      </c>
      <c r="X22" s="44">
        <f t="shared" si="5"/>
        <v>114.04118</v>
      </c>
      <c r="Y22" s="48">
        <f t="shared" si="11"/>
        <v>8474776.4216939993</v>
      </c>
      <c r="Z22" s="20">
        <f t="shared" si="6"/>
        <v>28557028.720571995</v>
      </c>
      <c r="AC22" s="87">
        <f t="shared" si="12"/>
        <v>0.64937560975609754</v>
      </c>
      <c r="AD22" s="83">
        <f t="shared" si="13"/>
        <v>60.39193170731707</v>
      </c>
      <c r="AE22" s="92">
        <f t="shared" si="25"/>
        <v>0.59526097560975622</v>
      </c>
      <c r="AF22" s="92">
        <f t="shared" si="26"/>
        <v>0.61311880487804882</v>
      </c>
      <c r="AG22" s="92">
        <f t="shared" si="27"/>
        <v>0.63097663414634142</v>
      </c>
      <c r="AH22" s="92">
        <f t="shared" si="28"/>
        <v>0.64937560975609754</v>
      </c>
      <c r="AI22" s="137">
        <f t="shared" si="29"/>
        <v>57.740314634146351</v>
      </c>
      <c r="AJ22" s="137">
        <f t="shared" si="30"/>
        <v>59.472524073170739</v>
      </c>
      <c r="AK22" s="137">
        <f t="shared" si="31"/>
        <v>61.204733512195119</v>
      </c>
      <c r="AL22" s="137">
        <f t="shared" si="32"/>
        <v>62.989434146341459</v>
      </c>
    </row>
    <row r="23" spans="1:38" ht="20.399999999999999">
      <c r="A23" s="5" t="s">
        <v>2205</v>
      </c>
      <c r="B23" s="5" t="s">
        <v>2206</v>
      </c>
      <c r="C23" s="22" t="s">
        <v>480</v>
      </c>
      <c r="D23" s="22" t="s">
        <v>516</v>
      </c>
      <c r="E23" s="22" t="s">
        <v>517</v>
      </c>
      <c r="F23" s="22" t="s">
        <v>499</v>
      </c>
      <c r="G23" s="22"/>
      <c r="H23" s="23" t="s">
        <v>482</v>
      </c>
      <c r="I23" s="24"/>
      <c r="J23" s="32">
        <v>47.79</v>
      </c>
      <c r="K23" s="26"/>
      <c r="L23" s="13">
        <f t="shared" si="22"/>
        <v>0.58280487804878045</v>
      </c>
      <c r="M23" s="27">
        <f t="shared" si="24"/>
        <v>50.704024390243902</v>
      </c>
      <c r="N23" s="27">
        <f t="shared" si="0"/>
        <v>50.704024390244022</v>
      </c>
      <c r="O23" s="15">
        <v>10875</v>
      </c>
      <c r="P23" s="30">
        <f t="shared" si="1"/>
        <v>47.79</v>
      </c>
      <c r="Q23" s="48"/>
      <c r="R23" s="44">
        <f t="shared" si="2"/>
        <v>81.242999999999995</v>
      </c>
      <c r="S23" s="48">
        <f t="shared" si="8"/>
        <v>2650552.875</v>
      </c>
      <c r="T23" s="44">
        <f t="shared" si="3"/>
        <v>98.925299999999993</v>
      </c>
      <c r="U23" s="48">
        <f t="shared" si="9"/>
        <v>3227437.9124999996</v>
      </c>
      <c r="V23" s="44">
        <f t="shared" si="4"/>
        <v>110.87279999999998</v>
      </c>
      <c r="W23" s="48">
        <f t="shared" si="10"/>
        <v>3617225.0999999992</v>
      </c>
      <c r="X23" s="44">
        <f t="shared" si="5"/>
        <v>122.82029999999999</v>
      </c>
      <c r="Y23" s="48">
        <f t="shared" si="11"/>
        <v>4007012.2874999996</v>
      </c>
      <c r="Z23" s="20">
        <f t="shared" si="6"/>
        <v>13502228.174999999</v>
      </c>
      <c r="AC23" s="87">
        <f t="shared" si="12"/>
        <v>0.69936585365853654</v>
      </c>
      <c r="AD23" s="83">
        <f t="shared" si="13"/>
        <v>65.041024390243905</v>
      </c>
      <c r="AE23" s="92">
        <f t="shared" si="25"/>
        <v>0.6410853658536585</v>
      </c>
      <c r="AF23" s="92">
        <f t="shared" si="26"/>
        <v>0.66031792682926826</v>
      </c>
      <c r="AG23" s="92">
        <f t="shared" si="27"/>
        <v>0.67955048780487792</v>
      </c>
      <c r="AH23" s="92">
        <f t="shared" si="28"/>
        <v>0.69936585365853654</v>
      </c>
      <c r="AI23" s="137">
        <f t="shared" si="29"/>
        <v>62.185280487804874</v>
      </c>
      <c r="AJ23" s="137">
        <f t="shared" si="30"/>
        <v>64.050838902439025</v>
      </c>
      <c r="AK23" s="137">
        <f t="shared" si="31"/>
        <v>65.916397317073162</v>
      </c>
      <c r="AL23" s="137">
        <f t="shared" si="32"/>
        <v>67.838487804878042</v>
      </c>
    </row>
    <row r="24" spans="1:38">
      <c r="A24" s="5" t="s">
        <v>2205</v>
      </c>
      <c r="B24" s="5" t="s">
        <v>2206</v>
      </c>
      <c r="C24" s="22" t="s">
        <v>480</v>
      </c>
      <c r="D24" s="22" t="s">
        <v>485</v>
      </c>
      <c r="E24" s="22" t="s">
        <v>518</v>
      </c>
      <c r="F24" s="5" t="s">
        <v>519</v>
      </c>
      <c r="H24" s="23" t="s">
        <v>482</v>
      </c>
      <c r="I24" s="24">
        <v>192</v>
      </c>
      <c r="J24" s="32">
        <v>47.79</v>
      </c>
      <c r="K24" s="26" t="s">
        <v>520</v>
      </c>
      <c r="L24" s="13">
        <f t="shared" si="22"/>
        <v>0.58280487804878045</v>
      </c>
      <c r="M24" s="27">
        <f t="shared" si="24"/>
        <v>50.704024390243902</v>
      </c>
      <c r="N24" s="27">
        <f t="shared" si="0"/>
        <v>50.704024390244022</v>
      </c>
      <c r="O24" s="15">
        <v>14495</v>
      </c>
      <c r="P24" s="30">
        <f t="shared" si="1"/>
        <v>47.79</v>
      </c>
      <c r="Q24" s="48"/>
      <c r="R24" s="44">
        <f t="shared" si="2"/>
        <v>81.242999999999995</v>
      </c>
      <c r="S24" s="48">
        <f t="shared" si="8"/>
        <v>3532851.8549999995</v>
      </c>
      <c r="T24" s="44">
        <f t="shared" si="3"/>
        <v>98.925299999999993</v>
      </c>
      <c r="U24" s="48">
        <f t="shared" si="9"/>
        <v>4301766.6704999991</v>
      </c>
      <c r="V24" s="44">
        <f t="shared" si="4"/>
        <v>110.87279999999998</v>
      </c>
      <c r="W24" s="48">
        <f t="shared" si="10"/>
        <v>4821303.7079999996</v>
      </c>
      <c r="X24" s="44">
        <f t="shared" si="5"/>
        <v>122.82029999999999</v>
      </c>
      <c r="Y24" s="48">
        <f t="shared" si="11"/>
        <v>5340840.7454999993</v>
      </c>
      <c r="Z24" s="20">
        <f t="shared" si="6"/>
        <v>17996762.978999998</v>
      </c>
      <c r="AC24" s="87">
        <f t="shared" si="12"/>
        <v>0.69936585365853654</v>
      </c>
      <c r="AD24" s="83">
        <f t="shared" si="13"/>
        <v>65.041024390243905</v>
      </c>
      <c r="AE24" s="92">
        <f t="shared" si="25"/>
        <v>0.6410853658536585</v>
      </c>
      <c r="AF24" s="92">
        <f t="shared" si="26"/>
        <v>0.66031792682926826</v>
      </c>
      <c r="AG24" s="92">
        <f t="shared" si="27"/>
        <v>0.67955048780487792</v>
      </c>
      <c r="AH24" s="92">
        <f t="shared" si="28"/>
        <v>0.69936585365853654</v>
      </c>
      <c r="AI24" s="137">
        <f t="shared" si="29"/>
        <v>62.185280487804874</v>
      </c>
      <c r="AJ24" s="137">
        <f t="shared" si="30"/>
        <v>64.050838902439025</v>
      </c>
      <c r="AK24" s="137">
        <f t="shared" si="31"/>
        <v>65.916397317073162</v>
      </c>
      <c r="AL24" s="137">
        <f t="shared" si="32"/>
        <v>67.838487804878042</v>
      </c>
    </row>
    <row r="25" spans="1:38">
      <c r="A25" s="5" t="s">
        <v>2205</v>
      </c>
      <c r="B25" s="5" t="s">
        <v>2206</v>
      </c>
      <c r="C25" s="22" t="s">
        <v>480</v>
      </c>
      <c r="D25" s="22" t="s">
        <v>485</v>
      </c>
      <c r="E25" s="22" t="s">
        <v>511</v>
      </c>
      <c r="F25" s="5" t="s">
        <v>521</v>
      </c>
      <c r="H25" s="23" t="s">
        <v>482</v>
      </c>
      <c r="I25" s="24"/>
      <c r="J25" s="32">
        <v>44.38</v>
      </c>
      <c r="K25" s="26"/>
      <c r="L25" s="13">
        <f t="shared" si="22"/>
        <v>0.54121951219512199</v>
      </c>
      <c r="M25" s="27">
        <f t="shared" si="24"/>
        <v>47.08609756097561</v>
      </c>
      <c r="N25" s="27">
        <f t="shared" si="0"/>
        <v>47.086097560975723</v>
      </c>
      <c r="O25" s="15">
        <v>25960</v>
      </c>
      <c r="P25" s="30">
        <f t="shared" si="1"/>
        <v>44.38</v>
      </c>
      <c r="Q25" s="48"/>
      <c r="R25" s="44">
        <f t="shared" si="2"/>
        <v>75.445999999999998</v>
      </c>
      <c r="S25" s="48">
        <f t="shared" si="8"/>
        <v>5875734.4799999995</v>
      </c>
      <c r="T25" s="44">
        <f t="shared" si="3"/>
        <v>91.866599999999991</v>
      </c>
      <c r="U25" s="48">
        <f t="shared" si="9"/>
        <v>7154570.8079999993</v>
      </c>
      <c r="V25" s="44">
        <f t="shared" si="4"/>
        <v>102.9616</v>
      </c>
      <c r="W25" s="48">
        <f t="shared" si="10"/>
        <v>8018649.4079999998</v>
      </c>
      <c r="X25" s="44">
        <f t="shared" si="5"/>
        <v>114.0566</v>
      </c>
      <c r="Y25" s="48">
        <f t="shared" si="11"/>
        <v>8882728.0080000013</v>
      </c>
      <c r="Z25" s="20">
        <f t="shared" si="6"/>
        <v>29931682.704</v>
      </c>
      <c r="AC25" s="87">
        <f t="shared" si="12"/>
        <v>0.64946341463414636</v>
      </c>
      <c r="AD25" s="83">
        <f t="shared" si="13"/>
        <v>60.40009756097561</v>
      </c>
      <c r="AE25" s="92">
        <f t="shared" si="25"/>
        <v>0.59534146341463423</v>
      </c>
      <c r="AF25" s="92">
        <f t="shared" si="26"/>
        <v>0.61320170731707324</v>
      </c>
      <c r="AG25" s="92">
        <f t="shared" si="27"/>
        <v>0.63106195121951225</v>
      </c>
      <c r="AH25" s="92">
        <f t="shared" si="28"/>
        <v>0.64946341463414636</v>
      </c>
      <c r="AI25" s="137">
        <f t="shared" si="29"/>
        <v>57.748121951219524</v>
      </c>
      <c r="AJ25" s="137">
        <f t="shared" si="30"/>
        <v>59.480565609756106</v>
      </c>
      <c r="AK25" s="137">
        <f t="shared" si="31"/>
        <v>61.213009268292687</v>
      </c>
      <c r="AL25" s="137">
        <f t="shared" si="32"/>
        <v>62.997951219512196</v>
      </c>
    </row>
    <row r="26" spans="1:38" ht="20.399999999999999">
      <c r="A26" s="5" t="s">
        <v>2205</v>
      </c>
      <c r="B26" s="5" t="s">
        <v>2206</v>
      </c>
      <c r="C26" s="22" t="s">
        <v>480</v>
      </c>
      <c r="D26" s="22" t="s">
        <v>485</v>
      </c>
      <c r="E26" s="22" t="s">
        <v>522</v>
      </c>
      <c r="F26" s="22" t="s">
        <v>499</v>
      </c>
      <c r="G26" s="22"/>
      <c r="H26" s="23" t="s">
        <v>482</v>
      </c>
      <c r="I26" s="24"/>
      <c r="J26" s="32">
        <v>40.96</v>
      </c>
      <c r="K26" s="26"/>
      <c r="L26" s="13">
        <f t="shared" si="22"/>
        <v>0.49951219512195122</v>
      </c>
      <c r="M26" s="27">
        <f t="shared" si="24"/>
        <v>43.457560975609759</v>
      </c>
      <c r="N26" s="27">
        <f t="shared" si="0"/>
        <v>43.457560975609859</v>
      </c>
      <c r="O26" s="15">
        <v>4250</v>
      </c>
      <c r="P26" s="30">
        <f t="shared" si="1"/>
        <v>40.96</v>
      </c>
      <c r="Q26" s="48"/>
      <c r="R26" s="44">
        <f t="shared" si="2"/>
        <v>69.632000000000005</v>
      </c>
      <c r="S26" s="48">
        <f t="shared" si="8"/>
        <v>887808</v>
      </c>
      <c r="T26" s="44">
        <f t="shared" si="3"/>
        <v>84.787199999999999</v>
      </c>
      <c r="U26" s="48">
        <f t="shared" si="9"/>
        <v>1081036.7999999998</v>
      </c>
      <c r="V26" s="44">
        <f t="shared" si="4"/>
        <v>95.027199999999993</v>
      </c>
      <c r="W26" s="48">
        <f t="shared" si="10"/>
        <v>1211596.7999999998</v>
      </c>
      <c r="X26" s="44">
        <f t="shared" si="5"/>
        <v>105.2672</v>
      </c>
      <c r="Y26" s="48">
        <f t="shared" si="11"/>
        <v>1342156.8</v>
      </c>
      <c r="Z26" s="20">
        <f t="shared" si="6"/>
        <v>4522598.3999999994</v>
      </c>
      <c r="AC26" s="87">
        <f t="shared" si="12"/>
        <v>0.59941463414634144</v>
      </c>
      <c r="AD26" s="83">
        <f t="shared" si="13"/>
        <v>55.745560975609756</v>
      </c>
      <c r="AE26" s="92">
        <f t="shared" si="25"/>
        <v>0.54946341463414639</v>
      </c>
      <c r="AF26" s="92">
        <f t="shared" si="26"/>
        <v>0.5659473170731707</v>
      </c>
      <c r="AG26" s="92">
        <f t="shared" si="27"/>
        <v>0.58243121951219512</v>
      </c>
      <c r="AH26" s="92">
        <f t="shared" si="28"/>
        <v>0.59941463414634144</v>
      </c>
      <c r="AI26" s="137">
        <f t="shared" si="29"/>
        <v>53.2979512195122</v>
      </c>
      <c r="AJ26" s="137">
        <f t="shared" si="30"/>
        <v>54.896889756097558</v>
      </c>
      <c r="AK26" s="137">
        <f t="shared" si="31"/>
        <v>56.49582829268293</v>
      </c>
      <c r="AL26" s="137">
        <f t="shared" si="32"/>
        <v>58.143219512195117</v>
      </c>
    </row>
    <row r="27" spans="1:38">
      <c r="A27" s="5" t="s">
        <v>2205</v>
      </c>
      <c r="B27" s="5" t="s">
        <v>2206</v>
      </c>
      <c r="C27" s="22" t="s">
        <v>480</v>
      </c>
      <c r="D27" s="22" t="s">
        <v>485</v>
      </c>
      <c r="E27" s="22" t="s">
        <v>522</v>
      </c>
      <c r="F27" s="5" t="s">
        <v>523</v>
      </c>
      <c r="H27" s="23" t="s">
        <v>482</v>
      </c>
      <c r="I27" s="24"/>
      <c r="J27" s="32">
        <v>40.96</v>
      </c>
      <c r="K27" s="26"/>
      <c r="L27" s="13">
        <f t="shared" si="22"/>
        <v>0.49951219512195122</v>
      </c>
      <c r="M27" s="27">
        <f t="shared" si="24"/>
        <v>43.457560975609759</v>
      </c>
      <c r="N27" s="27">
        <f t="shared" si="0"/>
        <v>43.457560975609859</v>
      </c>
      <c r="O27" s="15">
        <v>6080.1</v>
      </c>
      <c r="P27" s="30">
        <f t="shared" si="1"/>
        <v>40.96</v>
      </c>
      <c r="Q27" s="48"/>
      <c r="R27" s="44">
        <f t="shared" si="2"/>
        <v>69.632000000000005</v>
      </c>
      <c r="S27" s="48">
        <f t="shared" si="8"/>
        <v>1270108.5696</v>
      </c>
      <c r="T27" s="44">
        <f t="shared" si="3"/>
        <v>84.787199999999999</v>
      </c>
      <c r="U27" s="48">
        <f t="shared" si="9"/>
        <v>1546543.9641600002</v>
      </c>
      <c r="V27" s="44">
        <f t="shared" si="4"/>
        <v>95.027199999999993</v>
      </c>
      <c r="W27" s="48">
        <f t="shared" si="10"/>
        <v>1733324.6361600002</v>
      </c>
      <c r="X27" s="44">
        <f t="shared" si="5"/>
        <v>105.2672</v>
      </c>
      <c r="Y27" s="48">
        <f t="shared" si="11"/>
        <v>1920105.3081600002</v>
      </c>
      <c r="Z27" s="20">
        <f t="shared" si="6"/>
        <v>6470082.4780800007</v>
      </c>
      <c r="AC27" s="87">
        <f t="shared" si="12"/>
        <v>0.59941463414634144</v>
      </c>
      <c r="AD27" s="83">
        <f t="shared" si="13"/>
        <v>55.745560975609756</v>
      </c>
      <c r="AE27" s="92">
        <f t="shared" si="25"/>
        <v>0.54946341463414639</v>
      </c>
      <c r="AF27" s="92">
        <f t="shared" si="26"/>
        <v>0.5659473170731707</v>
      </c>
      <c r="AG27" s="92">
        <f t="shared" si="27"/>
        <v>0.58243121951219512</v>
      </c>
      <c r="AH27" s="92">
        <f t="shared" si="28"/>
        <v>0.59941463414634144</v>
      </c>
      <c r="AI27" s="137">
        <f t="shared" si="29"/>
        <v>53.2979512195122</v>
      </c>
      <c r="AJ27" s="137">
        <f t="shared" si="30"/>
        <v>54.896889756097558</v>
      </c>
      <c r="AK27" s="137">
        <f t="shared" si="31"/>
        <v>56.49582829268293</v>
      </c>
      <c r="AL27" s="137">
        <f t="shared" si="32"/>
        <v>58.143219512195117</v>
      </c>
    </row>
    <row r="28" spans="1:38">
      <c r="A28" s="5" t="s">
        <v>2205</v>
      </c>
      <c r="B28" s="5" t="s">
        <v>2206</v>
      </c>
      <c r="C28" s="22" t="s">
        <v>480</v>
      </c>
      <c r="D28" s="22" t="s">
        <v>485</v>
      </c>
      <c r="E28" s="22" t="s">
        <v>522</v>
      </c>
      <c r="F28" s="22" t="s">
        <v>505</v>
      </c>
      <c r="G28" s="22"/>
      <c r="H28" s="23" t="s">
        <v>482</v>
      </c>
      <c r="I28" s="24"/>
      <c r="J28" s="32">
        <v>40.96</v>
      </c>
      <c r="K28" s="26"/>
      <c r="L28" s="13">
        <f t="shared" si="22"/>
        <v>0.49951219512195122</v>
      </c>
      <c r="M28" s="27">
        <f t="shared" si="24"/>
        <v>43.457560975609759</v>
      </c>
      <c r="N28" s="27">
        <f t="shared" si="0"/>
        <v>43.457560975609859</v>
      </c>
      <c r="O28" s="15">
        <v>25788</v>
      </c>
      <c r="P28" s="30">
        <f t="shared" si="1"/>
        <v>40.96</v>
      </c>
      <c r="Q28" s="48"/>
      <c r="R28" s="44">
        <f t="shared" si="2"/>
        <v>69.632000000000005</v>
      </c>
      <c r="S28" s="48">
        <f t="shared" si="8"/>
        <v>5387010.0480000004</v>
      </c>
      <c r="T28" s="44">
        <f t="shared" si="3"/>
        <v>84.787199999999999</v>
      </c>
      <c r="U28" s="48">
        <f t="shared" si="9"/>
        <v>6559476.9408</v>
      </c>
      <c r="V28" s="44">
        <f t="shared" si="4"/>
        <v>95.027199999999993</v>
      </c>
      <c r="W28" s="48">
        <f t="shared" si="10"/>
        <v>7351684.3007999994</v>
      </c>
      <c r="X28" s="44">
        <f t="shared" si="5"/>
        <v>105.2672</v>
      </c>
      <c r="Y28" s="48">
        <f t="shared" si="11"/>
        <v>8143891.6608000007</v>
      </c>
      <c r="Z28" s="20">
        <f t="shared" si="6"/>
        <v>27442062.950400002</v>
      </c>
      <c r="AC28" s="87">
        <f t="shared" si="12"/>
        <v>0.59941463414634144</v>
      </c>
      <c r="AD28" s="83">
        <f t="shared" si="13"/>
        <v>55.745560975609756</v>
      </c>
      <c r="AE28" s="92">
        <f t="shared" si="25"/>
        <v>0.54946341463414639</v>
      </c>
      <c r="AF28" s="92">
        <f t="shared" si="26"/>
        <v>0.5659473170731707</v>
      </c>
      <c r="AG28" s="92">
        <f t="shared" si="27"/>
        <v>0.58243121951219512</v>
      </c>
      <c r="AH28" s="92">
        <f t="shared" si="28"/>
        <v>0.59941463414634144</v>
      </c>
      <c r="AI28" s="137">
        <f t="shared" si="29"/>
        <v>53.2979512195122</v>
      </c>
      <c r="AJ28" s="137">
        <f t="shared" si="30"/>
        <v>54.896889756097558</v>
      </c>
      <c r="AK28" s="137">
        <f t="shared" si="31"/>
        <v>56.49582829268293</v>
      </c>
      <c r="AL28" s="137">
        <f t="shared" si="32"/>
        <v>58.143219512195117</v>
      </c>
    </row>
    <row r="29" spans="1:38">
      <c r="A29" s="5" t="s">
        <v>2205</v>
      </c>
      <c r="B29" s="5" t="s">
        <v>2206</v>
      </c>
      <c r="C29" s="22" t="s">
        <v>480</v>
      </c>
      <c r="D29" s="22" t="s">
        <v>506</v>
      </c>
      <c r="E29" s="22" t="s">
        <v>522</v>
      </c>
      <c r="F29" s="22" t="s">
        <v>501</v>
      </c>
      <c r="G29" s="22"/>
      <c r="H29" s="23" t="s">
        <v>482</v>
      </c>
      <c r="I29" s="24"/>
      <c r="J29" s="32">
        <v>40.96</v>
      </c>
      <c r="K29" s="26"/>
      <c r="L29" s="13">
        <f t="shared" si="22"/>
        <v>0.49951219512195122</v>
      </c>
      <c r="M29" s="27">
        <f t="shared" si="24"/>
        <v>43.457560975609759</v>
      </c>
      <c r="N29" s="27">
        <f t="shared" si="0"/>
        <v>43.457560975609859</v>
      </c>
      <c r="O29" s="15">
        <v>12250</v>
      </c>
      <c r="P29" s="30">
        <f t="shared" si="1"/>
        <v>40.96</v>
      </c>
      <c r="Q29" s="48"/>
      <c r="R29" s="44">
        <f t="shared" si="2"/>
        <v>69.632000000000005</v>
      </c>
      <c r="S29" s="48">
        <f t="shared" si="8"/>
        <v>2558976.0000000005</v>
      </c>
      <c r="T29" s="44">
        <f t="shared" si="3"/>
        <v>84.787199999999999</v>
      </c>
      <c r="U29" s="48">
        <f t="shared" si="9"/>
        <v>3115929.5999999996</v>
      </c>
      <c r="V29" s="44">
        <f t="shared" si="4"/>
        <v>95.027199999999993</v>
      </c>
      <c r="W29" s="48">
        <f t="shared" si="10"/>
        <v>3492249.5999999996</v>
      </c>
      <c r="X29" s="44">
        <f t="shared" si="5"/>
        <v>105.2672</v>
      </c>
      <c r="Y29" s="48">
        <f t="shared" si="11"/>
        <v>3868569.5999999996</v>
      </c>
      <c r="Z29" s="20">
        <f t="shared" si="6"/>
        <v>13035724.799999999</v>
      </c>
      <c r="AC29" s="87">
        <f t="shared" si="12"/>
        <v>0.59941463414634144</v>
      </c>
      <c r="AD29" s="83">
        <f t="shared" si="13"/>
        <v>55.745560975609756</v>
      </c>
      <c r="AE29" s="92">
        <f t="shared" si="25"/>
        <v>0.54946341463414639</v>
      </c>
      <c r="AF29" s="92">
        <f t="shared" si="26"/>
        <v>0.5659473170731707</v>
      </c>
      <c r="AG29" s="92">
        <f t="shared" si="27"/>
        <v>0.58243121951219512</v>
      </c>
      <c r="AH29" s="92">
        <f t="shared" si="28"/>
        <v>0.59941463414634144</v>
      </c>
      <c r="AI29" s="137">
        <f t="shared" si="29"/>
        <v>53.2979512195122</v>
      </c>
      <c r="AJ29" s="137">
        <f t="shared" si="30"/>
        <v>54.896889756097558</v>
      </c>
      <c r="AK29" s="137">
        <f t="shared" si="31"/>
        <v>56.49582829268293</v>
      </c>
      <c r="AL29" s="137">
        <f t="shared" si="32"/>
        <v>58.143219512195117</v>
      </c>
    </row>
    <row r="30" spans="1:38" ht="30.6">
      <c r="A30" s="5" t="s">
        <v>2205</v>
      </c>
      <c r="B30" s="5" t="s">
        <v>2206</v>
      </c>
      <c r="C30" s="22" t="s">
        <v>480</v>
      </c>
      <c r="D30" s="22" t="s">
        <v>485</v>
      </c>
      <c r="E30" s="22" t="s">
        <v>524</v>
      </c>
      <c r="F30" s="33" t="s">
        <v>525</v>
      </c>
      <c r="G30" s="33"/>
      <c r="H30" s="23" t="s">
        <v>482</v>
      </c>
      <c r="I30" s="24"/>
      <c r="J30" s="32">
        <v>77.900000000000006</v>
      </c>
      <c r="K30" s="26"/>
      <c r="L30" s="13">
        <f t="shared" si="22"/>
        <v>0.95000000000000007</v>
      </c>
      <c r="M30" s="27">
        <f>+(1.03571428571429)*J30</f>
        <v>80.682142857143205</v>
      </c>
      <c r="N30" s="27">
        <f t="shared" si="0"/>
        <v>82.650000000000205</v>
      </c>
      <c r="O30" s="15">
        <v>10002</v>
      </c>
      <c r="P30" s="30">
        <f t="shared" si="1"/>
        <v>77.900000000000006</v>
      </c>
      <c r="Q30" s="48"/>
      <c r="R30" s="44">
        <f t="shared" si="2"/>
        <v>132.43</v>
      </c>
      <c r="S30" s="48">
        <f t="shared" si="8"/>
        <v>3973694.58</v>
      </c>
      <c r="T30" s="44">
        <f t="shared" si="3"/>
        <v>161.25299999999999</v>
      </c>
      <c r="U30" s="48">
        <f t="shared" si="9"/>
        <v>4838557.5179999992</v>
      </c>
      <c r="V30" s="44">
        <f t="shared" si="4"/>
        <v>180.72800000000001</v>
      </c>
      <c r="W30" s="48">
        <f t="shared" si="10"/>
        <v>5422924.3679999998</v>
      </c>
      <c r="X30" s="44">
        <f t="shared" si="5"/>
        <v>200.203</v>
      </c>
      <c r="Y30" s="48">
        <f t="shared" si="11"/>
        <v>6007291.2180000003</v>
      </c>
      <c r="Z30" s="20">
        <f t="shared" si="6"/>
        <v>20242467.684</v>
      </c>
      <c r="AC30" s="87">
        <f t="shared" si="12"/>
        <v>1.1400000000000001</v>
      </c>
      <c r="AD30" s="83">
        <f t="shared" si="13"/>
        <v>106.02000000000001</v>
      </c>
      <c r="AE30" s="92">
        <f t="shared" si="25"/>
        <v>1.0450000000000002</v>
      </c>
      <c r="AF30" s="92">
        <f t="shared" si="26"/>
        <v>1.0763500000000001</v>
      </c>
      <c r="AG30" s="92">
        <f t="shared" si="27"/>
        <v>1.1076999999999999</v>
      </c>
      <c r="AH30" s="92">
        <f t="shared" si="28"/>
        <v>1.1400000000000001</v>
      </c>
      <c r="AI30" s="137">
        <f t="shared" si="29"/>
        <v>101.36500000000001</v>
      </c>
      <c r="AJ30" s="137">
        <f t="shared" si="30"/>
        <v>104.40595000000002</v>
      </c>
      <c r="AK30" s="137">
        <f t="shared" si="31"/>
        <v>107.44689999999999</v>
      </c>
      <c r="AL30" s="137">
        <f t="shared" si="32"/>
        <v>110.58000000000001</v>
      </c>
    </row>
    <row r="31" spans="1:38" ht="20.399999999999999">
      <c r="A31" s="5" t="s">
        <v>2205</v>
      </c>
      <c r="B31" s="5" t="s">
        <v>2206</v>
      </c>
      <c r="C31" s="22" t="s">
        <v>480</v>
      </c>
      <c r="D31" s="22" t="s">
        <v>485</v>
      </c>
      <c r="E31" s="22" t="s">
        <v>526</v>
      </c>
      <c r="F31" s="22" t="s">
        <v>527</v>
      </c>
      <c r="G31" s="22"/>
      <c r="H31" s="23" t="s">
        <v>482</v>
      </c>
      <c r="I31" s="24"/>
      <c r="J31" s="32">
        <v>68.17</v>
      </c>
      <c r="K31" s="26"/>
      <c r="L31" s="13">
        <f t="shared" si="22"/>
        <v>0.83134146341463422</v>
      </c>
      <c r="M31" s="27">
        <f>+(1.0609756097561)*J31</f>
        <v>72.326707317073343</v>
      </c>
      <c r="N31" s="27">
        <f t="shared" si="0"/>
        <v>72.326707317073343</v>
      </c>
      <c r="O31" s="15">
        <v>15884</v>
      </c>
      <c r="P31" s="30">
        <f t="shared" si="1"/>
        <v>68.17</v>
      </c>
      <c r="Q31" s="48"/>
      <c r="R31" s="44">
        <f t="shared" si="2"/>
        <v>115.889</v>
      </c>
      <c r="S31" s="48">
        <f t="shared" si="8"/>
        <v>5522342.6279999996</v>
      </c>
      <c r="T31" s="44">
        <f t="shared" si="3"/>
        <v>141.11189999999999</v>
      </c>
      <c r="U31" s="48">
        <f t="shared" si="9"/>
        <v>6724264.258799999</v>
      </c>
      <c r="V31" s="44">
        <f t="shared" si="4"/>
        <v>158.15439999999998</v>
      </c>
      <c r="W31" s="48">
        <f t="shared" si="10"/>
        <v>7536373.468799999</v>
      </c>
      <c r="X31" s="44">
        <f t="shared" si="5"/>
        <v>175.1969</v>
      </c>
      <c r="Y31" s="48">
        <f t="shared" si="11"/>
        <v>8348482.6787999999</v>
      </c>
      <c r="Z31" s="20">
        <f t="shared" si="6"/>
        <v>28131463.034399997</v>
      </c>
      <c r="AC31" s="87">
        <f t="shared" si="12"/>
        <v>0.99760975609756097</v>
      </c>
      <c r="AD31" s="83">
        <f t="shared" si="13"/>
        <v>92.777707317073165</v>
      </c>
      <c r="AE31" s="92">
        <f t="shared" si="25"/>
        <v>0.91447560975609776</v>
      </c>
      <c r="AF31" s="92">
        <f t="shared" si="26"/>
        <v>0.94190987804878057</v>
      </c>
      <c r="AG31" s="92">
        <f t="shared" si="27"/>
        <v>0.96934414634146349</v>
      </c>
      <c r="AH31" s="92">
        <f t="shared" si="28"/>
        <v>0.99760975609756097</v>
      </c>
      <c r="AI31" s="137">
        <f t="shared" si="29"/>
        <v>88.704134146341488</v>
      </c>
      <c r="AJ31" s="137">
        <f t="shared" si="30"/>
        <v>91.365258170731721</v>
      </c>
      <c r="AK31" s="137">
        <f t="shared" si="31"/>
        <v>94.026382195121954</v>
      </c>
      <c r="AL31" s="137">
        <f t="shared" si="32"/>
        <v>96.768146341463421</v>
      </c>
    </row>
    <row r="32" spans="1:38" ht="20.399999999999999">
      <c r="A32" s="5" t="s">
        <v>2205</v>
      </c>
      <c r="B32" s="5" t="s">
        <v>2206</v>
      </c>
      <c r="C32" s="22" t="s">
        <v>480</v>
      </c>
      <c r="D32" s="22" t="s">
        <v>485</v>
      </c>
      <c r="E32" s="22" t="s">
        <v>528</v>
      </c>
      <c r="F32" s="22" t="s">
        <v>529</v>
      </c>
      <c r="G32" s="22"/>
      <c r="H32" s="23" t="s">
        <v>482</v>
      </c>
      <c r="I32" s="24"/>
      <c r="J32" s="32">
        <v>97.38</v>
      </c>
      <c r="K32" s="26"/>
      <c r="L32" s="13">
        <f t="shared" si="22"/>
        <v>1.187560975609756</v>
      </c>
      <c r="M32" s="27">
        <f>+(1.0609756097561)*J32</f>
        <v>103.31780487804902</v>
      </c>
      <c r="N32" s="27">
        <f t="shared" si="0"/>
        <v>103.31780487804902</v>
      </c>
      <c r="O32" s="15">
        <v>13886</v>
      </c>
      <c r="P32" s="30">
        <f t="shared" si="1"/>
        <v>97.38</v>
      </c>
      <c r="Q32" s="48"/>
      <c r="R32" s="44">
        <f t="shared" si="2"/>
        <v>165.54599999999999</v>
      </c>
      <c r="S32" s="48">
        <f t="shared" si="8"/>
        <v>6896315.2680000002</v>
      </c>
      <c r="T32" s="44">
        <f t="shared" si="3"/>
        <v>201.57659999999998</v>
      </c>
      <c r="U32" s="48">
        <f t="shared" si="9"/>
        <v>8397278.002799999</v>
      </c>
      <c r="V32" s="44">
        <f t="shared" si="4"/>
        <v>225.92159999999998</v>
      </c>
      <c r="W32" s="48">
        <f t="shared" si="10"/>
        <v>9411442.0127999987</v>
      </c>
      <c r="X32" s="44">
        <f t="shared" si="5"/>
        <v>250.26659999999998</v>
      </c>
      <c r="Y32" s="48">
        <f t="shared" si="11"/>
        <v>10425606.022799999</v>
      </c>
      <c r="Z32" s="20">
        <f t="shared" si="6"/>
        <v>35130641.306400001</v>
      </c>
      <c r="AC32" s="87">
        <f t="shared" si="12"/>
        <v>1.4250731707317073</v>
      </c>
      <c r="AD32" s="83">
        <f t="shared" si="13"/>
        <v>132.53180487804877</v>
      </c>
      <c r="AE32" s="92">
        <f t="shared" si="25"/>
        <v>1.3063170731707316</v>
      </c>
      <c r="AF32" s="92">
        <f t="shared" si="26"/>
        <v>1.3455065853658537</v>
      </c>
      <c r="AG32" s="92">
        <f t="shared" si="27"/>
        <v>1.3846960975609754</v>
      </c>
      <c r="AH32" s="92">
        <f t="shared" si="28"/>
        <v>1.4250731707317073</v>
      </c>
      <c r="AI32" s="137">
        <f t="shared" si="29"/>
        <v>126.71275609756097</v>
      </c>
      <c r="AJ32" s="137">
        <f t="shared" si="30"/>
        <v>130.5141387804878</v>
      </c>
      <c r="AK32" s="137">
        <f t="shared" si="31"/>
        <v>134.31552146341463</v>
      </c>
      <c r="AL32" s="137">
        <f t="shared" si="32"/>
        <v>138.2320975609756</v>
      </c>
    </row>
    <row r="33" spans="1:38">
      <c r="A33" s="5" t="s">
        <v>2205</v>
      </c>
      <c r="B33" s="5" t="s">
        <v>2206</v>
      </c>
      <c r="C33" s="22" t="s">
        <v>480</v>
      </c>
      <c r="D33" s="22" t="s">
        <v>485</v>
      </c>
      <c r="E33" s="22" t="s">
        <v>530</v>
      </c>
      <c r="F33" s="22" t="s">
        <v>531</v>
      </c>
      <c r="G33" s="22"/>
      <c r="H33" s="23" t="s">
        <v>482</v>
      </c>
      <c r="I33" s="24"/>
      <c r="J33" s="32">
        <v>77.900000000000006</v>
      </c>
      <c r="K33" s="26"/>
      <c r="L33" s="13">
        <f t="shared" si="22"/>
        <v>0.95000000000000007</v>
      </c>
      <c r="M33" s="27">
        <f>+(1.0609756097561)*J33</f>
        <v>82.650000000000205</v>
      </c>
      <c r="N33" s="27">
        <f t="shared" si="0"/>
        <v>82.650000000000205</v>
      </c>
      <c r="O33" s="15">
        <v>2665</v>
      </c>
      <c r="P33" s="30">
        <f t="shared" si="1"/>
        <v>77.900000000000006</v>
      </c>
      <c r="Q33" s="48"/>
      <c r="R33" s="44">
        <f t="shared" si="2"/>
        <v>132.43</v>
      </c>
      <c r="S33" s="48">
        <f t="shared" si="8"/>
        <v>1058777.8500000001</v>
      </c>
      <c r="T33" s="44">
        <f t="shared" si="3"/>
        <v>161.25299999999999</v>
      </c>
      <c r="U33" s="48">
        <f t="shared" si="9"/>
        <v>1289217.7349999999</v>
      </c>
      <c r="V33" s="44">
        <f t="shared" si="4"/>
        <v>180.72800000000001</v>
      </c>
      <c r="W33" s="48">
        <f t="shared" si="10"/>
        <v>1444920.3599999999</v>
      </c>
      <c r="X33" s="44">
        <f t="shared" si="5"/>
        <v>200.203</v>
      </c>
      <c r="Y33" s="48">
        <f t="shared" si="11"/>
        <v>1600622.9849999999</v>
      </c>
      <c r="Z33" s="20">
        <f t="shared" si="6"/>
        <v>5393538.9299999997</v>
      </c>
      <c r="AC33" s="87">
        <f t="shared" si="12"/>
        <v>1.1400000000000001</v>
      </c>
      <c r="AD33" s="83">
        <f t="shared" si="13"/>
        <v>106.02000000000001</v>
      </c>
      <c r="AE33" s="92">
        <f t="shared" si="25"/>
        <v>1.0450000000000002</v>
      </c>
      <c r="AF33" s="92">
        <f t="shared" si="26"/>
        <v>1.0763500000000001</v>
      </c>
      <c r="AG33" s="92">
        <f t="shared" si="27"/>
        <v>1.1076999999999999</v>
      </c>
      <c r="AH33" s="92">
        <f t="shared" si="28"/>
        <v>1.1400000000000001</v>
      </c>
      <c r="AI33" s="137">
        <f t="shared" si="29"/>
        <v>101.36500000000001</v>
      </c>
      <c r="AJ33" s="137">
        <f t="shared" si="30"/>
        <v>104.40595000000002</v>
      </c>
      <c r="AK33" s="137">
        <f t="shared" si="31"/>
        <v>107.44689999999999</v>
      </c>
      <c r="AL33" s="137">
        <f t="shared" si="32"/>
        <v>110.58000000000001</v>
      </c>
    </row>
    <row r="34" spans="1:38" ht="40.049999999999997" customHeight="1">
      <c r="A34" s="5" t="s">
        <v>2205</v>
      </c>
      <c r="B34" s="5" t="s">
        <v>2206</v>
      </c>
      <c r="C34" s="22" t="s">
        <v>480</v>
      </c>
      <c r="D34" s="22" t="s">
        <v>485</v>
      </c>
      <c r="E34" s="22" t="s">
        <v>532</v>
      </c>
      <c r="F34" s="22" t="s">
        <v>533</v>
      </c>
      <c r="G34" s="22"/>
      <c r="H34" s="23" t="s">
        <v>482</v>
      </c>
      <c r="I34" s="24"/>
      <c r="J34" s="32">
        <v>87.47</v>
      </c>
      <c r="K34" s="26"/>
      <c r="L34" s="13">
        <f t="shared" si="22"/>
        <v>1.0667073170731707</v>
      </c>
      <c r="M34" s="27">
        <f>+(1.0609756097561)*J34</f>
        <v>92.803536585366075</v>
      </c>
      <c r="N34" s="27">
        <f t="shared" si="0"/>
        <v>92.803536585366075</v>
      </c>
      <c r="O34" s="15">
        <v>41675</v>
      </c>
      <c r="P34" s="30">
        <f t="shared" si="1"/>
        <v>87.47</v>
      </c>
      <c r="Q34" s="48"/>
      <c r="R34" s="44">
        <f>+J34*1.7</f>
        <v>148.69899999999998</v>
      </c>
      <c r="S34" s="48">
        <f t="shared" si="8"/>
        <v>18591092.474999998</v>
      </c>
      <c r="T34" s="44">
        <f>+P34*2.07</f>
        <v>181.06289999999998</v>
      </c>
      <c r="U34" s="48">
        <f t="shared" si="9"/>
        <v>22637389.072499998</v>
      </c>
      <c r="V34" s="44">
        <f>+P34*2.32</f>
        <v>202.93039999999999</v>
      </c>
      <c r="W34" s="48">
        <f t="shared" si="10"/>
        <v>25371373.259999998</v>
      </c>
      <c r="X34" s="44">
        <f>+P34*2.57</f>
        <v>224.79789999999997</v>
      </c>
      <c r="Y34" s="48">
        <f t="shared" si="11"/>
        <v>28105357.447499994</v>
      </c>
      <c r="Z34" s="20">
        <f t="shared" si="6"/>
        <v>94705212.254999995</v>
      </c>
      <c r="AC34" s="87">
        <f t="shared" si="12"/>
        <v>1.2800487804878047</v>
      </c>
      <c r="AD34" s="83">
        <f t="shared" si="13"/>
        <v>119.04453658536583</v>
      </c>
      <c r="AE34" s="92">
        <f t="shared" si="25"/>
        <v>1.1733780487804879</v>
      </c>
      <c r="AF34" s="92">
        <f t="shared" si="26"/>
        <v>1.2085793902439024</v>
      </c>
      <c r="AG34" s="92">
        <f t="shared" si="27"/>
        <v>1.2437807317073168</v>
      </c>
      <c r="AH34" s="92">
        <f t="shared" si="28"/>
        <v>1.2800487804878047</v>
      </c>
      <c r="AI34" s="137">
        <f t="shared" si="29"/>
        <v>113.81767073170732</v>
      </c>
      <c r="AJ34" s="137">
        <f t="shared" si="30"/>
        <v>117.23220085365853</v>
      </c>
      <c r="AK34" s="137">
        <f t="shared" si="31"/>
        <v>120.64673097560973</v>
      </c>
      <c r="AL34" s="137">
        <f t="shared" si="32"/>
        <v>124.16473170731706</v>
      </c>
    </row>
    <row r="35" spans="1:38">
      <c r="C35" s="22" t="s">
        <v>85</v>
      </c>
      <c r="D35" s="22"/>
      <c r="E35" s="22"/>
      <c r="F35" s="22"/>
      <c r="G35" s="22"/>
      <c r="H35" s="23"/>
      <c r="I35" s="24"/>
      <c r="J35" s="32"/>
      <c r="K35" s="26"/>
      <c r="L35" s="13">
        <f t="shared" si="22"/>
        <v>0</v>
      </c>
      <c r="M35" s="27"/>
      <c r="N35" s="27">
        <f t="shared" si="0"/>
        <v>0</v>
      </c>
      <c r="Q35" s="48"/>
      <c r="R35" s="44"/>
      <c r="S35" s="48">
        <f t="shared" si="8"/>
        <v>0</v>
      </c>
      <c r="T35" s="44"/>
      <c r="U35" s="48">
        <f t="shared" si="9"/>
        <v>0</v>
      </c>
      <c r="V35" s="44"/>
      <c r="W35" s="48">
        <f t="shared" si="10"/>
        <v>0</v>
      </c>
      <c r="X35" s="44"/>
      <c r="Y35" s="48">
        <f t="shared" si="11"/>
        <v>0</v>
      </c>
      <c r="Z35" s="34">
        <f>SUM(Z4:Z34)</f>
        <v>726821499.04982233</v>
      </c>
      <c r="AB35" s="13">
        <f>2.32+0.25</f>
        <v>2.57</v>
      </c>
      <c r="AC35" s="87"/>
      <c r="AD35" s="83"/>
      <c r="AE35" s="92">
        <f t="shared" si="25"/>
        <v>0</v>
      </c>
      <c r="AF35" s="92">
        <f t="shared" si="26"/>
        <v>0</v>
      </c>
      <c r="AG35" s="92">
        <f t="shared" si="27"/>
        <v>0</v>
      </c>
      <c r="AH35" s="92">
        <f t="shared" si="28"/>
        <v>0</v>
      </c>
      <c r="AI35" s="137">
        <f t="shared" si="29"/>
        <v>0</v>
      </c>
      <c r="AJ35" s="137">
        <f t="shared" si="30"/>
        <v>0</v>
      </c>
      <c r="AK35" s="137">
        <f t="shared" si="31"/>
        <v>0</v>
      </c>
      <c r="AL35" s="137">
        <f t="shared" si="32"/>
        <v>0</v>
      </c>
    </row>
    <row r="36" spans="1:38">
      <c r="A36" s="5" t="s">
        <v>285</v>
      </c>
      <c r="B36" s="5" t="s">
        <v>408</v>
      </c>
      <c r="C36" s="22" t="s">
        <v>534</v>
      </c>
      <c r="D36" s="22" t="s">
        <v>535</v>
      </c>
      <c r="E36" s="22" t="s">
        <v>536</v>
      </c>
      <c r="F36" s="22"/>
      <c r="G36" s="22"/>
      <c r="H36" s="23" t="s">
        <v>537</v>
      </c>
      <c r="I36" s="24">
        <v>2309</v>
      </c>
      <c r="J36" s="32">
        <v>410</v>
      </c>
      <c r="K36" s="26" t="s">
        <v>538</v>
      </c>
      <c r="L36" s="13">
        <f t="shared" si="22"/>
        <v>5</v>
      </c>
      <c r="M36" s="27">
        <f>+L36*87</f>
        <v>435</v>
      </c>
      <c r="N36" s="27">
        <f t="shared" si="0"/>
        <v>435.00000000000102</v>
      </c>
      <c r="O36" s="15">
        <v>10</v>
      </c>
      <c r="P36" s="30">
        <f>+J36*1.57</f>
        <v>643.70000000000005</v>
      </c>
      <c r="Q36" s="48">
        <f>+P36*O36</f>
        <v>6437</v>
      </c>
      <c r="R36" s="44">
        <f>+J36*1.82</f>
        <v>746.2</v>
      </c>
      <c r="S36" s="48">
        <f t="shared" si="8"/>
        <v>22386</v>
      </c>
      <c r="T36" s="44">
        <f>+J36*2.07</f>
        <v>848.69999999999993</v>
      </c>
      <c r="U36" s="48">
        <f t="shared" si="9"/>
        <v>25461</v>
      </c>
      <c r="V36" s="44">
        <f>+J36*2.32</f>
        <v>951.19999999999993</v>
      </c>
      <c r="W36" s="48">
        <f t="shared" si="10"/>
        <v>28536</v>
      </c>
      <c r="X36" s="44">
        <f>+J36*2.57</f>
        <v>1053.7</v>
      </c>
      <c r="Y36" s="48">
        <f t="shared" si="11"/>
        <v>31611</v>
      </c>
      <c r="Z36" s="20">
        <f>+Y36+W36+U36+S36</f>
        <v>107994</v>
      </c>
      <c r="AB36" s="13">
        <v>1.57</v>
      </c>
      <c r="AC36" s="87">
        <f t="shared" si="12"/>
        <v>6</v>
      </c>
      <c r="AD36" s="83">
        <f t="shared" si="13"/>
        <v>558</v>
      </c>
      <c r="AE36" s="92">
        <f t="shared" si="25"/>
        <v>5.5</v>
      </c>
      <c r="AF36" s="92">
        <f t="shared" si="26"/>
        <v>5.665</v>
      </c>
      <c r="AG36" s="92">
        <f t="shared" si="27"/>
        <v>5.83</v>
      </c>
      <c r="AH36" s="92">
        <f t="shared" si="28"/>
        <v>6</v>
      </c>
      <c r="AI36" s="137">
        <f t="shared" si="29"/>
        <v>533.5</v>
      </c>
      <c r="AJ36" s="137">
        <f t="shared" si="30"/>
        <v>549.505</v>
      </c>
      <c r="AK36" s="137">
        <f t="shared" si="31"/>
        <v>565.51</v>
      </c>
      <c r="AL36" s="137">
        <f t="shared" si="32"/>
        <v>582</v>
      </c>
    </row>
    <row r="37" spans="1:38">
      <c r="A37" s="5" t="s">
        <v>285</v>
      </c>
      <c r="B37" s="5" t="s">
        <v>408</v>
      </c>
      <c r="C37" s="22" t="s">
        <v>85</v>
      </c>
      <c r="D37" s="22"/>
      <c r="E37" s="22"/>
      <c r="F37" s="22"/>
      <c r="G37" s="22"/>
      <c r="H37" s="23"/>
      <c r="I37" s="24"/>
      <c r="J37" s="32"/>
      <c r="K37" s="26"/>
      <c r="L37" s="13">
        <f t="shared" si="22"/>
        <v>0</v>
      </c>
      <c r="M37" s="27"/>
      <c r="N37" s="27">
        <f t="shared" si="0"/>
        <v>0</v>
      </c>
      <c r="P37" s="30">
        <f>+J37*1.57</f>
        <v>0</v>
      </c>
      <c r="Q37" s="49"/>
      <c r="R37" s="49"/>
      <c r="S37" s="48">
        <f t="shared" si="8"/>
        <v>0</v>
      </c>
      <c r="T37" s="49"/>
      <c r="U37" s="48">
        <f t="shared" si="9"/>
        <v>0</v>
      </c>
      <c r="V37" s="49"/>
      <c r="W37" s="48">
        <f t="shared" si="10"/>
        <v>0</v>
      </c>
      <c r="X37" s="49"/>
      <c r="Y37" s="48">
        <f t="shared" si="11"/>
        <v>0</v>
      </c>
      <c r="Z37" s="34">
        <f>SUM(Z36)</f>
        <v>107994</v>
      </c>
      <c r="AB37" s="13">
        <v>1.82</v>
      </c>
      <c r="AC37" s="87">
        <f t="shared" si="12"/>
        <v>0</v>
      </c>
      <c r="AD37" s="83">
        <f t="shared" si="13"/>
        <v>0</v>
      </c>
      <c r="AE37" s="92">
        <f t="shared" si="25"/>
        <v>0</v>
      </c>
      <c r="AF37" s="92">
        <f t="shared" si="26"/>
        <v>0</v>
      </c>
      <c r="AG37" s="92">
        <f t="shared" si="27"/>
        <v>0</v>
      </c>
      <c r="AH37" s="92">
        <f t="shared" si="28"/>
        <v>0</v>
      </c>
      <c r="AI37" s="137">
        <f t="shared" si="29"/>
        <v>0</v>
      </c>
      <c r="AJ37" s="137">
        <f t="shared" si="30"/>
        <v>0</v>
      </c>
      <c r="AK37" s="137">
        <f t="shared" si="31"/>
        <v>0</v>
      </c>
      <c r="AL37" s="137">
        <f t="shared" si="32"/>
        <v>0</v>
      </c>
    </row>
    <row r="38" spans="1:38" ht="40.799999999999997">
      <c r="A38" s="5" t="s">
        <v>285</v>
      </c>
      <c r="B38" s="5" t="s">
        <v>408</v>
      </c>
      <c r="C38" s="22" t="s">
        <v>534</v>
      </c>
      <c r="D38" s="22" t="s">
        <v>539</v>
      </c>
      <c r="E38" s="22" t="s">
        <v>540</v>
      </c>
      <c r="F38" s="22" t="s">
        <v>541</v>
      </c>
      <c r="G38" s="22"/>
      <c r="H38" s="23" t="s">
        <v>537</v>
      </c>
      <c r="I38" s="24">
        <v>1539</v>
      </c>
      <c r="J38" s="32">
        <v>410</v>
      </c>
      <c r="K38" s="26" t="s">
        <v>542</v>
      </c>
      <c r="L38" s="13">
        <f t="shared" si="22"/>
        <v>5</v>
      </c>
      <c r="M38" s="27">
        <f>+L38*87</f>
        <v>435</v>
      </c>
      <c r="N38" s="27">
        <f t="shared" si="0"/>
        <v>435.00000000000102</v>
      </c>
      <c r="O38" s="15">
        <v>450</v>
      </c>
      <c r="P38" s="30">
        <f>+J38*1.57</f>
        <v>643.70000000000005</v>
      </c>
      <c r="Q38" s="48">
        <f t="shared" ref="Q38:Q100" si="33">+P38*O38</f>
        <v>289665</v>
      </c>
      <c r="R38" s="44">
        <f>+J38*1.82</f>
        <v>746.2</v>
      </c>
      <c r="S38" s="48">
        <f t="shared" si="8"/>
        <v>1007370</v>
      </c>
      <c r="T38" s="44">
        <f>+J38*2.07</f>
        <v>848.69999999999993</v>
      </c>
      <c r="U38" s="48">
        <f t="shared" si="9"/>
        <v>1145744.9999999998</v>
      </c>
      <c r="V38" s="44">
        <f>+J38*2.32</f>
        <v>951.19999999999993</v>
      </c>
      <c r="W38" s="48">
        <f t="shared" si="10"/>
        <v>1284119.9999999998</v>
      </c>
      <c r="X38" s="44">
        <f>+J38*2.57</f>
        <v>1053.7</v>
      </c>
      <c r="Y38" s="48">
        <f t="shared" si="11"/>
        <v>1422495</v>
      </c>
      <c r="Z38" s="20">
        <f>+Y38+W38+U38+S38</f>
        <v>4859730</v>
      </c>
      <c r="AB38" s="13">
        <f>1.82+0.25</f>
        <v>2.0700000000000003</v>
      </c>
      <c r="AC38" s="87">
        <f t="shared" si="12"/>
        <v>6</v>
      </c>
      <c r="AD38" s="83">
        <f t="shared" si="13"/>
        <v>558</v>
      </c>
      <c r="AE38" s="92">
        <f t="shared" si="25"/>
        <v>5.5</v>
      </c>
      <c r="AF38" s="92">
        <f t="shared" si="26"/>
        <v>5.665</v>
      </c>
      <c r="AG38" s="92">
        <f t="shared" si="27"/>
        <v>5.83</v>
      </c>
      <c r="AH38" s="92">
        <f t="shared" si="28"/>
        <v>6</v>
      </c>
      <c r="AI38" s="137">
        <f t="shared" si="29"/>
        <v>533.5</v>
      </c>
      <c r="AJ38" s="137">
        <f t="shared" si="30"/>
        <v>549.505</v>
      </c>
      <c r="AK38" s="137">
        <f t="shared" si="31"/>
        <v>565.51</v>
      </c>
      <c r="AL38" s="137">
        <f t="shared" si="32"/>
        <v>582</v>
      </c>
    </row>
    <row r="39" spans="1:38" ht="40.799999999999997">
      <c r="A39" s="5" t="s">
        <v>285</v>
      </c>
      <c r="B39" s="5" t="s">
        <v>408</v>
      </c>
      <c r="C39" s="22" t="s">
        <v>534</v>
      </c>
      <c r="D39" s="22" t="s">
        <v>539</v>
      </c>
      <c r="E39" s="22" t="s">
        <v>543</v>
      </c>
      <c r="F39" s="22" t="s">
        <v>541</v>
      </c>
      <c r="G39" s="22"/>
      <c r="H39" s="23" t="s">
        <v>537</v>
      </c>
      <c r="I39" s="24">
        <v>1539</v>
      </c>
      <c r="J39" s="32">
        <v>1230</v>
      </c>
      <c r="K39" s="26" t="s">
        <v>544</v>
      </c>
      <c r="L39" s="13">
        <f t="shared" si="22"/>
        <v>15</v>
      </c>
      <c r="M39" s="27">
        <f>+L39*87</f>
        <v>1305</v>
      </c>
      <c r="N39" s="27">
        <f t="shared" si="0"/>
        <v>1305.0000000000032</v>
      </c>
      <c r="O39" s="15">
        <v>15</v>
      </c>
      <c r="P39" s="30">
        <f>+J39*1.57</f>
        <v>1931.1000000000001</v>
      </c>
      <c r="Q39" s="48">
        <f t="shared" si="33"/>
        <v>28966.500000000004</v>
      </c>
      <c r="R39" s="44">
        <f>+J39*1.82</f>
        <v>2238.6</v>
      </c>
      <c r="S39" s="48">
        <f t="shared" si="8"/>
        <v>100737</v>
      </c>
      <c r="T39" s="44">
        <f>+J39*2.07</f>
        <v>2546.1</v>
      </c>
      <c r="U39" s="48">
        <f t="shared" si="9"/>
        <v>114574.5</v>
      </c>
      <c r="V39" s="44">
        <f>+J39*2.32</f>
        <v>2853.6</v>
      </c>
      <c r="W39" s="48">
        <f t="shared" si="10"/>
        <v>128412</v>
      </c>
      <c r="X39" s="44">
        <f>+J39*2.57</f>
        <v>3161.1</v>
      </c>
      <c r="Y39" s="48">
        <f t="shared" si="11"/>
        <v>142249.5</v>
      </c>
      <c r="Z39" s="20">
        <f t="shared" ref="Z39:Z40" si="34">+Y39+W39+U39+S39</f>
        <v>485973</v>
      </c>
      <c r="AB39" s="13">
        <f>+AB38+0.25</f>
        <v>2.3200000000000003</v>
      </c>
      <c r="AC39" s="87">
        <f t="shared" si="12"/>
        <v>18</v>
      </c>
      <c r="AD39" s="83">
        <f t="shared" si="13"/>
        <v>1674</v>
      </c>
      <c r="AE39" s="92">
        <f t="shared" si="25"/>
        <v>16.5</v>
      </c>
      <c r="AF39" s="92">
        <f t="shared" si="26"/>
        <v>16.995000000000001</v>
      </c>
      <c r="AG39" s="92">
        <f t="shared" si="27"/>
        <v>17.489999999999998</v>
      </c>
      <c r="AH39" s="92">
        <f t="shared" si="28"/>
        <v>18</v>
      </c>
      <c r="AI39" s="137">
        <f t="shared" si="29"/>
        <v>1600.5</v>
      </c>
      <c r="AJ39" s="137">
        <f t="shared" si="30"/>
        <v>1648.5150000000001</v>
      </c>
      <c r="AK39" s="137">
        <f t="shared" si="31"/>
        <v>1696.5299999999997</v>
      </c>
      <c r="AL39" s="137">
        <f t="shared" si="32"/>
        <v>1746</v>
      </c>
    </row>
    <row r="40" spans="1:38" ht="40.799999999999997">
      <c r="A40" s="5" t="s">
        <v>285</v>
      </c>
      <c r="B40" s="5" t="s">
        <v>408</v>
      </c>
      <c r="C40" s="22" t="s">
        <v>534</v>
      </c>
      <c r="D40" s="22" t="s">
        <v>539</v>
      </c>
      <c r="E40" s="22" t="s">
        <v>545</v>
      </c>
      <c r="F40" s="22" t="s">
        <v>541</v>
      </c>
      <c r="G40" s="22"/>
      <c r="H40" s="23" t="s">
        <v>537</v>
      </c>
      <c r="I40" s="24">
        <v>3848</v>
      </c>
      <c r="J40" s="32">
        <v>820</v>
      </c>
      <c r="K40" s="26" t="s">
        <v>546</v>
      </c>
      <c r="L40" s="13">
        <f t="shared" si="22"/>
        <v>10</v>
      </c>
      <c r="M40" s="27">
        <f>+L40*87</f>
        <v>870</v>
      </c>
      <c r="N40" s="27">
        <f t="shared" si="0"/>
        <v>870.00000000000205</v>
      </c>
      <c r="O40" s="15">
        <v>200</v>
      </c>
      <c r="P40" s="30">
        <f>+J40*1.57</f>
        <v>1287.4000000000001</v>
      </c>
      <c r="Q40" s="48">
        <f t="shared" si="33"/>
        <v>257480.00000000003</v>
      </c>
      <c r="R40" s="44">
        <f>+J40*1.82</f>
        <v>1492.4</v>
      </c>
      <c r="S40" s="48">
        <f t="shared" si="8"/>
        <v>895440</v>
      </c>
      <c r="T40" s="44">
        <f>+J40*2.07</f>
        <v>1697.3999999999999</v>
      </c>
      <c r="U40" s="48">
        <f t="shared" si="9"/>
        <v>1018440</v>
      </c>
      <c r="V40" s="44">
        <f>+J40*2.32</f>
        <v>1902.3999999999999</v>
      </c>
      <c r="W40" s="48">
        <f t="shared" si="10"/>
        <v>1141440</v>
      </c>
      <c r="X40" s="44">
        <f>+J40*2.57</f>
        <v>2107.4</v>
      </c>
      <c r="Y40" s="48">
        <f t="shared" si="11"/>
        <v>1264440</v>
      </c>
      <c r="Z40" s="20">
        <f t="shared" si="34"/>
        <v>4319760</v>
      </c>
      <c r="AB40" s="13">
        <f>+AB39+0.25</f>
        <v>2.5700000000000003</v>
      </c>
      <c r="AC40" s="87">
        <f t="shared" si="12"/>
        <v>12</v>
      </c>
      <c r="AD40" s="83">
        <f t="shared" si="13"/>
        <v>1116</v>
      </c>
      <c r="AE40" s="92">
        <f t="shared" si="25"/>
        <v>11</v>
      </c>
      <c r="AF40" s="92">
        <f t="shared" si="26"/>
        <v>11.33</v>
      </c>
      <c r="AG40" s="92">
        <f t="shared" si="27"/>
        <v>11.66</v>
      </c>
      <c r="AH40" s="92">
        <f t="shared" si="28"/>
        <v>12</v>
      </c>
      <c r="AI40" s="137">
        <f t="shared" si="29"/>
        <v>1067</v>
      </c>
      <c r="AJ40" s="137">
        <f t="shared" si="30"/>
        <v>1099.01</v>
      </c>
      <c r="AK40" s="137">
        <f t="shared" si="31"/>
        <v>1131.02</v>
      </c>
      <c r="AL40" s="137">
        <f t="shared" si="32"/>
        <v>1164</v>
      </c>
    </row>
    <row r="41" spans="1:38">
      <c r="A41" s="5" t="s">
        <v>285</v>
      </c>
      <c r="B41" s="5" t="s">
        <v>408</v>
      </c>
      <c r="C41" s="22"/>
      <c r="D41" s="22"/>
      <c r="E41" s="22"/>
      <c r="F41" s="22"/>
      <c r="G41" s="22"/>
      <c r="H41" s="23"/>
      <c r="I41" s="24"/>
      <c r="J41" s="32"/>
      <c r="K41" s="26"/>
      <c r="L41" s="13">
        <f t="shared" si="22"/>
        <v>0</v>
      </c>
      <c r="M41" s="27"/>
      <c r="N41" s="27"/>
      <c r="Q41" s="49"/>
      <c r="R41" s="49"/>
      <c r="S41" s="48">
        <f t="shared" si="8"/>
        <v>0</v>
      </c>
      <c r="T41" s="49"/>
      <c r="U41" s="48">
        <f t="shared" si="9"/>
        <v>0</v>
      </c>
      <c r="V41" s="49"/>
      <c r="W41" s="48">
        <f t="shared" si="10"/>
        <v>0</v>
      </c>
      <c r="X41" s="49"/>
      <c r="Y41" s="48">
        <f t="shared" si="11"/>
        <v>0</v>
      </c>
      <c r="Z41" s="34">
        <f>SUM(Z38:Z40)</f>
        <v>9665463</v>
      </c>
      <c r="AC41" s="87">
        <f t="shared" si="12"/>
        <v>0</v>
      </c>
      <c r="AD41" s="83">
        <f t="shared" si="13"/>
        <v>0</v>
      </c>
      <c r="AE41" s="92">
        <f t="shared" si="25"/>
        <v>0</v>
      </c>
      <c r="AF41" s="92">
        <f t="shared" si="26"/>
        <v>0</v>
      </c>
      <c r="AG41" s="92">
        <f t="shared" si="27"/>
        <v>0</v>
      </c>
      <c r="AH41" s="92">
        <f t="shared" si="28"/>
        <v>0</v>
      </c>
      <c r="AI41" s="137">
        <f t="shared" si="29"/>
        <v>0</v>
      </c>
      <c r="AJ41" s="137">
        <f t="shared" si="30"/>
        <v>0</v>
      </c>
      <c r="AK41" s="137">
        <f t="shared" si="31"/>
        <v>0</v>
      </c>
      <c r="AL41" s="137">
        <f t="shared" si="32"/>
        <v>0</v>
      </c>
    </row>
    <row r="42" spans="1:38" ht="20.399999999999999">
      <c r="A42" s="5" t="s">
        <v>285</v>
      </c>
      <c r="B42" s="5" t="s">
        <v>408</v>
      </c>
      <c r="C42" s="22" t="s">
        <v>534</v>
      </c>
      <c r="D42" s="22" t="s">
        <v>547</v>
      </c>
      <c r="E42" s="22" t="s">
        <v>548</v>
      </c>
      <c r="F42" s="22"/>
      <c r="G42" s="22"/>
      <c r="H42" s="23" t="s">
        <v>537</v>
      </c>
      <c r="I42" s="24">
        <v>1539</v>
      </c>
      <c r="J42" s="32">
        <v>2050</v>
      </c>
      <c r="K42" s="26" t="s">
        <v>549</v>
      </c>
      <c r="L42" s="13">
        <f t="shared" si="22"/>
        <v>25</v>
      </c>
      <c r="M42" s="27">
        <f>+L42*87</f>
        <v>2175</v>
      </c>
      <c r="N42" s="27">
        <f t="shared" si="0"/>
        <v>2175.000000000005</v>
      </c>
      <c r="O42" s="15">
        <v>29</v>
      </c>
      <c r="P42" s="30">
        <f>+J42*1.57</f>
        <v>3218.5</v>
      </c>
      <c r="Q42" s="48">
        <f t="shared" si="33"/>
        <v>93336.5</v>
      </c>
      <c r="R42" s="44">
        <f>+J42*1.82</f>
        <v>3731</v>
      </c>
      <c r="S42" s="48">
        <f t="shared" si="8"/>
        <v>324597</v>
      </c>
      <c r="T42" s="44">
        <f>+J42*2.07</f>
        <v>4243.5</v>
      </c>
      <c r="U42" s="48">
        <f t="shared" si="9"/>
        <v>369184.5</v>
      </c>
      <c r="V42" s="44">
        <f>+J42*2.32</f>
        <v>4756</v>
      </c>
      <c r="W42" s="48">
        <f t="shared" si="10"/>
        <v>413772</v>
      </c>
      <c r="X42" s="44">
        <f>+J42*2.57</f>
        <v>5268.5</v>
      </c>
      <c r="Y42" s="48">
        <f t="shared" si="11"/>
        <v>458359.5</v>
      </c>
      <c r="Z42" s="20">
        <f>+Y42+W42+U42+S42</f>
        <v>1565913</v>
      </c>
      <c r="AC42" s="87">
        <f t="shared" si="12"/>
        <v>30</v>
      </c>
      <c r="AD42" s="83">
        <f t="shared" si="13"/>
        <v>2790</v>
      </c>
      <c r="AE42" s="92">
        <f t="shared" si="25"/>
        <v>27.500000000000004</v>
      </c>
      <c r="AF42" s="92">
        <f t="shared" si="26"/>
        <v>28.324999999999999</v>
      </c>
      <c r="AG42" s="92">
        <f t="shared" si="27"/>
        <v>29.15</v>
      </c>
      <c r="AH42" s="92">
        <f t="shared" si="28"/>
        <v>30</v>
      </c>
      <c r="AI42" s="137">
        <f t="shared" si="29"/>
        <v>2667.5000000000005</v>
      </c>
      <c r="AJ42" s="137">
        <f t="shared" si="30"/>
        <v>2747.5250000000001</v>
      </c>
      <c r="AK42" s="137">
        <f t="shared" si="31"/>
        <v>2827.5499999999997</v>
      </c>
      <c r="AL42" s="137">
        <f t="shared" si="32"/>
        <v>2910</v>
      </c>
    </row>
    <row r="43" spans="1:38">
      <c r="A43" s="5" t="s">
        <v>285</v>
      </c>
      <c r="B43" s="5" t="s">
        <v>408</v>
      </c>
      <c r="C43" s="22" t="s">
        <v>534</v>
      </c>
      <c r="D43" s="22" t="s">
        <v>547</v>
      </c>
      <c r="E43" s="22" t="s">
        <v>550</v>
      </c>
      <c r="F43" s="22"/>
      <c r="G43" s="22"/>
      <c r="H43" s="23" t="s">
        <v>537</v>
      </c>
      <c r="I43" s="24">
        <v>3848</v>
      </c>
      <c r="J43" s="32">
        <v>8200</v>
      </c>
      <c r="K43" s="26" t="s">
        <v>551</v>
      </c>
      <c r="L43" s="13">
        <f t="shared" si="22"/>
        <v>100</v>
      </c>
      <c r="M43" s="27">
        <f>+L43*87</f>
        <v>8700</v>
      </c>
      <c r="N43" s="27">
        <f t="shared" si="0"/>
        <v>8700.00000000002</v>
      </c>
      <c r="O43" s="15">
        <v>2</v>
      </c>
      <c r="P43" s="30">
        <f>+J43*1.57</f>
        <v>12874</v>
      </c>
      <c r="Q43" s="48">
        <f t="shared" si="33"/>
        <v>25748</v>
      </c>
      <c r="R43" s="44">
        <f>+J43*1.82</f>
        <v>14924</v>
      </c>
      <c r="S43" s="48">
        <f t="shared" si="8"/>
        <v>89544</v>
      </c>
      <c r="T43" s="44">
        <f>+J43*2.07</f>
        <v>16974</v>
      </c>
      <c r="U43" s="48">
        <f t="shared" si="9"/>
        <v>101844</v>
      </c>
      <c r="V43" s="44">
        <f>+J43*2.32</f>
        <v>19024</v>
      </c>
      <c r="W43" s="48">
        <f t="shared" si="10"/>
        <v>114144</v>
      </c>
      <c r="X43" s="44">
        <f>+J43*2.57</f>
        <v>21074</v>
      </c>
      <c r="Y43" s="48">
        <f t="shared" si="11"/>
        <v>126444</v>
      </c>
      <c r="Z43" s="20">
        <f t="shared" ref="Z43:Z46" si="35">+Y43+W43+U43+S43</f>
        <v>431976</v>
      </c>
      <c r="AC43" s="87">
        <f t="shared" si="12"/>
        <v>120</v>
      </c>
      <c r="AD43" s="83">
        <f t="shared" si="13"/>
        <v>11160</v>
      </c>
      <c r="AE43" s="92">
        <f t="shared" si="25"/>
        <v>110.00000000000001</v>
      </c>
      <c r="AF43" s="92">
        <f t="shared" si="26"/>
        <v>113.3</v>
      </c>
      <c r="AG43" s="92">
        <f t="shared" si="27"/>
        <v>116.6</v>
      </c>
      <c r="AH43" s="92">
        <f t="shared" si="28"/>
        <v>120</v>
      </c>
      <c r="AI43" s="137">
        <f t="shared" si="29"/>
        <v>10670.000000000002</v>
      </c>
      <c r="AJ43" s="137">
        <f t="shared" si="30"/>
        <v>10990.1</v>
      </c>
      <c r="AK43" s="137">
        <f t="shared" si="31"/>
        <v>11310.199999999999</v>
      </c>
      <c r="AL43" s="137">
        <f t="shared" si="32"/>
        <v>11640</v>
      </c>
    </row>
    <row r="44" spans="1:38">
      <c r="A44" s="5" t="s">
        <v>285</v>
      </c>
      <c r="B44" s="5" t="s">
        <v>408</v>
      </c>
      <c r="C44" s="22" t="s">
        <v>534</v>
      </c>
      <c r="D44" s="22" t="s">
        <v>547</v>
      </c>
      <c r="E44" s="22" t="s">
        <v>552</v>
      </c>
      <c r="F44" s="22"/>
      <c r="G44" s="22"/>
      <c r="H44" s="23" t="s">
        <v>537</v>
      </c>
      <c r="I44" s="24"/>
      <c r="J44" s="32">
        <v>2870</v>
      </c>
      <c r="K44" s="26"/>
      <c r="L44" s="13">
        <f t="shared" si="22"/>
        <v>35</v>
      </c>
      <c r="M44" s="27">
        <f>+L44*87</f>
        <v>3045</v>
      </c>
      <c r="N44" s="27">
        <f t="shared" si="0"/>
        <v>3045.0000000000073</v>
      </c>
      <c r="O44" s="15">
        <v>45</v>
      </c>
      <c r="P44" s="30">
        <f>+J44*1.57</f>
        <v>4505.9000000000005</v>
      </c>
      <c r="Q44" s="48">
        <f t="shared" si="33"/>
        <v>202765.50000000003</v>
      </c>
      <c r="R44" s="44">
        <f>+J44*1.82</f>
        <v>5223.4000000000005</v>
      </c>
      <c r="S44" s="48">
        <f t="shared" si="8"/>
        <v>705159.00000000012</v>
      </c>
      <c r="T44" s="44">
        <f>+J44*2.07</f>
        <v>5940.9</v>
      </c>
      <c r="U44" s="48">
        <f t="shared" si="9"/>
        <v>802021.5</v>
      </c>
      <c r="V44" s="44">
        <f>+J44*2.32</f>
        <v>6658.4</v>
      </c>
      <c r="W44" s="48">
        <f t="shared" si="10"/>
        <v>898884</v>
      </c>
      <c r="X44" s="44">
        <f>+J44*2.57</f>
        <v>7375.9</v>
      </c>
      <c r="Y44" s="48">
        <f t="shared" si="11"/>
        <v>995746.5</v>
      </c>
      <c r="Z44" s="20">
        <f t="shared" si="35"/>
        <v>3401811</v>
      </c>
      <c r="AC44" s="87">
        <f t="shared" si="12"/>
        <v>42</v>
      </c>
      <c r="AD44" s="83">
        <f t="shared" si="13"/>
        <v>3906</v>
      </c>
      <c r="AE44" s="92">
        <f t="shared" si="25"/>
        <v>38.5</v>
      </c>
      <c r="AF44" s="92">
        <f t="shared" si="26"/>
        <v>39.655000000000001</v>
      </c>
      <c r="AG44" s="92">
        <f t="shared" si="27"/>
        <v>40.809999999999995</v>
      </c>
      <c r="AH44" s="92">
        <f t="shared" si="28"/>
        <v>42</v>
      </c>
      <c r="AI44" s="137">
        <f t="shared" si="29"/>
        <v>3734.5</v>
      </c>
      <c r="AJ44" s="137">
        <f t="shared" si="30"/>
        <v>3846.5350000000003</v>
      </c>
      <c r="AK44" s="137">
        <f t="shared" si="31"/>
        <v>3958.5699999999997</v>
      </c>
      <c r="AL44" s="137">
        <f t="shared" si="32"/>
        <v>4074</v>
      </c>
    </row>
    <row r="45" spans="1:38">
      <c r="A45" s="5" t="s">
        <v>285</v>
      </c>
      <c r="B45" s="5" t="s">
        <v>408</v>
      </c>
      <c r="C45" s="22" t="s">
        <v>534</v>
      </c>
      <c r="D45" s="22" t="s">
        <v>547</v>
      </c>
      <c r="E45" s="22" t="s">
        <v>553</v>
      </c>
      <c r="F45" s="22"/>
      <c r="G45" s="22"/>
      <c r="H45" s="23" t="s">
        <v>537</v>
      </c>
      <c r="I45" s="24"/>
      <c r="J45" s="32">
        <v>82000</v>
      </c>
      <c r="K45" s="26"/>
      <c r="L45" s="13">
        <f t="shared" si="22"/>
        <v>1000</v>
      </c>
      <c r="M45" s="27">
        <f>+L45*87</f>
        <v>87000</v>
      </c>
      <c r="N45" s="27">
        <f t="shared" si="0"/>
        <v>87000.000000000204</v>
      </c>
      <c r="O45" s="15">
        <v>1</v>
      </c>
      <c r="P45" s="30">
        <f>+J45*1.57</f>
        <v>128740</v>
      </c>
      <c r="Q45" s="48">
        <f t="shared" si="33"/>
        <v>128740</v>
      </c>
      <c r="R45" s="44">
        <f>+J45*1.82</f>
        <v>149240</v>
      </c>
      <c r="S45" s="48">
        <f t="shared" si="8"/>
        <v>447720</v>
      </c>
      <c r="T45" s="44">
        <f>+J45*2.07</f>
        <v>169740</v>
      </c>
      <c r="U45" s="48">
        <f t="shared" si="9"/>
        <v>509220</v>
      </c>
      <c r="V45" s="44">
        <f>+J45*2.32</f>
        <v>190240</v>
      </c>
      <c r="W45" s="48">
        <f t="shared" si="10"/>
        <v>570720</v>
      </c>
      <c r="X45" s="44">
        <f>+J45*2.57</f>
        <v>210740</v>
      </c>
      <c r="Y45" s="48">
        <f t="shared" si="11"/>
        <v>632220</v>
      </c>
      <c r="Z45" s="20">
        <f t="shared" si="35"/>
        <v>2159880</v>
      </c>
      <c r="AC45" s="87">
        <f t="shared" si="12"/>
        <v>1200</v>
      </c>
      <c r="AD45" s="83">
        <f t="shared" si="13"/>
        <v>111600</v>
      </c>
      <c r="AE45" s="92">
        <f t="shared" si="25"/>
        <v>1100</v>
      </c>
      <c r="AF45" s="92">
        <f t="shared" si="26"/>
        <v>1133</v>
      </c>
      <c r="AG45" s="92">
        <f t="shared" si="27"/>
        <v>1166</v>
      </c>
      <c r="AH45" s="92">
        <f t="shared" si="28"/>
        <v>1200</v>
      </c>
      <c r="AI45" s="137">
        <f t="shared" si="29"/>
        <v>106700</v>
      </c>
      <c r="AJ45" s="137">
        <f t="shared" si="30"/>
        <v>109901</v>
      </c>
      <c r="AK45" s="137">
        <f t="shared" si="31"/>
        <v>113102</v>
      </c>
      <c r="AL45" s="137">
        <f t="shared" si="32"/>
        <v>116400</v>
      </c>
    </row>
    <row r="46" spans="1:38">
      <c r="A46" s="5" t="s">
        <v>285</v>
      </c>
      <c r="B46" s="5" t="s">
        <v>408</v>
      </c>
      <c r="C46" s="22" t="s">
        <v>534</v>
      </c>
      <c r="D46" s="22" t="s">
        <v>2228</v>
      </c>
      <c r="E46" s="22" t="s">
        <v>554</v>
      </c>
      <c r="F46" s="22"/>
      <c r="G46" s="22"/>
      <c r="H46" s="23" t="s">
        <v>537</v>
      </c>
      <c r="I46" s="24">
        <v>1539</v>
      </c>
      <c r="J46" s="32">
        <v>2460</v>
      </c>
      <c r="K46" s="26" t="s">
        <v>555</v>
      </c>
      <c r="L46" s="13">
        <f t="shared" si="22"/>
        <v>30</v>
      </c>
      <c r="M46" s="27">
        <f>+L46*87</f>
        <v>2610</v>
      </c>
      <c r="N46" s="27">
        <f t="shared" si="0"/>
        <v>2610.0000000000064</v>
      </c>
      <c r="O46" s="15">
        <v>85</v>
      </c>
      <c r="P46" s="30">
        <f>+J46*1.57</f>
        <v>3862.2000000000003</v>
      </c>
      <c r="Q46" s="48">
        <f t="shared" si="33"/>
        <v>328287</v>
      </c>
      <c r="R46" s="44">
        <f>+J46*1.82</f>
        <v>4477.2</v>
      </c>
      <c r="S46" s="48">
        <f t="shared" si="8"/>
        <v>1141686</v>
      </c>
      <c r="T46" s="44">
        <f>+J46*2.07</f>
        <v>5092.2</v>
      </c>
      <c r="U46" s="48">
        <f t="shared" si="9"/>
        <v>1298511</v>
      </c>
      <c r="V46" s="44">
        <f>+J46*2.32</f>
        <v>5707.2</v>
      </c>
      <c r="W46" s="48">
        <f t="shared" si="10"/>
        <v>1455336</v>
      </c>
      <c r="X46" s="44">
        <f>+J46*2.57</f>
        <v>6322.2</v>
      </c>
      <c r="Y46" s="48">
        <f t="shared" si="11"/>
        <v>1612161</v>
      </c>
      <c r="Z46" s="20">
        <f t="shared" si="35"/>
        <v>5507694</v>
      </c>
      <c r="AC46" s="87">
        <f t="shared" si="12"/>
        <v>36</v>
      </c>
      <c r="AD46" s="83">
        <f t="shared" si="13"/>
        <v>3348</v>
      </c>
      <c r="AE46" s="92">
        <f t="shared" si="25"/>
        <v>33</v>
      </c>
      <c r="AF46" s="92">
        <f t="shared" si="26"/>
        <v>33.99</v>
      </c>
      <c r="AG46" s="92">
        <f t="shared" si="27"/>
        <v>34.979999999999997</v>
      </c>
      <c r="AH46" s="92">
        <f t="shared" si="28"/>
        <v>36</v>
      </c>
      <c r="AI46" s="137">
        <f t="shared" si="29"/>
        <v>3201</v>
      </c>
      <c r="AJ46" s="137">
        <f t="shared" si="30"/>
        <v>3297.03</v>
      </c>
      <c r="AK46" s="137">
        <f t="shared" si="31"/>
        <v>3393.0599999999995</v>
      </c>
      <c r="AL46" s="137">
        <f t="shared" si="32"/>
        <v>3492</v>
      </c>
    </row>
    <row r="47" spans="1:38">
      <c r="A47" s="5" t="s">
        <v>285</v>
      </c>
      <c r="B47" s="5" t="s">
        <v>408</v>
      </c>
      <c r="C47" s="22" t="s">
        <v>85</v>
      </c>
      <c r="D47" s="22"/>
      <c r="E47" s="22"/>
      <c r="F47" s="22"/>
      <c r="G47" s="22"/>
      <c r="H47" s="23"/>
      <c r="I47" s="24"/>
      <c r="J47" s="32"/>
      <c r="K47" s="26"/>
      <c r="L47" s="13">
        <f t="shared" si="22"/>
        <v>0</v>
      </c>
      <c r="M47" s="27"/>
      <c r="N47" s="27">
        <f t="shared" si="0"/>
        <v>0</v>
      </c>
      <c r="Q47" s="49"/>
      <c r="R47" s="49"/>
      <c r="S47" s="48">
        <f t="shared" si="8"/>
        <v>0</v>
      </c>
      <c r="T47" s="49"/>
      <c r="U47" s="48">
        <f t="shared" si="9"/>
        <v>0</v>
      </c>
      <c r="V47" s="49"/>
      <c r="W47" s="48">
        <f t="shared" si="10"/>
        <v>0</v>
      </c>
      <c r="X47" s="49"/>
      <c r="Y47" s="48">
        <f t="shared" si="11"/>
        <v>0</v>
      </c>
      <c r="Z47" s="34">
        <f>SUM(Z44:Z46)</f>
        <v>11069385</v>
      </c>
      <c r="AC47" s="87">
        <f t="shared" si="12"/>
        <v>0</v>
      </c>
      <c r="AD47" s="83">
        <f t="shared" si="13"/>
        <v>0</v>
      </c>
      <c r="AE47" s="92">
        <f t="shared" si="25"/>
        <v>0</v>
      </c>
      <c r="AF47" s="92">
        <f t="shared" si="26"/>
        <v>0</v>
      </c>
      <c r="AG47" s="92">
        <f t="shared" si="27"/>
        <v>0</v>
      </c>
      <c r="AH47" s="92">
        <f t="shared" si="28"/>
        <v>0</v>
      </c>
      <c r="AI47" s="137">
        <f t="shared" si="29"/>
        <v>0</v>
      </c>
      <c r="AJ47" s="137">
        <f t="shared" si="30"/>
        <v>0</v>
      </c>
      <c r="AK47" s="137">
        <f t="shared" si="31"/>
        <v>0</v>
      </c>
      <c r="AL47" s="137">
        <f t="shared" si="32"/>
        <v>0</v>
      </c>
    </row>
    <row r="48" spans="1:38">
      <c r="A48" s="5" t="s">
        <v>285</v>
      </c>
      <c r="B48" s="5" t="s">
        <v>408</v>
      </c>
      <c r="C48" s="22" t="s">
        <v>534</v>
      </c>
      <c r="D48" s="22" t="s">
        <v>556</v>
      </c>
      <c r="E48" s="22" t="s">
        <v>557</v>
      </c>
      <c r="F48" s="22" t="s">
        <v>558</v>
      </c>
      <c r="G48" s="22"/>
      <c r="H48" s="23" t="s">
        <v>537</v>
      </c>
      <c r="I48" s="24">
        <v>11543</v>
      </c>
      <c r="J48" s="32">
        <v>65600</v>
      </c>
      <c r="K48" s="26" t="s">
        <v>559</v>
      </c>
      <c r="L48" s="13">
        <f t="shared" si="22"/>
        <v>800</v>
      </c>
      <c r="M48" s="27">
        <f t="shared" ref="M48:M55" si="36">+L48*87</f>
        <v>69600</v>
      </c>
      <c r="N48" s="27">
        <f t="shared" si="0"/>
        <v>69600.00000000016</v>
      </c>
      <c r="O48" s="15">
        <v>6</v>
      </c>
      <c r="P48" s="30">
        <f t="shared" ref="P48:P55" si="37">+J48*1.57</f>
        <v>102992</v>
      </c>
      <c r="Q48" s="48">
        <f t="shared" si="33"/>
        <v>617952</v>
      </c>
      <c r="R48" s="44">
        <f t="shared" ref="R48:R55" si="38">+J48*1.82</f>
        <v>119392</v>
      </c>
      <c r="S48" s="48">
        <f t="shared" si="8"/>
        <v>2149056</v>
      </c>
      <c r="T48" s="44">
        <f t="shared" ref="T48:T55" si="39">+J48*2.07</f>
        <v>135792</v>
      </c>
      <c r="U48" s="48">
        <f t="shared" si="9"/>
        <v>2444256</v>
      </c>
      <c r="V48" s="44">
        <f t="shared" ref="V48:V55" si="40">+J48*2.32</f>
        <v>152192</v>
      </c>
      <c r="W48" s="48">
        <f t="shared" si="10"/>
        <v>2739456</v>
      </c>
      <c r="X48" s="44">
        <f t="shared" ref="X48:X55" si="41">+J48*2.57</f>
        <v>168592</v>
      </c>
      <c r="Y48" s="48">
        <f t="shared" si="11"/>
        <v>3034656</v>
      </c>
      <c r="Z48" s="20">
        <f>+Y48+W48+U48+S48</f>
        <v>10367424</v>
      </c>
      <c r="AC48" s="87">
        <f t="shared" si="12"/>
        <v>960</v>
      </c>
      <c r="AD48" s="83">
        <f t="shared" si="13"/>
        <v>89280</v>
      </c>
      <c r="AE48" s="92">
        <f t="shared" si="25"/>
        <v>880.00000000000011</v>
      </c>
      <c r="AF48" s="92">
        <f t="shared" si="26"/>
        <v>906.4</v>
      </c>
      <c r="AG48" s="92">
        <f t="shared" si="27"/>
        <v>932.8</v>
      </c>
      <c r="AH48" s="92">
        <f t="shared" si="28"/>
        <v>960</v>
      </c>
      <c r="AI48" s="137">
        <f t="shared" si="29"/>
        <v>85360.000000000015</v>
      </c>
      <c r="AJ48" s="137">
        <f t="shared" si="30"/>
        <v>87920.8</v>
      </c>
      <c r="AK48" s="137">
        <f t="shared" si="31"/>
        <v>90481.599999999991</v>
      </c>
      <c r="AL48" s="137">
        <f t="shared" si="32"/>
        <v>93120</v>
      </c>
    </row>
    <row r="49" spans="1:38">
      <c r="A49" s="5" t="s">
        <v>285</v>
      </c>
      <c r="B49" s="5" t="s">
        <v>408</v>
      </c>
      <c r="C49" s="22" t="s">
        <v>534</v>
      </c>
      <c r="D49" s="22" t="s">
        <v>556</v>
      </c>
      <c r="E49" s="22" t="s">
        <v>560</v>
      </c>
      <c r="F49" s="22" t="s">
        <v>558</v>
      </c>
      <c r="G49" s="22"/>
      <c r="H49" s="23" t="s">
        <v>537</v>
      </c>
      <c r="I49" s="24">
        <v>7695</v>
      </c>
      <c r="J49" s="32">
        <v>36900</v>
      </c>
      <c r="K49" s="26" t="s">
        <v>561</v>
      </c>
      <c r="L49" s="13">
        <f t="shared" si="22"/>
        <v>450</v>
      </c>
      <c r="M49" s="27">
        <f t="shared" si="36"/>
        <v>39150</v>
      </c>
      <c r="N49" s="27">
        <f t="shared" si="0"/>
        <v>39150.000000000095</v>
      </c>
      <c r="O49" s="15">
        <v>37</v>
      </c>
      <c r="P49" s="30">
        <f t="shared" si="37"/>
        <v>57933</v>
      </c>
      <c r="Q49" s="48">
        <f t="shared" si="33"/>
        <v>2143521</v>
      </c>
      <c r="R49" s="44">
        <f t="shared" si="38"/>
        <v>67158</v>
      </c>
      <c r="S49" s="48">
        <f t="shared" si="8"/>
        <v>7454538</v>
      </c>
      <c r="T49" s="44">
        <f t="shared" si="39"/>
        <v>76383</v>
      </c>
      <c r="U49" s="48">
        <f t="shared" si="9"/>
        <v>8478513</v>
      </c>
      <c r="V49" s="44">
        <f t="shared" si="40"/>
        <v>85608</v>
      </c>
      <c r="W49" s="48">
        <f t="shared" si="10"/>
        <v>9502488</v>
      </c>
      <c r="X49" s="44">
        <f t="shared" si="41"/>
        <v>94833</v>
      </c>
      <c r="Y49" s="48">
        <f t="shared" si="11"/>
        <v>10526463</v>
      </c>
      <c r="Z49" s="20">
        <f t="shared" ref="Z49:Z55" si="42">+Y49+W49+U49+S49</f>
        <v>35962002</v>
      </c>
      <c r="AC49" s="87">
        <f t="shared" si="12"/>
        <v>540</v>
      </c>
      <c r="AD49" s="83">
        <f t="shared" si="13"/>
        <v>50220</v>
      </c>
      <c r="AE49" s="92">
        <f t="shared" si="25"/>
        <v>495.00000000000006</v>
      </c>
      <c r="AF49" s="92">
        <f t="shared" si="26"/>
        <v>509.85</v>
      </c>
      <c r="AG49" s="92">
        <f t="shared" si="27"/>
        <v>524.69999999999993</v>
      </c>
      <c r="AH49" s="92">
        <f t="shared" si="28"/>
        <v>540</v>
      </c>
      <c r="AI49" s="137">
        <f t="shared" si="29"/>
        <v>48015.000000000007</v>
      </c>
      <c r="AJ49" s="137">
        <f t="shared" si="30"/>
        <v>49455.450000000004</v>
      </c>
      <c r="AK49" s="137">
        <f t="shared" si="31"/>
        <v>50895.899999999994</v>
      </c>
      <c r="AL49" s="137">
        <f t="shared" si="32"/>
        <v>52380</v>
      </c>
    </row>
    <row r="50" spans="1:38">
      <c r="A50" s="5" t="s">
        <v>285</v>
      </c>
      <c r="B50" s="5" t="s">
        <v>408</v>
      </c>
      <c r="C50" s="22" t="s">
        <v>534</v>
      </c>
      <c r="D50" s="22" t="s">
        <v>556</v>
      </c>
      <c r="E50" s="22" t="s">
        <v>562</v>
      </c>
      <c r="F50" s="22" t="s">
        <v>558</v>
      </c>
      <c r="G50" s="22"/>
      <c r="H50" s="23" t="s">
        <v>537</v>
      </c>
      <c r="I50" s="24">
        <v>69255</v>
      </c>
      <c r="J50" s="32">
        <v>57400</v>
      </c>
      <c r="K50" s="26" t="s">
        <v>563</v>
      </c>
      <c r="L50" s="13">
        <f t="shared" si="22"/>
        <v>700</v>
      </c>
      <c r="M50" s="27">
        <f t="shared" si="36"/>
        <v>60900</v>
      </c>
      <c r="N50" s="27">
        <f t="shared" si="0"/>
        <v>60900.000000000146</v>
      </c>
      <c r="O50" s="15">
        <v>5</v>
      </c>
      <c r="P50" s="30">
        <f t="shared" si="37"/>
        <v>90118</v>
      </c>
      <c r="Q50" s="48">
        <f t="shared" si="33"/>
        <v>450590</v>
      </c>
      <c r="R50" s="44">
        <f t="shared" si="38"/>
        <v>104468</v>
      </c>
      <c r="S50" s="48">
        <f t="shared" si="8"/>
        <v>1567020</v>
      </c>
      <c r="T50" s="44">
        <f t="shared" si="39"/>
        <v>118817.99999999999</v>
      </c>
      <c r="U50" s="48">
        <f t="shared" si="9"/>
        <v>1782269.9999999995</v>
      </c>
      <c r="V50" s="44">
        <f t="shared" si="40"/>
        <v>133168</v>
      </c>
      <c r="W50" s="48">
        <f t="shared" si="10"/>
        <v>1997520</v>
      </c>
      <c r="X50" s="44">
        <f t="shared" si="41"/>
        <v>147518</v>
      </c>
      <c r="Y50" s="48">
        <f t="shared" si="11"/>
        <v>2212770</v>
      </c>
      <c r="Z50" s="20">
        <f t="shared" si="42"/>
        <v>7559580</v>
      </c>
      <c r="AC50" s="87">
        <f t="shared" si="12"/>
        <v>840</v>
      </c>
      <c r="AD50" s="83">
        <f t="shared" si="13"/>
        <v>78120</v>
      </c>
      <c r="AE50" s="92">
        <f t="shared" si="25"/>
        <v>770.00000000000011</v>
      </c>
      <c r="AF50" s="92">
        <f t="shared" si="26"/>
        <v>793.1</v>
      </c>
      <c r="AG50" s="92">
        <f t="shared" si="27"/>
        <v>816.19999999999993</v>
      </c>
      <c r="AH50" s="92">
        <f t="shared" si="28"/>
        <v>840</v>
      </c>
      <c r="AI50" s="137">
        <f t="shared" si="29"/>
        <v>74690.000000000015</v>
      </c>
      <c r="AJ50" s="137">
        <f t="shared" si="30"/>
        <v>76930.7</v>
      </c>
      <c r="AK50" s="137">
        <f t="shared" si="31"/>
        <v>79171.399999999994</v>
      </c>
      <c r="AL50" s="137">
        <f t="shared" si="32"/>
        <v>81480</v>
      </c>
    </row>
    <row r="51" spans="1:38">
      <c r="A51" s="5" t="s">
        <v>285</v>
      </c>
      <c r="B51" s="5" t="s">
        <v>408</v>
      </c>
      <c r="C51" s="22" t="s">
        <v>534</v>
      </c>
      <c r="D51" s="22" t="s">
        <v>556</v>
      </c>
      <c r="E51" s="22" t="s">
        <v>564</v>
      </c>
      <c r="F51" s="22" t="s">
        <v>558</v>
      </c>
      <c r="G51" s="22"/>
      <c r="H51" s="23" t="s">
        <v>537</v>
      </c>
      <c r="I51" s="24">
        <v>15390</v>
      </c>
      <c r="J51" s="32">
        <v>41000</v>
      </c>
      <c r="K51" s="26" t="s">
        <v>565</v>
      </c>
      <c r="L51" s="13">
        <f t="shared" si="22"/>
        <v>500</v>
      </c>
      <c r="M51" s="27">
        <f t="shared" si="36"/>
        <v>43500</v>
      </c>
      <c r="N51" s="27">
        <f t="shared" si="0"/>
        <v>43500.000000000102</v>
      </c>
      <c r="O51" s="15">
        <v>41</v>
      </c>
      <c r="P51" s="30">
        <f t="shared" si="37"/>
        <v>64370</v>
      </c>
      <c r="Q51" s="48">
        <f t="shared" si="33"/>
        <v>2639170</v>
      </c>
      <c r="R51" s="44">
        <f t="shared" si="38"/>
        <v>74620</v>
      </c>
      <c r="S51" s="48">
        <f t="shared" si="8"/>
        <v>9178260</v>
      </c>
      <c r="T51" s="44">
        <f t="shared" si="39"/>
        <v>84870</v>
      </c>
      <c r="U51" s="48">
        <f t="shared" si="9"/>
        <v>10439010</v>
      </c>
      <c r="V51" s="44">
        <f t="shared" si="40"/>
        <v>95120</v>
      </c>
      <c r="W51" s="48">
        <f t="shared" si="10"/>
        <v>11699760</v>
      </c>
      <c r="X51" s="44">
        <f t="shared" si="41"/>
        <v>105370</v>
      </c>
      <c r="Y51" s="48">
        <f t="shared" si="11"/>
        <v>12960510</v>
      </c>
      <c r="Z51" s="20">
        <f t="shared" si="42"/>
        <v>44277540</v>
      </c>
      <c r="AC51" s="87">
        <f t="shared" si="12"/>
        <v>600</v>
      </c>
      <c r="AD51" s="83">
        <f t="shared" si="13"/>
        <v>55800</v>
      </c>
      <c r="AE51" s="92">
        <f t="shared" si="25"/>
        <v>550</v>
      </c>
      <c r="AF51" s="92">
        <f t="shared" si="26"/>
        <v>566.5</v>
      </c>
      <c r="AG51" s="92">
        <f t="shared" si="27"/>
        <v>583</v>
      </c>
      <c r="AH51" s="92">
        <f t="shared" si="28"/>
        <v>600</v>
      </c>
      <c r="AI51" s="137">
        <f t="shared" si="29"/>
        <v>53350</v>
      </c>
      <c r="AJ51" s="137">
        <f t="shared" si="30"/>
        <v>54950.5</v>
      </c>
      <c r="AK51" s="137">
        <f t="shared" si="31"/>
        <v>56551</v>
      </c>
      <c r="AL51" s="137">
        <f t="shared" si="32"/>
        <v>58200</v>
      </c>
    </row>
    <row r="52" spans="1:38" ht="20.399999999999999">
      <c r="A52" s="5" t="s">
        <v>285</v>
      </c>
      <c r="B52" s="5" t="s">
        <v>408</v>
      </c>
      <c r="C52" s="22" t="s">
        <v>534</v>
      </c>
      <c r="D52" s="22" t="s">
        <v>556</v>
      </c>
      <c r="E52" s="22" t="s">
        <v>566</v>
      </c>
      <c r="F52" s="22" t="s">
        <v>558</v>
      </c>
      <c r="G52" s="22"/>
      <c r="H52" s="23" t="s">
        <v>537</v>
      </c>
      <c r="I52" s="24">
        <v>15390</v>
      </c>
      <c r="J52" s="32">
        <v>20500</v>
      </c>
      <c r="K52" s="26" t="s">
        <v>549</v>
      </c>
      <c r="L52" s="13">
        <f t="shared" si="22"/>
        <v>250</v>
      </c>
      <c r="M52" s="27">
        <f t="shared" si="36"/>
        <v>21750</v>
      </c>
      <c r="N52" s="27">
        <f t="shared" si="0"/>
        <v>21750.000000000051</v>
      </c>
      <c r="O52" s="15">
        <v>107</v>
      </c>
      <c r="P52" s="30">
        <f t="shared" si="37"/>
        <v>32185</v>
      </c>
      <c r="Q52" s="48">
        <f t="shared" si="33"/>
        <v>3443795</v>
      </c>
      <c r="R52" s="44">
        <f t="shared" si="38"/>
        <v>37310</v>
      </c>
      <c r="S52" s="48">
        <f t="shared" si="8"/>
        <v>11976510</v>
      </c>
      <c r="T52" s="44">
        <f t="shared" si="39"/>
        <v>42435</v>
      </c>
      <c r="U52" s="48">
        <f t="shared" si="9"/>
        <v>13621635</v>
      </c>
      <c r="V52" s="44">
        <f t="shared" si="40"/>
        <v>47560</v>
      </c>
      <c r="W52" s="48">
        <f t="shared" si="10"/>
        <v>15266760</v>
      </c>
      <c r="X52" s="44">
        <f t="shared" si="41"/>
        <v>52685</v>
      </c>
      <c r="Y52" s="48">
        <f t="shared" si="11"/>
        <v>16911885</v>
      </c>
      <c r="Z52" s="20">
        <f t="shared" si="42"/>
        <v>57776790</v>
      </c>
      <c r="AC52" s="87">
        <f t="shared" si="12"/>
        <v>300</v>
      </c>
      <c r="AD52" s="83">
        <f t="shared" si="13"/>
        <v>27900</v>
      </c>
      <c r="AE52" s="92">
        <f t="shared" si="25"/>
        <v>275</v>
      </c>
      <c r="AF52" s="92">
        <f t="shared" si="26"/>
        <v>283.25</v>
      </c>
      <c r="AG52" s="92">
        <f t="shared" si="27"/>
        <v>291.5</v>
      </c>
      <c r="AH52" s="92">
        <f t="shared" si="28"/>
        <v>300</v>
      </c>
      <c r="AI52" s="137">
        <f t="shared" si="29"/>
        <v>26675</v>
      </c>
      <c r="AJ52" s="137">
        <f t="shared" si="30"/>
        <v>27475.25</v>
      </c>
      <c r="AK52" s="137">
        <f t="shared" si="31"/>
        <v>28275.5</v>
      </c>
      <c r="AL52" s="137">
        <f t="shared" si="32"/>
        <v>29100</v>
      </c>
    </row>
    <row r="53" spans="1:38">
      <c r="A53" s="5" t="s">
        <v>285</v>
      </c>
      <c r="B53" s="5" t="s">
        <v>408</v>
      </c>
      <c r="C53" s="22" t="s">
        <v>534</v>
      </c>
      <c r="D53" s="22" t="s">
        <v>556</v>
      </c>
      <c r="E53" s="22" t="s">
        <v>567</v>
      </c>
      <c r="F53" s="22" t="s">
        <v>558</v>
      </c>
      <c r="G53" s="22"/>
      <c r="H53" s="23" t="s">
        <v>537</v>
      </c>
      <c r="I53" s="24">
        <v>11543</v>
      </c>
      <c r="J53" s="32">
        <v>24600</v>
      </c>
      <c r="K53" s="26" t="s">
        <v>568</v>
      </c>
      <c r="L53" s="13">
        <f t="shared" si="22"/>
        <v>300</v>
      </c>
      <c r="M53" s="27">
        <f t="shared" si="36"/>
        <v>26100</v>
      </c>
      <c r="N53" s="27">
        <f t="shared" si="0"/>
        <v>26100.000000000062</v>
      </c>
      <c r="O53" s="15">
        <v>2</v>
      </c>
      <c r="P53" s="30">
        <f t="shared" si="37"/>
        <v>38622</v>
      </c>
      <c r="Q53" s="48">
        <f t="shared" si="33"/>
        <v>77244</v>
      </c>
      <c r="R53" s="44">
        <f t="shared" si="38"/>
        <v>44772</v>
      </c>
      <c r="S53" s="48">
        <f t="shared" si="8"/>
        <v>268632</v>
      </c>
      <c r="T53" s="44">
        <f t="shared" si="39"/>
        <v>50921.999999999993</v>
      </c>
      <c r="U53" s="48">
        <f t="shared" si="9"/>
        <v>305531.99999999994</v>
      </c>
      <c r="V53" s="44">
        <f t="shared" si="40"/>
        <v>57071.999999999993</v>
      </c>
      <c r="W53" s="48">
        <f t="shared" si="10"/>
        <v>342431.99999999994</v>
      </c>
      <c r="X53" s="44">
        <f t="shared" si="41"/>
        <v>63221.999999999993</v>
      </c>
      <c r="Y53" s="48">
        <f t="shared" si="11"/>
        <v>379331.99999999994</v>
      </c>
      <c r="Z53" s="20">
        <f t="shared" si="42"/>
        <v>1295927.9999999998</v>
      </c>
      <c r="AC53" s="87">
        <f t="shared" si="12"/>
        <v>360</v>
      </c>
      <c r="AD53" s="83">
        <f t="shared" si="13"/>
        <v>33480</v>
      </c>
      <c r="AE53" s="92">
        <f t="shared" si="25"/>
        <v>330</v>
      </c>
      <c r="AF53" s="92">
        <f t="shared" si="26"/>
        <v>339.9</v>
      </c>
      <c r="AG53" s="92">
        <f t="shared" si="27"/>
        <v>349.79999999999995</v>
      </c>
      <c r="AH53" s="92">
        <f t="shared" si="28"/>
        <v>360</v>
      </c>
      <c r="AI53" s="137">
        <f t="shared" si="29"/>
        <v>32010</v>
      </c>
      <c r="AJ53" s="137">
        <f t="shared" si="30"/>
        <v>32970.299999999996</v>
      </c>
      <c r="AK53" s="137">
        <f t="shared" si="31"/>
        <v>33930.6</v>
      </c>
      <c r="AL53" s="137">
        <f t="shared" si="32"/>
        <v>34920</v>
      </c>
    </row>
    <row r="54" spans="1:38">
      <c r="A54" s="5" t="s">
        <v>285</v>
      </c>
      <c r="B54" s="5" t="s">
        <v>408</v>
      </c>
      <c r="C54" s="22" t="s">
        <v>534</v>
      </c>
      <c r="D54" s="22" t="s">
        <v>556</v>
      </c>
      <c r="E54" s="22" t="s">
        <v>569</v>
      </c>
      <c r="F54" s="22" t="s">
        <v>558</v>
      </c>
      <c r="G54" s="22"/>
      <c r="H54" s="23" t="s">
        <v>537</v>
      </c>
      <c r="I54" s="24">
        <v>19390</v>
      </c>
      <c r="J54" s="32">
        <v>65600</v>
      </c>
      <c r="K54" s="26" t="s">
        <v>570</v>
      </c>
      <c r="L54" s="13">
        <f t="shared" si="22"/>
        <v>800</v>
      </c>
      <c r="M54" s="27">
        <f t="shared" si="36"/>
        <v>69600</v>
      </c>
      <c r="N54" s="27">
        <f t="shared" si="0"/>
        <v>69600.00000000016</v>
      </c>
      <c r="O54" s="15">
        <v>5</v>
      </c>
      <c r="P54" s="30">
        <f t="shared" si="37"/>
        <v>102992</v>
      </c>
      <c r="Q54" s="48">
        <f t="shared" si="33"/>
        <v>514960</v>
      </c>
      <c r="R54" s="44">
        <f t="shared" si="38"/>
        <v>119392</v>
      </c>
      <c r="S54" s="48">
        <f t="shared" si="8"/>
        <v>1790880</v>
      </c>
      <c r="T54" s="44">
        <f t="shared" si="39"/>
        <v>135792</v>
      </c>
      <c r="U54" s="48">
        <f t="shared" si="9"/>
        <v>2036880</v>
      </c>
      <c r="V54" s="44">
        <f t="shared" si="40"/>
        <v>152192</v>
      </c>
      <c r="W54" s="48">
        <f t="shared" si="10"/>
        <v>2282880</v>
      </c>
      <c r="X54" s="44">
        <f t="shared" si="41"/>
        <v>168592</v>
      </c>
      <c r="Y54" s="48">
        <f t="shared" si="11"/>
        <v>2528880</v>
      </c>
      <c r="Z54" s="20">
        <f t="shared" si="42"/>
        <v>8639520</v>
      </c>
      <c r="AC54" s="87">
        <f t="shared" si="12"/>
        <v>960</v>
      </c>
      <c r="AD54" s="83">
        <f t="shared" si="13"/>
        <v>89280</v>
      </c>
      <c r="AE54" s="92">
        <f t="shared" si="25"/>
        <v>880.00000000000011</v>
      </c>
      <c r="AF54" s="92">
        <f t="shared" si="26"/>
        <v>906.4</v>
      </c>
      <c r="AG54" s="92">
        <f t="shared" si="27"/>
        <v>932.8</v>
      </c>
      <c r="AH54" s="92">
        <f t="shared" si="28"/>
        <v>960</v>
      </c>
      <c r="AI54" s="137">
        <f t="shared" si="29"/>
        <v>85360.000000000015</v>
      </c>
      <c r="AJ54" s="137">
        <f t="shared" si="30"/>
        <v>87920.8</v>
      </c>
      <c r="AK54" s="137">
        <f t="shared" si="31"/>
        <v>90481.599999999991</v>
      </c>
      <c r="AL54" s="137">
        <f t="shared" si="32"/>
        <v>93120</v>
      </c>
    </row>
    <row r="55" spans="1:38">
      <c r="A55" s="5" t="s">
        <v>285</v>
      </c>
      <c r="B55" s="5" t="s">
        <v>408</v>
      </c>
      <c r="C55" s="22" t="s">
        <v>534</v>
      </c>
      <c r="D55" s="22" t="s">
        <v>556</v>
      </c>
      <c r="E55" s="22" t="s">
        <v>571</v>
      </c>
      <c r="F55" s="22" t="s">
        <v>558</v>
      </c>
      <c r="G55" s="22"/>
      <c r="H55" s="23" t="s">
        <v>537</v>
      </c>
      <c r="I55" s="24">
        <v>15390</v>
      </c>
      <c r="J55" s="32">
        <v>36900</v>
      </c>
      <c r="K55" s="26" t="s">
        <v>572</v>
      </c>
      <c r="L55" s="13">
        <f t="shared" si="22"/>
        <v>450</v>
      </c>
      <c r="M55" s="27">
        <f t="shared" si="36"/>
        <v>39150</v>
      </c>
      <c r="N55" s="27">
        <f t="shared" si="0"/>
        <v>39150.000000000095</v>
      </c>
      <c r="O55" s="15">
        <v>6</v>
      </c>
      <c r="P55" s="30">
        <f t="shared" si="37"/>
        <v>57933</v>
      </c>
      <c r="Q55" s="48">
        <f t="shared" si="33"/>
        <v>347598</v>
      </c>
      <c r="R55" s="44">
        <f t="shared" si="38"/>
        <v>67158</v>
      </c>
      <c r="S55" s="48">
        <f t="shared" si="8"/>
        <v>1208844</v>
      </c>
      <c r="T55" s="44">
        <f t="shared" si="39"/>
        <v>76383</v>
      </c>
      <c r="U55" s="48">
        <f t="shared" si="9"/>
        <v>1374894</v>
      </c>
      <c r="V55" s="44">
        <f t="shared" si="40"/>
        <v>85608</v>
      </c>
      <c r="W55" s="48">
        <f t="shared" si="10"/>
        <v>1540944</v>
      </c>
      <c r="X55" s="44">
        <f t="shared" si="41"/>
        <v>94833</v>
      </c>
      <c r="Y55" s="48">
        <f t="shared" si="11"/>
        <v>1706994</v>
      </c>
      <c r="Z55" s="20">
        <f t="shared" si="42"/>
        <v>5831676</v>
      </c>
      <c r="AC55" s="87">
        <f t="shared" si="12"/>
        <v>540</v>
      </c>
      <c r="AD55" s="83">
        <f t="shared" si="13"/>
        <v>50220</v>
      </c>
      <c r="AE55" s="92">
        <f t="shared" si="25"/>
        <v>495.00000000000006</v>
      </c>
      <c r="AF55" s="92">
        <f t="shared" si="26"/>
        <v>509.85</v>
      </c>
      <c r="AG55" s="92">
        <f t="shared" si="27"/>
        <v>524.69999999999993</v>
      </c>
      <c r="AH55" s="92">
        <f t="shared" si="28"/>
        <v>540</v>
      </c>
      <c r="AI55" s="137">
        <f t="shared" si="29"/>
        <v>48015.000000000007</v>
      </c>
      <c r="AJ55" s="137">
        <f t="shared" si="30"/>
        <v>49455.450000000004</v>
      </c>
      <c r="AK55" s="137">
        <f t="shared" si="31"/>
        <v>50895.899999999994</v>
      </c>
      <c r="AL55" s="137">
        <f t="shared" si="32"/>
        <v>52380</v>
      </c>
    </row>
    <row r="56" spans="1:38">
      <c r="A56" s="5" t="s">
        <v>285</v>
      </c>
      <c r="B56" s="5" t="s">
        <v>408</v>
      </c>
      <c r="C56" s="22" t="s">
        <v>85</v>
      </c>
      <c r="D56" s="22"/>
      <c r="E56" s="22"/>
      <c r="F56" s="22"/>
      <c r="G56" s="22"/>
      <c r="H56" s="23"/>
      <c r="I56" s="24"/>
      <c r="J56" s="32"/>
      <c r="K56" s="26"/>
      <c r="L56" s="13">
        <f t="shared" si="22"/>
        <v>0</v>
      </c>
      <c r="M56" s="27"/>
      <c r="N56" s="27">
        <f t="shared" si="0"/>
        <v>0</v>
      </c>
      <c r="P56" s="35"/>
      <c r="Q56" s="49"/>
      <c r="R56" s="49"/>
      <c r="S56" s="48">
        <f t="shared" si="8"/>
        <v>0</v>
      </c>
      <c r="T56" s="49"/>
      <c r="U56" s="48">
        <f t="shared" si="9"/>
        <v>0</v>
      </c>
      <c r="V56" s="49"/>
      <c r="W56" s="48">
        <f t="shared" si="10"/>
        <v>0</v>
      </c>
      <c r="X56" s="49"/>
      <c r="Y56" s="48">
        <f t="shared" si="11"/>
        <v>0</v>
      </c>
      <c r="Z56" s="34">
        <f>SUM(Z48:Z55)</f>
        <v>171710460</v>
      </c>
      <c r="AC56" s="87">
        <f t="shared" si="12"/>
        <v>0</v>
      </c>
      <c r="AD56" s="83">
        <f t="shared" si="13"/>
        <v>0</v>
      </c>
      <c r="AE56" s="92">
        <f t="shared" si="25"/>
        <v>0</v>
      </c>
      <c r="AF56" s="92">
        <f t="shared" si="26"/>
        <v>0</v>
      </c>
      <c r="AG56" s="92">
        <f t="shared" si="27"/>
        <v>0</v>
      </c>
      <c r="AH56" s="92">
        <f t="shared" si="28"/>
        <v>0</v>
      </c>
      <c r="AI56" s="137">
        <f t="shared" si="29"/>
        <v>0</v>
      </c>
      <c r="AJ56" s="137">
        <f t="shared" si="30"/>
        <v>0</v>
      </c>
      <c r="AK56" s="137">
        <f t="shared" si="31"/>
        <v>0</v>
      </c>
      <c r="AL56" s="137">
        <f t="shared" si="32"/>
        <v>0</v>
      </c>
    </row>
    <row r="57" spans="1:38" ht="20.399999999999999">
      <c r="A57" s="5" t="s">
        <v>285</v>
      </c>
      <c r="B57" s="5" t="s">
        <v>408</v>
      </c>
      <c r="C57" s="22" t="s">
        <v>534</v>
      </c>
      <c r="D57" s="22" t="s">
        <v>573</v>
      </c>
      <c r="E57" s="22" t="s">
        <v>574</v>
      </c>
      <c r="F57" s="22"/>
      <c r="G57" s="22"/>
      <c r="H57" s="23" t="s">
        <v>537</v>
      </c>
      <c r="I57" s="24">
        <v>7695</v>
      </c>
      <c r="J57" s="32">
        <v>8200</v>
      </c>
      <c r="K57" s="26" t="s">
        <v>575</v>
      </c>
      <c r="L57" s="13">
        <f t="shared" si="22"/>
        <v>100</v>
      </c>
      <c r="M57" s="27">
        <f t="shared" ref="M57:M72" si="43">+L57*87</f>
        <v>8700</v>
      </c>
      <c r="N57" s="27">
        <f t="shared" si="0"/>
        <v>8700.00000000002</v>
      </c>
      <c r="O57" s="15">
        <v>14</v>
      </c>
      <c r="P57" s="30">
        <f t="shared" ref="P57:P121" si="44">+J57*1.57</f>
        <v>12874</v>
      </c>
      <c r="Q57" s="48">
        <f t="shared" si="33"/>
        <v>180236</v>
      </c>
      <c r="R57" s="44">
        <f t="shared" ref="R57:R121" si="45">+J57*1.82</f>
        <v>14924</v>
      </c>
      <c r="S57" s="48">
        <f t="shared" si="8"/>
        <v>626808</v>
      </c>
      <c r="T57" s="44">
        <f t="shared" ref="T57:T121" si="46">+J57*2.07</f>
        <v>16974</v>
      </c>
      <c r="U57" s="48">
        <f t="shared" si="9"/>
        <v>712908</v>
      </c>
      <c r="V57" s="44">
        <f t="shared" ref="V57:V121" si="47">+J57*2.32</f>
        <v>19024</v>
      </c>
      <c r="W57" s="48">
        <f t="shared" si="10"/>
        <v>799008</v>
      </c>
      <c r="X57" s="44">
        <f t="shared" ref="X57:X121" si="48">+J57*2.57</f>
        <v>21074</v>
      </c>
      <c r="Y57" s="48">
        <f t="shared" si="11"/>
        <v>885108</v>
      </c>
      <c r="Z57" s="20">
        <f>+Y57+W57+U57+S57</f>
        <v>3023832</v>
      </c>
      <c r="AC57" s="87">
        <f t="shared" si="12"/>
        <v>120</v>
      </c>
      <c r="AD57" s="83">
        <f t="shared" si="13"/>
        <v>11160</v>
      </c>
      <c r="AE57" s="92">
        <f t="shared" si="25"/>
        <v>110.00000000000001</v>
      </c>
      <c r="AF57" s="92">
        <f t="shared" si="26"/>
        <v>113.3</v>
      </c>
      <c r="AG57" s="92">
        <f t="shared" si="27"/>
        <v>116.6</v>
      </c>
      <c r="AH57" s="92">
        <f t="shared" si="28"/>
        <v>120</v>
      </c>
      <c r="AI57" s="137">
        <f t="shared" si="29"/>
        <v>10670.000000000002</v>
      </c>
      <c r="AJ57" s="137">
        <f t="shared" si="30"/>
        <v>10990.1</v>
      </c>
      <c r="AK57" s="137">
        <f t="shared" si="31"/>
        <v>11310.199999999999</v>
      </c>
      <c r="AL57" s="137">
        <f t="shared" si="32"/>
        <v>11640</v>
      </c>
    </row>
    <row r="58" spans="1:38" ht="20.399999999999999">
      <c r="A58" s="5" t="s">
        <v>285</v>
      </c>
      <c r="B58" s="5" t="s">
        <v>408</v>
      </c>
      <c r="C58" s="22" t="s">
        <v>534</v>
      </c>
      <c r="D58" s="22" t="s">
        <v>573</v>
      </c>
      <c r="E58" s="22" t="s">
        <v>576</v>
      </c>
      <c r="F58" s="22" t="s">
        <v>577</v>
      </c>
      <c r="G58" s="22"/>
      <c r="H58" s="23" t="s">
        <v>537</v>
      </c>
      <c r="I58" s="24">
        <v>7695</v>
      </c>
      <c r="J58" s="32">
        <v>8200</v>
      </c>
      <c r="K58" s="26" t="s">
        <v>575</v>
      </c>
      <c r="L58" s="13">
        <f t="shared" si="22"/>
        <v>100</v>
      </c>
      <c r="M58" s="27">
        <f t="shared" si="43"/>
        <v>8700</v>
      </c>
      <c r="N58" s="27">
        <f t="shared" si="0"/>
        <v>8700.00000000002</v>
      </c>
      <c r="O58" s="15">
        <v>150</v>
      </c>
      <c r="P58" s="30">
        <f t="shared" si="44"/>
        <v>12874</v>
      </c>
      <c r="Q58" s="48">
        <f t="shared" si="33"/>
        <v>1931100</v>
      </c>
      <c r="R58" s="44">
        <f t="shared" si="45"/>
        <v>14924</v>
      </c>
      <c r="S58" s="48">
        <f t="shared" si="8"/>
        <v>6715800</v>
      </c>
      <c r="T58" s="44">
        <f t="shared" si="46"/>
        <v>16974</v>
      </c>
      <c r="U58" s="48">
        <f t="shared" si="9"/>
        <v>7638300</v>
      </c>
      <c r="V58" s="44">
        <f t="shared" si="47"/>
        <v>19024</v>
      </c>
      <c r="W58" s="48">
        <f t="shared" si="10"/>
        <v>8560800</v>
      </c>
      <c r="X58" s="44">
        <f t="shared" si="48"/>
        <v>21074</v>
      </c>
      <c r="Y58" s="48">
        <f t="shared" si="11"/>
        <v>9483300</v>
      </c>
      <c r="Z58" s="20">
        <f t="shared" ref="Z58:Z72" si="49">+Y58+W58+U58+S58</f>
        <v>32398200</v>
      </c>
      <c r="AC58" s="87">
        <f t="shared" si="12"/>
        <v>120</v>
      </c>
      <c r="AD58" s="83">
        <f t="shared" si="13"/>
        <v>11160</v>
      </c>
      <c r="AE58" s="92">
        <f t="shared" si="25"/>
        <v>110.00000000000001</v>
      </c>
      <c r="AF58" s="92">
        <f t="shared" si="26"/>
        <v>113.3</v>
      </c>
      <c r="AG58" s="92">
        <f t="shared" si="27"/>
        <v>116.6</v>
      </c>
      <c r="AH58" s="92">
        <f t="shared" si="28"/>
        <v>120</v>
      </c>
      <c r="AI58" s="137">
        <f t="shared" si="29"/>
        <v>10670.000000000002</v>
      </c>
      <c r="AJ58" s="137">
        <f t="shared" si="30"/>
        <v>10990.1</v>
      </c>
      <c r="AK58" s="137">
        <f t="shared" si="31"/>
        <v>11310.199999999999</v>
      </c>
      <c r="AL58" s="137">
        <f t="shared" si="32"/>
        <v>11640</v>
      </c>
    </row>
    <row r="59" spans="1:38" ht="20.399999999999999">
      <c r="A59" s="5" t="s">
        <v>285</v>
      </c>
      <c r="B59" s="5" t="s">
        <v>408</v>
      </c>
      <c r="C59" s="22" t="s">
        <v>534</v>
      </c>
      <c r="D59" s="22" t="s">
        <v>573</v>
      </c>
      <c r="E59" s="22" t="s">
        <v>576</v>
      </c>
      <c r="F59" s="22" t="s">
        <v>578</v>
      </c>
      <c r="G59" s="22"/>
      <c r="H59" s="23" t="s">
        <v>537</v>
      </c>
      <c r="I59" s="24">
        <v>10388</v>
      </c>
      <c r="J59" s="32">
        <v>12300</v>
      </c>
      <c r="K59" s="26" t="s">
        <v>579</v>
      </c>
      <c r="L59" s="13">
        <f t="shared" si="22"/>
        <v>150</v>
      </c>
      <c r="M59" s="27">
        <f t="shared" si="43"/>
        <v>13050</v>
      </c>
      <c r="N59" s="27">
        <f t="shared" si="0"/>
        <v>13050.000000000031</v>
      </c>
      <c r="O59" s="15">
        <v>150</v>
      </c>
      <c r="P59" s="30">
        <f t="shared" si="44"/>
        <v>19311</v>
      </c>
      <c r="Q59" s="48">
        <f t="shared" si="33"/>
        <v>2896650</v>
      </c>
      <c r="R59" s="44">
        <f t="shared" si="45"/>
        <v>22386</v>
      </c>
      <c r="S59" s="48">
        <f t="shared" si="8"/>
        <v>10073700</v>
      </c>
      <c r="T59" s="44">
        <f t="shared" si="46"/>
        <v>25460.999999999996</v>
      </c>
      <c r="U59" s="48">
        <f t="shared" si="9"/>
        <v>11457449.999999998</v>
      </c>
      <c r="V59" s="44">
        <f t="shared" si="47"/>
        <v>28535.999999999996</v>
      </c>
      <c r="W59" s="48">
        <f t="shared" si="10"/>
        <v>12841199.999999996</v>
      </c>
      <c r="X59" s="44">
        <f t="shared" si="48"/>
        <v>31610.999999999996</v>
      </c>
      <c r="Y59" s="48">
        <f t="shared" si="11"/>
        <v>14224949.999999996</v>
      </c>
      <c r="Z59" s="20">
        <f t="shared" si="49"/>
        <v>48597299.999999993</v>
      </c>
      <c r="AC59" s="87">
        <f t="shared" si="12"/>
        <v>180</v>
      </c>
      <c r="AD59" s="83">
        <f t="shared" si="13"/>
        <v>16740</v>
      </c>
      <c r="AE59" s="92">
        <f t="shared" si="25"/>
        <v>165</v>
      </c>
      <c r="AF59" s="92">
        <f t="shared" si="26"/>
        <v>169.95</v>
      </c>
      <c r="AG59" s="92">
        <f t="shared" si="27"/>
        <v>174.89999999999998</v>
      </c>
      <c r="AH59" s="92">
        <f t="shared" si="28"/>
        <v>180</v>
      </c>
      <c r="AI59" s="137">
        <f t="shared" si="29"/>
        <v>16005</v>
      </c>
      <c r="AJ59" s="137">
        <f t="shared" si="30"/>
        <v>16485.149999999998</v>
      </c>
      <c r="AK59" s="137">
        <f t="shared" si="31"/>
        <v>16965.3</v>
      </c>
      <c r="AL59" s="137">
        <f t="shared" si="32"/>
        <v>17460</v>
      </c>
    </row>
    <row r="60" spans="1:38" ht="20.399999999999999">
      <c r="A60" s="5" t="s">
        <v>285</v>
      </c>
      <c r="B60" s="5" t="s">
        <v>408</v>
      </c>
      <c r="C60" s="22" t="s">
        <v>534</v>
      </c>
      <c r="D60" s="22" t="s">
        <v>573</v>
      </c>
      <c r="E60" s="22" t="s">
        <v>576</v>
      </c>
      <c r="F60" s="22" t="s">
        <v>580</v>
      </c>
      <c r="G60" s="22"/>
      <c r="H60" s="23" t="s">
        <v>537</v>
      </c>
      <c r="I60" s="24">
        <v>9234</v>
      </c>
      <c r="J60" s="32">
        <v>9840</v>
      </c>
      <c r="K60" s="26" t="s">
        <v>575</v>
      </c>
      <c r="L60" s="13">
        <f t="shared" si="22"/>
        <v>120</v>
      </c>
      <c r="M60" s="27">
        <f t="shared" si="43"/>
        <v>10440</v>
      </c>
      <c r="N60" s="27">
        <f t="shared" si="0"/>
        <v>10440.000000000025</v>
      </c>
      <c r="O60" s="15">
        <v>100</v>
      </c>
      <c r="P60" s="30">
        <f t="shared" si="44"/>
        <v>15448.800000000001</v>
      </c>
      <c r="Q60" s="48">
        <f t="shared" si="33"/>
        <v>1544880</v>
      </c>
      <c r="R60" s="44">
        <f t="shared" si="45"/>
        <v>17908.8</v>
      </c>
      <c r="S60" s="48">
        <f t="shared" si="8"/>
        <v>5372640</v>
      </c>
      <c r="T60" s="44">
        <f t="shared" si="46"/>
        <v>20368.8</v>
      </c>
      <c r="U60" s="48">
        <f t="shared" si="9"/>
        <v>6110640</v>
      </c>
      <c r="V60" s="44">
        <f t="shared" si="47"/>
        <v>22828.799999999999</v>
      </c>
      <c r="W60" s="48">
        <f t="shared" si="10"/>
        <v>6848640</v>
      </c>
      <c r="X60" s="44">
        <f t="shared" si="48"/>
        <v>25288.799999999999</v>
      </c>
      <c r="Y60" s="48">
        <f t="shared" si="11"/>
        <v>7586640</v>
      </c>
      <c r="Z60" s="20">
        <f t="shared" si="49"/>
        <v>25918560</v>
      </c>
      <c r="AC60" s="87">
        <f t="shared" si="12"/>
        <v>144</v>
      </c>
      <c r="AD60" s="83">
        <f t="shared" si="13"/>
        <v>13392</v>
      </c>
      <c r="AE60" s="92">
        <f t="shared" si="25"/>
        <v>132</v>
      </c>
      <c r="AF60" s="92">
        <f t="shared" si="26"/>
        <v>135.96</v>
      </c>
      <c r="AG60" s="92">
        <f t="shared" si="27"/>
        <v>139.91999999999999</v>
      </c>
      <c r="AH60" s="92">
        <f t="shared" si="28"/>
        <v>144</v>
      </c>
      <c r="AI60" s="137">
        <f t="shared" si="29"/>
        <v>12804</v>
      </c>
      <c r="AJ60" s="137">
        <f t="shared" si="30"/>
        <v>13188.12</v>
      </c>
      <c r="AK60" s="137">
        <f t="shared" si="31"/>
        <v>13572.239999999998</v>
      </c>
      <c r="AL60" s="137">
        <f t="shared" si="32"/>
        <v>13968</v>
      </c>
    </row>
    <row r="61" spans="1:38" ht="20.399999999999999">
      <c r="A61" s="5" t="s">
        <v>285</v>
      </c>
      <c r="B61" s="5" t="s">
        <v>408</v>
      </c>
      <c r="C61" s="22" t="s">
        <v>534</v>
      </c>
      <c r="D61" s="22" t="s">
        <v>573</v>
      </c>
      <c r="E61" s="22" t="s">
        <v>581</v>
      </c>
      <c r="F61" s="22"/>
      <c r="G61" s="22"/>
      <c r="H61" s="23" t="s">
        <v>537</v>
      </c>
      <c r="I61" s="24">
        <v>11543</v>
      </c>
      <c r="J61" s="32">
        <v>36900</v>
      </c>
      <c r="K61" s="26" t="s">
        <v>582</v>
      </c>
      <c r="L61" s="13">
        <f t="shared" si="22"/>
        <v>450</v>
      </c>
      <c r="M61" s="27">
        <f t="shared" si="43"/>
        <v>39150</v>
      </c>
      <c r="N61" s="27">
        <f t="shared" si="0"/>
        <v>39150.000000000095</v>
      </c>
      <c r="O61" s="15">
        <v>23</v>
      </c>
      <c r="P61" s="30">
        <f t="shared" si="44"/>
        <v>57933</v>
      </c>
      <c r="Q61" s="48">
        <f t="shared" si="33"/>
        <v>1332459</v>
      </c>
      <c r="R61" s="44">
        <f t="shared" si="45"/>
        <v>67158</v>
      </c>
      <c r="S61" s="48">
        <f t="shared" si="8"/>
        <v>4633902</v>
      </c>
      <c r="T61" s="44">
        <f t="shared" si="46"/>
        <v>76383</v>
      </c>
      <c r="U61" s="48">
        <f t="shared" si="9"/>
        <v>5270427</v>
      </c>
      <c r="V61" s="44">
        <f t="shared" si="47"/>
        <v>85608</v>
      </c>
      <c r="W61" s="48">
        <f t="shared" si="10"/>
        <v>5906952</v>
      </c>
      <c r="X61" s="44">
        <f t="shared" si="48"/>
        <v>94833</v>
      </c>
      <c r="Y61" s="48">
        <f t="shared" si="11"/>
        <v>6543477</v>
      </c>
      <c r="Z61" s="20">
        <f t="shared" si="49"/>
        <v>22354758</v>
      </c>
      <c r="AC61" s="87">
        <f t="shared" si="12"/>
        <v>540</v>
      </c>
      <c r="AD61" s="83">
        <f t="shared" si="13"/>
        <v>50220</v>
      </c>
      <c r="AE61" s="92">
        <f t="shared" si="25"/>
        <v>495.00000000000006</v>
      </c>
      <c r="AF61" s="92">
        <f t="shared" si="26"/>
        <v>509.85</v>
      </c>
      <c r="AG61" s="92">
        <f t="shared" si="27"/>
        <v>524.69999999999993</v>
      </c>
      <c r="AH61" s="92">
        <f t="shared" si="28"/>
        <v>540</v>
      </c>
      <c r="AI61" s="137">
        <f t="shared" si="29"/>
        <v>48015.000000000007</v>
      </c>
      <c r="AJ61" s="137">
        <f t="shared" si="30"/>
        <v>49455.450000000004</v>
      </c>
      <c r="AK61" s="137">
        <f t="shared" si="31"/>
        <v>50895.899999999994</v>
      </c>
      <c r="AL61" s="137">
        <f t="shared" si="32"/>
        <v>52380</v>
      </c>
    </row>
    <row r="62" spans="1:38">
      <c r="A62" s="5" t="s">
        <v>285</v>
      </c>
      <c r="B62" s="5" t="s">
        <v>408</v>
      </c>
      <c r="C62" s="22" t="s">
        <v>534</v>
      </c>
      <c r="D62" s="22" t="s">
        <v>573</v>
      </c>
      <c r="E62" s="22" t="s">
        <v>583</v>
      </c>
      <c r="F62" s="22"/>
      <c r="G62" s="22"/>
      <c r="H62" s="23" t="s">
        <v>537</v>
      </c>
      <c r="I62" s="24">
        <v>85500</v>
      </c>
      <c r="J62" s="32">
        <f>5000*82</f>
        <v>410000</v>
      </c>
      <c r="K62" s="26" t="s">
        <v>584</v>
      </c>
      <c r="L62" s="13">
        <f t="shared" si="22"/>
        <v>5000</v>
      </c>
      <c r="M62" s="27">
        <f t="shared" si="43"/>
        <v>435000</v>
      </c>
      <c r="N62" s="27">
        <f t="shared" si="0"/>
        <v>435000.00000000105</v>
      </c>
      <c r="O62" s="15">
        <v>1</v>
      </c>
      <c r="P62" s="30">
        <f t="shared" si="44"/>
        <v>643700</v>
      </c>
      <c r="Q62" s="48">
        <f t="shared" si="33"/>
        <v>643700</v>
      </c>
      <c r="R62" s="44">
        <f t="shared" si="45"/>
        <v>746200</v>
      </c>
      <c r="S62" s="48">
        <f t="shared" si="8"/>
        <v>2238600</v>
      </c>
      <c r="T62" s="44">
        <f t="shared" si="46"/>
        <v>848699.99999999988</v>
      </c>
      <c r="U62" s="48">
        <f t="shared" si="9"/>
        <v>2546099.9999999995</v>
      </c>
      <c r="V62" s="44">
        <f t="shared" si="47"/>
        <v>951199.99999999988</v>
      </c>
      <c r="W62" s="48">
        <f t="shared" si="10"/>
        <v>2853599.9999999995</v>
      </c>
      <c r="X62" s="44">
        <f t="shared" si="48"/>
        <v>1053700</v>
      </c>
      <c r="Y62" s="48">
        <f t="shared" si="11"/>
        <v>3161100</v>
      </c>
      <c r="Z62" s="20">
        <f t="shared" si="49"/>
        <v>10799400</v>
      </c>
      <c r="AC62" s="87">
        <f t="shared" si="12"/>
        <v>6000</v>
      </c>
      <c r="AD62" s="83">
        <f t="shared" si="13"/>
        <v>558000</v>
      </c>
      <c r="AE62" s="92">
        <f t="shared" si="25"/>
        <v>5500</v>
      </c>
      <c r="AF62" s="92">
        <f t="shared" si="26"/>
        <v>5665</v>
      </c>
      <c r="AG62" s="92">
        <f t="shared" si="27"/>
        <v>5830</v>
      </c>
      <c r="AH62" s="92">
        <f t="shared" si="28"/>
        <v>6000</v>
      </c>
      <c r="AI62" s="137">
        <f t="shared" si="29"/>
        <v>533500</v>
      </c>
      <c r="AJ62" s="137">
        <f t="shared" si="30"/>
        <v>549505</v>
      </c>
      <c r="AK62" s="137">
        <f t="shared" si="31"/>
        <v>565510</v>
      </c>
      <c r="AL62" s="137">
        <f t="shared" si="32"/>
        <v>582000</v>
      </c>
    </row>
    <row r="63" spans="1:38" ht="20.399999999999999">
      <c r="A63" s="5" t="s">
        <v>285</v>
      </c>
      <c r="B63" s="5" t="s">
        <v>408</v>
      </c>
      <c r="C63" s="22" t="s">
        <v>534</v>
      </c>
      <c r="D63" s="22" t="s">
        <v>573</v>
      </c>
      <c r="E63" s="22" t="s">
        <v>585</v>
      </c>
      <c r="F63" s="22" t="s">
        <v>586</v>
      </c>
      <c r="G63" s="22"/>
      <c r="H63" s="23" t="s">
        <v>537</v>
      </c>
      <c r="I63" s="24">
        <v>34628</v>
      </c>
      <c r="J63" s="32">
        <v>28700</v>
      </c>
      <c r="K63" s="26" t="s">
        <v>563</v>
      </c>
      <c r="L63" s="13">
        <f t="shared" si="22"/>
        <v>350</v>
      </c>
      <c r="M63" s="27">
        <f t="shared" si="43"/>
        <v>30450</v>
      </c>
      <c r="N63" s="27">
        <f t="shared" si="0"/>
        <v>30450.000000000073</v>
      </c>
      <c r="O63" s="15">
        <v>10</v>
      </c>
      <c r="P63" s="30">
        <f t="shared" si="44"/>
        <v>45059</v>
      </c>
      <c r="Q63" s="48">
        <f t="shared" si="33"/>
        <v>450590</v>
      </c>
      <c r="R63" s="44">
        <f t="shared" si="45"/>
        <v>52234</v>
      </c>
      <c r="S63" s="48">
        <f t="shared" si="8"/>
        <v>1567020</v>
      </c>
      <c r="T63" s="44">
        <f t="shared" si="46"/>
        <v>59408.999999999993</v>
      </c>
      <c r="U63" s="48">
        <f t="shared" si="9"/>
        <v>1782269.9999999995</v>
      </c>
      <c r="V63" s="44">
        <f t="shared" si="47"/>
        <v>66584</v>
      </c>
      <c r="W63" s="48">
        <f t="shared" si="10"/>
        <v>1997520</v>
      </c>
      <c r="X63" s="44">
        <f t="shared" si="48"/>
        <v>73759</v>
      </c>
      <c r="Y63" s="48">
        <f t="shared" si="11"/>
        <v>2212770</v>
      </c>
      <c r="Z63" s="20">
        <f t="shared" si="49"/>
        <v>7559580</v>
      </c>
      <c r="AC63" s="87">
        <f t="shared" si="12"/>
        <v>420</v>
      </c>
      <c r="AD63" s="83">
        <f t="shared" si="13"/>
        <v>39060</v>
      </c>
      <c r="AE63" s="92">
        <f t="shared" si="25"/>
        <v>385.00000000000006</v>
      </c>
      <c r="AF63" s="92">
        <f t="shared" si="26"/>
        <v>396.55</v>
      </c>
      <c r="AG63" s="92">
        <f t="shared" si="27"/>
        <v>408.09999999999997</v>
      </c>
      <c r="AH63" s="92">
        <f t="shared" si="28"/>
        <v>420</v>
      </c>
      <c r="AI63" s="137">
        <f t="shared" si="29"/>
        <v>37345.000000000007</v>
      </c>
      <c r="AJ63" s="137">
        <f t="shared" si="30"/>
        <v>38465.35</v>
      </c>
      <c r="AK63" s="137">
        <f t="shared" si="31"/>
        <v>39585.699999999997</v>
      </c>
      <c r="AL63" s="137">
        <f t="shared" si="32"/>
        <v>40740</v>
      </c>
    </row>
    <row r="64" spans="1:38">
      <c r="A64" s="5" t="s">
        <v>285</v>
      </c>
      <c r="B64" s="5" t="s">
        <v>408</v>
      </c>
      <c r="C64" s="22" t="s">
        <v>534</v>
      </c>
      <c r="D64" s="22" t="s">
        <v>573</v>
      </c>
      <c r="E64" s="22" t="s">
        <v>585</v>
      </c>
      <c r="F64" s="22" t="s">
        <v>587</v>
      </c>
      <c r="G64" s="22"/>
      <c r="H64" s="23" t="s">
        <v>537</v>
      </c>
      <c r="I64" s="24">
        <v>50018</v>
      </c>
      <c r="J64" s="32">
        <v>41000</v>
      </c>
      <c r="K64" s="26" t="s">
        <v>588</v>
      </c>
      <c r="L64" s="13">
        <f t="shared" si="22"/>
        <v>500</v>
      </c>
      <c r="M64" s="27">
        <f t="shared" si="43"/>
        <v>43500</v>
      </c>
      <c r="N64" s="27">
        <f t="shared" si="0"/>
        <v>43500.000000000102</v>
      </c>
      <c r="O64" s="15">
        <v>597</v>
      </c>
      <c r="P64" s="30">
        <f t="shared" si="44"/>
        <v>64370</v>
      </c>
      <c r="Q64" s="48">
        <f t="shared" si="33"/>
        <v>38428890</v>
      </c>
      <c r="R64" s="44">
        <f t="shared" si="45"/>
        <v>74620</v>
      </c>
      <c r="S64" s="48">
        <f t="shared" si="8"/>
        <v>133644420</v>
      </c>
      <c r="T64" s="44">
        <f t="shared" si="46"/>
        <v>84870</v>
      </c>
      <c r="U64" s="48">
        <f t="shared" si="9"/>
        <v>152002170</v>
      </c>
      <c r="V64" s="44">
        <f t="shared" si="47"/>
        <v>95120</v>
      </c>
      <c r="W64" s="48">
        <f t="shared" si="10"/>
        <v>170359920</v>
      </c>
      <c r="X64" s="44">
        <f t="shared" si="48"/>
        <v>105370</v>
      </c>
      <c r="Y64" s="48">
        <f t="shared" si="11"/>
        <v>188717670</v>
      </c>
      <c r="Z64" s="20">
        <f t="shared" si="49"/>
        <v>644724180</v>
      </c>
      <c r="AC64" s="87">
        <f t="shared" si="12"/>
        <v>600</v>
      </c>
      <c r="AD64" s="83">
        <f t="shared" si="13"/>
        <v>55800</v>
      </c>
      <c r="AE64" s="92">
        <f t="shared" si="25"/>
        <v>550</v>
      </c>
      <c r="AF64" s="92">
        <f t="shared" si="26"/>
        <v>566.5</v>
      </c>
      <c r="AG64" s="92">
        <f t="shared" si="27"/>
        <v>583</v>
      </c>
      <c r="AH64" s="92">
        <f t="shared" si="28"/>
        <v>600</v>
      </c>
      <c r="AI64" s="137">
        <f t="shared" si="29"/>
        <v>53350</v>
      </c>
      <c r="AJ64" s="137">
        <f t="shared" si="30"/>
        <v>54950.5</v>
      </c>
      <c r="AK64" s="137">
        <f t="shared" si="31"/>
        <v>56551</v>
      </c>
      <c r="AL64" s="137">
        <f t="shared" si="32"/>
        <v>58200</v>
      </c>
    </row>
    <row r="65" spans="1:38">
      <c r="A65" s="5" t="s">
        <v>285</v>
      </c>
      <c r="B65" s="5" t="s">
        <v>408</v>
      </c>
      <c r="C65" s="22" t="s">
        <v>534</v>
      </c>
      <c r="D65" s="22" t="s">
        <v>573</v>
      </c>
      <c r="E65" s="22" t="s">
        <v>585</v>
      </c>
      <c r="F65" s="22" t="s">
        <v>589</v>
      </c>
      <c r="G65" s="22"/>
      <c r="H65" s="23" t="s">
        <v>537</v>
      </c>
      <c r="I65" s="24">
        <v>65408</v>
      </c>
      <c r="J65" s="32">
        <v>49200</v>
      </c>
      <c r="K65" s="26" t="s">
        <v>590</v>
      </c>
      <c r="L65" s="13">
        <f t="shared" si="22"/>
        <v>600</v>
      </c>
      <c r="M65" s="27">
        <f t="shared" si="43"/>
        <v>52200</v>
      </c>
      <c r="N65" s="27">
        <f t="shared" si="0"/>
        <v>52200.000000000124</v>
      </c>
      <c r="O65" s="15">
        <v>298</v>
      </c>
      <c r="P65" s="30">
        <f t="shared" si="44"/>
        <v>77244</v>
      </c>
      <c r="Q65" s="48">
        <f t="shared" si="33"/>
        <v>23018712</v>
      </c>
      <c r="R65" s="44">
        <f t="shared" si="45"/>
        <v>89544</v>
      </c>
      <c r="S65" s="48">
        <f t="shared" si="8"/>
        <v>80052336</v>
      </c>
      <c r="T65" s="44">
        <f t="shared" si="46"/>
        <v>101843.99999999999</v>
      </c>
      <c r="U65" s="48">
        <f t="shared" si="9"/>
        <v>91048535.999999985</v>
      </c>
      <c r="V65" s="44">
        <f t="shared" si="47"/>
        <v>114143.99999999999</v>
      </c>
      <c r="W65" s="48">
        <f t="shared" si="10"/>
        <v>102044735.99999997</v>
      </c>
      <c r="X65" s="44">
        <f t="shared" si="48"/>
        <v>126443.99999999999</v>
      </c>
      <c r="Y65" s="48">
        <f t="shared" si="11"/>
        <v>113040935.99999997</v>
      </c>
      <c r="Z65" s="20">
        <f t="shared" si="49"/>
        <v>386186543.99999994</v>
      </c>
      <c r="AC65" s="87">
        <f t="shared" si="12"/>
        <v>720</v>
      </c>
      <c r="AD65" s="83">
        <f t="shared" si="13"/>
        <v>66960</v>
      </c>
      <c r="AE65" s="92">
        <f t="shared" si="25"/>
        <v>660</v>
      </c>
      <c r="AF65" s="92">
        <f t="shared" si="26"/>
        <v>679.8</v>
      </c>
      <c r="AG65" s="92">
        <f t="shared" si="27"/>
        <v>699.59999999999991</v>
      </c>
      <c r="AH65" s="92">
        <f t="shared" si="28"/>
        <v>720</v>
      </c>
      <c r="AI65" s="137">
        <f t="shared" si="29"/>
        <v>64020</v>
      </c>
      <c r="AJ65" s="137">
        <f t="shared" si="30"/>
        <v>65940.599999999991</v>
      </c>
      <c r="AK65" s="137">
        <f t="shared" si="31"/>
        <v>67861.2</v>
      </c>
      <c r="AL65" s="137">
        <f t="shared" si="32"/>
        <v>69840</v>
      </c>
    </row>
    <row r="66" spans="1:38">
      <c r="A66" s="5" t="s">
        <v>285</v>
      </c>
      <c r="B66" s="5" t="s">
        <v>408</v>
      </c>
      <c r="C66" s="22" t="s">
        <v>534</v>
      </c>
      <c r="D66" s="22" t="s">
        <v>573</v>
      </c>
      <c r="E66" s="22" t="s">
        <v>585</v>
      </c>
      <c r="F66" s="22" t="s">
        <v>591</v>
      </c>
      <c r="G66" s="22"/>
      <c r="H66" s="23" t="s">
        <v>537</v>
      </c>
      <c r="I66" s="24">
        <v>80798</v>
      </c>
      <c r="J66" s="32">
        <v>65600</v>
      </c>
      <c r="K66" s="26" t="s">
        <v>592</v>
      </c>
      <c r="L66" s="13">
        <f t="shared" si="22"/>
        <v>800</v>
      </c>
      <c r="M66" s="27">
        <f t="shared" si="43"/>
        <v>69600</v>
      </c>
      <c r="N66" s="27">
        <f t="shared" si="0"/>
        <v>69600.00000000016</v>
      </c>
      <c r="O66" s="15">
        <v>213</v>
      </c>
      <c r="P66" s="30">
        <f t="shared" si="44"/>
        <v>102992</v>
      </c>
      <c r="Q66" s="48">
        <f t="shared" si="33"/>
        <v>21937296</v>
      </c>
      <c r="R66" s="44">
        <f t="shared" si="45"/>
        <v>119392</v>
      </c>
      <c r="S66" s="48">
        <f t="shared" si="8"/>
        <v>76291488</v>
      </c>
      <c r="T66" s="44">
        <f t="shared" si="46"/>
        <v>135792</v>
      </c>
      <c r="U66" s="48">
        <f t="shared" si="9"/>
        <v>86771088</v>
      </c>
      <c r="V66" s="44">
        <f t="shared" si="47"/>
        <v>152192</v>
      </c>
      <c r="W66" s="48">
        <f t="shared" si="10"/>
        <v>97250688</v>
      </c>
      <c r="X66" s="44">
        <f t="shared" si="48"/>
        <v>168592</v>
      </c>
      <c r="Y66" s="48">
        <f t="shared" si="11"/>
        <v>107730288</v>
      </c>
      <c r="Z66" s="20">
        <f t="shared" si="49"/>
        <v>368043552</v>
      </c>
      <c r="AC66" s="87">
        <f t="shared" si="12"/>
        <v>960</v>
      </c>
      <c r="AD66" s="83">
        <f t="shared" si="13"/>
        <v>89280</v>
      </c>
      <c r="AE66" s="92">
        <f t="shared" si="25"/>
        <v>880.00000000000011</v>
      </c>
      <c r="AF66" s="92">
        <f t="shared" si="26"/>
        <v>906.4</v>
      </c>
      <c r="AG66" s="92">
        <f t="shared" si="27"/>
        <v>932.8</v>
      </c>
      <c r="AH66" s="92">
        <f t="shared" si="28"/>
        <v>960</v>
      </c>
      <c r="AI66" s="137">
        <f t="shared" si="29"/>
        <v>85360.000000000015</v>
      </c>
      <c r="AJ66" s="137">
        <f t="shared" si="30"/>
        <v>87920.8</v>
      </c>
      <c r="AK66" s="137">
        <f t="shared" si="31"/>
        <v>90481.599999999991</v>
      </c>
      <c r="AL66" s="137">
        <f t="shared" si="32"/>
        <v>93120</v>
      </c>
    </row>
    <row r="67" spans="1:38">
      <c r="A67" s="5" t="s">
        <v>285</v>
      </c>
      <c r="B67" s="5" t="s">
        <v>408</v>
      </c>
      <c r="C67" s="22" t="s">
        <v>534</v>
      </c>
      <c r="D67" s="22" t="s">
        <v>573</v>
      </c>
      <c r="E67" s="22" t="s">
        <v>585</v>
      </c>
      <c r="F67" s="22" t="s">
        <v>593</v>
      </c>
      <c r="G67" s="22"/>
      <c r="H67" s="23" t="s">
        <v>537</v>
      </c>
      <c r="I67" s="24">
        <v>96188</v>
      </c>
      <c r="J67" s="32">
        <v>82000</v>
      </c>
      <c r="K67" s="26" t="s">
        <v>594</v>
      </c>
      <c r="L67" s="13">
        <f t="shared" si="22"/>
        <v>1000</v>
      </c>
      <c r="M67" s="27">
        <f t="shared" si="43"/>
        <v>87000</v>
      </c>
      <c r="N67" s="27">
        <f t="shared" si="0"/>
        <v>87000.000000000204</v>
      </c>
      <c r="O67" s="15">
        <v>100</v>
      </c>
      <c r="P67" s="30">
        <f t="shared" si="44"/>
        <v>128740</v>
      </c>
      <c r="Q67" s="48">
        <f t="shared" si="33"/>
        <v>12874000</v>
      </c>
      <c r="R67" s="44">
        <f t="shared" si="45"/>
        <v>149240</v>
      </c>
      <c r="S67" s="48">
        <f t="shared" si="8"/>
        <v>44772000</v>
      </c>
      <c r="T67" s="44">
        <f t="shared" si="46"/>
        <v>169740</v>
      </c>
      <c r="U67" s="48">
        <f t="shared" si="9"/>
        <v>50922000</v>
      </c>
      <c r="V67" s="44">
        <f t="shared" si="47"/>
        <v>190240</v>
      </c>
      <c r="W67" s="48">
        <f t="shared" si="10"/>
        <v>57072000</v>
      </c>
      <c r="X67" s="44">
        <f t="shared" si="48"/>
        <v>210740</v>
      </c>
      <c r="Y67" s="48">
        <f t="shared" si="11"/>
        <v>63222000</v>
      </c>
      <c r="Z67" s="20">
        <f t="shared" si="49"/>
        <v>215988000</v>
      </c>
      <c r="AC67" s="87">
        <f t="shared" si="12"/>
        <v>1200</v>
      </c>
      <c r="AD67" s="83">
        <f t="shared" si="13"/>
        <v>111600</v>
      </c>
      <c r="AE67" s="92">
        <f t="shared" si="25"/>
        <v>1100</v>
      </c>
      <c r="AF67" s="92">
        <f t="shared" si="26"/>
        <v>1133</v>
      </c>
      <c r="AG67" s="92">
        <f t="shared" si="27"/>
        <v>1166</v>
      </c>
      <c r="AH67" s="92">
        <f t="shared" si="28"/>
        <v>1200</v>
      </c>
      <c r="AI67" s="137">
        <f t="shared" si="29"/>
        <v>106700</v>
      </c>
      <c r="AJ67" s="137">
        <f t="shared" si="30"/>
        <v>109901</v>
      </c>
      <c r="AK67" s="137">
        <f t="shared" si="31"/>
        <v>113102</v>
      </c>
      <c r="AL67" s="137">
        <f t="shared" si="32"/>
        <v>116400</v>
      </c>
    </row>
    <row r="68" spans="1:38">
      <c r="A68" s="5" t="s">
        <v>285</v>
      </c>
      <c r="B68" s="5" t="s">
        <v>408</v>
      </c>
      <c r="C68" s="22" t="s">
        <v>534</v>
      </c>
      <c r="D68" s="22" t="s">
        <v>573</v>
      </c>
      <c r="E68" s="22" t="s">
        <v>585</v>
      </c>
      <c r="F68" s="22" t="s">
        <v>595</v>
      </c>
      <c r="G68" s="22"/>
      <c r="H68" s="23" t="s">
        <v>537</v>
      </c>
      <c r="I68" s="24">
        <v>115425</v>
      </c>
      <c r="J68" s="32">
        <v>123000</v>
      </c>
      <c r="K68" s="26" t="s">
        <v>575</v>
      </c>
      <c r="L68" s="13">
        <f t="shared" si="22"/>
        <v>1500</v>
      </c>
      <c r="M68" s="27">
        <f t="shared" si="43"/>
        <v>130500</v>
      </c>
      <c r="N68" s="27">
        <f t="shared" si="0"/>
        <v>130500.00000000031</v>
      </c>
      <c r="O68" s="15">
        <v>62</v>
      </c>
      <c r="P68" s="30">
        <f t="shared" si="44"/>
        <v>193110</v>
      </c>
      <c r="Q68" s="48">
        <f>+P68*O68</f>
        <v>11972820</v>
      </c>
      <c r="R68" s="44">
        <f t="shared" si="45"/>
        <v>223860</v>
      </c>
      <c r="S68" s="48">
        <f t="shared" si="8"/>
        <v>41637960</v>
      </c>
      <c r="T68" s="44">
        <f t="shared" si="46"/>
        <v>254609.99999999997</v>
      </c>
      <c r="U68" s="48">
        <f t="shared" si="9"/>
        <v>47357459.999999993</v>
      </c>
      <c r="V68" s="44">
        <f t="shared" si="47"/>
        <v>285360</v>
      </c>
      <c r="W68" s="48">
        <f t="shared" si="10"/>
        <v>53076960</v>
      </c>
      <c r="X68" s="44">
        <f t="shared" si="48"/>
        <v>316110</v>
      </c>
      <c r="Y68" s="48">
        <f t="shared" si="11"/>
        <v>58796460</v>
      </c>
      <c r="Z68" s="20">
        <f>+Y68+W68+U68+S68</f>
        <v>200868840</v>
      </c>
      <c r="AC68" s="87">
        <f t="shared" si="12"/>
        <v>1800</v>
      </c>
      <c r="AD68" s="83">
        <f t="shared" si="13"/>
        <v>167400</v>
      </c>
      <c r="AE68" s="92">
        <f t="shared" si="25"/>
        <v>1650.0000000000002</v>
      </c>
      <c r="AF68" s="92">
        <f t="shared" si="26"/>
        <v>1699.5</v>
      </c>
      <c r="AG68" s="92">
        <f t="shared" si="27"/>
        <v>1749</v>
      </c>
      <c r="AH68" s="92">
        <f t="shared" si="28"/>
        <v>1800</v>
      </c>
      <c r="AI68" s="137">
        <f t="shared" si="29"/>
        <v>160050.00000000003</v>
      </c>
      <c r="AJ68" s="137">
        <f t="shared" si="30"/>
        <v>164851.5</v>
      </c>
      <c r="AK68" s="137">
        <f t="shared" si="31"/>
        <v>169653</v>
      </c>
      <c r="AL68" s="137">
        <f t="shared" si="32"/>
        <v>174600</v>
      </c>
    </row>
    <row r="69" spans="1:38">
      <c r="A69" s="5" t="s">
        <v>285</v>
      </c>
      <c r="B69" s="5" t="s">
        <v>408</v>
      </c>
      <c r="C69" s="22" t="s">
        <v>534</v>
      </c>
      <c r="D69" s="22" t="s">
        <v>596</v>
      </c>
      <c r="E69" s="22" t="s">
        <v>585</v>
      </c>
      <c r="F69" s="22" t="s">
        <v>597</v>
      </c>
      <c r="G69" s="22"/>
      <c r="H69" s="23" t="s">
        <v>537</v>
      </c>
      <c r="I69" s="24"/>
      <c r="J69" s="13">
        <v>147600</v>
      </c>
      <c r="K69" s="26"/>
      <c r="L69" s="13">
        <f t="shared" si="22"/>
        <v>1800</v>
      </c>
      <c r="M69" s="27"/>
      <c r="N69" s="27"/>
      <c r="O69" s="15">
        <v>50</v>
      </c>
      <c r="P69" s="30">
        <f t="shared" si="44"/>
        <v>231732</v>
      </c>
      <c r="Q69" s="48">
        <f>+P69*O69</f>
        <v>11586600</v>
      </c>
      <c r="R69" s="44">
        <f>+J69*1.82</f>
        <v>268632</v>
      </c>
      <c r="S69" s="48">
        <f t="shared" si="8"/>
        <v>40294800</v>
      </c>
      <c r="T69" s="44">
        <f t="shared" si="46"/>
        <v>305532</v>
      </c>
      <c r="U69" s="48">
        <f t="shared" si="9"/>
        <v>45829800</v>
      </c>
      <c r="V69" s="44">
        <f t="shared" si="47"/>
        <v>342432</v>
      </c>
      <c r="W69" s="48">
        <f t="shared" si="10"/>
        <v>51364800</v>
      </c>
      <c r="X69" s="44">
        <f t="shared" si="48"/>
        <v>379332</v>
      </c>
      <c r="Y69" s="48">
        <f t="shared" si="11"/>
        <v>56899800</v>
      </c>
      <c r="Z69" s="20">
        <f>+Y69+W69+U69+S69</f>
        <v>194389200</v>
      </c>
      <c r="AC69" s="87">
        <f t="shared" si="12"/>
        <v>2160</v>
      </c>
      <c r="AD69" s="83">
        <f t="shared" si="13"/>
        <v>200880</v>
      </c>
      <c r="AE69" s="92">
        <f t="shared" si="25"/>
        <v>1980.0000000000002</v>
      </c>
      <c r="AF69" s="92">
        <f t="shared" si="26"/>
        <v>2039.4</v>
      </c>
      <c r="AG69" s="92">
        <f t="shared" si="27"/>
        <v>2098.7999999999997</v>
      </c>
      <c r="AH69" s="92">
        <f t="shared" si="28"/>
        <v>2160</v>
      </c>
      <c r="AI69" s="137">
        <f t="shared" si="29"/>
        <v>192060.00000000003</v>
      </c>
      <c r="AJ69" s="137">
        <f t="shared" si="30"/>
        <v>197821.80000000002</v>
      </c>
      <c r="AK69" s="137">
        <f t="shared" si="31"/>
        <v>203583.59999999998</v>
      </c>
      <c r="AL69" s="137">
        <f t="shared" si="32"/>
        <v>209520</v>
      </c>
    </row>
    <row r="70" spans="1:38">
      <c r="A70" s="5" t="s">
        <v>285</v>
      </c>
      <c r="B70" s="5" t="s">
        <v>408</v>
      </c>
      <c r="C70" s="22" t="s">
        <v>534</v>
      </c>
      <c r="D70" s="22" t="s">
        <v>598</v>
      </c>
      <c r="E70" s="22" t="s">
        <v>585</v>
      </c>
      <c r="F70" s="22" t="s">
        <v>599</v>
      </c>
      <c r="G70" s="22"/>
      <c r="H70" s="23" t="s">
        <v>537</v>
      </c>
      <c r="I70" s="24"/>
      <c r="J70" s="13">
        <v>174972.41999999998</v>
      </c>
      <c r="K70" s="26"/>
      <c r="L70" s="13">
        <f t="shared" si="22"/>
        <v>2133.81</v>
      </c>
      <c r="M70" s="27"/>
      <c r="N70" s="27"/>
      <c r="O70" s="15">
        <v>33</v>
      </c>
      <c r="P70" s="30">
        <f t="shared" si="44"/>
        <v>274706.69939999998</v>
      </c>
      <c r="Q70" s="48">
        <f>+P70*O70</f>
        <v>9065321.0801999997</v>
      </c>
      <c r="R70" s="44">
        <f>+J70*1.82</f>
        <v>318449.80439999996</v>
      </c>
      <c r="S70" s="48">
        <f t="shared" si="8"/>
        <v>31526530.635600001</v>
      </c>
      <c r="T70" s="44">
        <f t="shared" si="46"/>
        <v>362192.90939999995</v>
      </c>
      <c r="U70" s="48">
        <f t="shared" si="9"/>
        <v>35857098.030599996</v>
      </c>
      <c r="V70" s="44">
        <f t="shared" si="47"/>
        <v>405936.01439999993</v>
      </c>
      <c r="W70" s="48">
        <f t="shared" si="10"/>
        <v>40187665.425599992</v>
      </c>
      <c r="X70" s="44">
        <f t="shared" si="48"/>
        <v>449679.11939999991</v>
      </c>
      <c r="Y70" s="48">
        <f t="shared" si="11"/>
        <v>44518232.820599988</v>
      </c>
      <c r="Z70" s="20">
        <f>+Y70+W70+U70+S70</f>
        <v>152089526.91239998</v>
      </c>
      <c r="AC70" s="87">
        <f t="shared" ref="AC70:AC132" si="50">L70*1.2</f>
        <v>2560.5719999999997</v>
      </c>
      <c r="AD70" s="83">
        <f t="shared" ref="AD70:AD132" si="51">AC70*93</f>
        <v>238133.19599999997</v>
      </c>
      <c r="AE70" s="92">
        <f t="shared" si="25"/>
        <v>2347.1910000000003</v>
      </c>
      <c r="AF70" s="92">
        <f t="shared" si="26"/>
        <v>2417.60673</v>
      </c>
      <c r="AG70" s="92">
        <f t="shared" si="27"/>
        <v>2488.0224599999997</v>
      </c>
      <c r="AH70" s="92">
        <f t="shared" si="28"/>
        <v>2560.5719999999997</v>
      </c>
      <c r="AI70" s="137">
        <f t="shared" si="29"/>
        <v>227677.52700000003</v>
      </c>
      <c r="AJ70" s="137">
        <f t="shared" si="30"/>
        <v>234507.85281000001</v>
      </c>
      <c r="AK70" s="137">
        <f t="shared" si="31"/>
        <v>241338.17861999996</v>
      </c>
      <c r="AL70" s="137">
        <f t="shared" si="32"/>
        <v>248375.48399999997</v>
      </c>
    </row>
    <row r="71" spans="1:38" ht="20.399999999999999">
      <c r="A71" s="5" t="s">
        <v>285</v>
      </c>
      <c r="B71" s="5" t="s">
        <v>408</v>
      </c>
      <c r="C71" s="22" t="s">
        <v>534</v>
      </c>
      <c r="D71" s="22" t="s">
        <v>573</v>
      </c>
      <c r="E71" s="22" t="s">
        <v>585</v>
      </c>
      <c r="F71" s="22" t="s">
        <v>600</v>
      </c>
      <c r="G71" s="22"/>
      <c r="H71" s="23" t="s">
        <v>537</v>
      </c>
      <c r="I71" s="24">
        <v>153900</v>
      </c>
      <c r="J71" s="32">
        <v>205000</v>
      </c>
      <c r="K71" s="26" t="s">
        <v>549</v>
      </c>
      <c r="L71" s="13">
        <f t="shared" ref="L71:L134" si="52">+J71/82</f>
        <v>2500</v>
      </c>
      <c r="M71" s="27">
        <f t="shared" si="43"/>
        <v>217500</v>
      </c>
      <c r="N71" s="27">
        <f t="shared" si="0"/>
        <v>217500.00000000052</v>
      </c>
      <c r="O71" s="15">
        <v>25</v>
      </c>
      <c r="P71" s="30">
        <f t="shared" si="44"/>
        <v>321850</v>
      </c>
      <c r="Q71" s="48">
        <f t="shared" si="33"/>
        <v>8046250</v>
      </c>
      <c r="R71" s="44">
        <f t="shared" si="45"/>
        <v>373100</v>
      </c>
      <c r="S71" s="48">
        <f t="shared" si="8"/>
        <v>27982500</v>
      </c>
      <c r="T71" s="44">
        <f t="shared" si="46"/>
        <v>424349.99999999994</v>
      </c>
      <c r="U71" s="48">
        <f t="shared" si="9"/>
        <v>31826249.999999993</v>
      </c>
      <c r="V71" s="44">
        <f t="shared" si="47"/>
        <v>475599.99999999994</v>
      </c>
      <c r="W71" s="48">
        <f t="shared" si="10"/>
        <v>35669999.999999993</v>
      </c>
      <c r="X71" s="44">
        <f t="shared" si="48"/>
        <v>526850</v>
      </c>
      <c r="Y71" s="48">
        <f t="shared" si="11"/>
        <v>39513750</v>
      </c>
      <c r="Z71" s="20">
        <f t="shared" si="49"/>
        <v>134992500</v>
      </c>
      <c r="AC71" s="87">
        <f t="shared" si="50"/>
        <v>3000</v>
      </c>
      <c r="AD71" s="83">
        <f t="shared" si="51"/>
        <v>279000</v>
      </c>
      <c r="AE71" s="92">
        <f t="shared" si="25"/>
        <v>2750</v>
      </c>
      <c r="AF71" s="92">
        <f t="shared" si="26"/>
        <v>2832.5</v>
      </c>
      <c r="AG71" s="92">
        <f t="shared" si="27"/>
        <v>2915</v>
      </c>
      <c r="AH71" s="92">
        <f t="shared" si="28"/>
        <v>3000</v>
      </c>
      <c r="AI71" s="137">
        <f t="shared" si="29"/>
        <v>266750</v>
      </c>
      <c r="AJ71" s="137">
        <f t="shared" si="30"/>
        <v>274752.5</v>
      </c>
      <c r="AK71" s="137">
        <f t="shared" si="31"/>
        <v>282755</v>
      </c>
      <c r="AL71" s="137">
        <f t="shared" si="32"/>
        <v>291000</v>
      </c>
    </row>
    <row r="72" spans="1:38" ht="20.399999999999999">
      <c r="A72" s="5" t="s">
        <v>285</v>
      </c>
      <c r="B72" s="5" t="s">
        <v>408</v>
      </c>
      <c r="C72" s="22" t="s">
        <v>534</v>
      </c>
      <c r="D72" s="22" t="s">
        <v>573</v>
      </c>
      <c r="E72" s="22" t="s">
        <v>601</v>
      </c>
      <c r="F72" s="22"/>
      <c r="G72" s="22"/>
      <c r="H72" s="23" t="s">
        <v>537</v>
      </c>
      <c r="I72" s="24">
        <v>15390</v>
      </c>
      <c r="J72" s="32">
        <v>20500</v>
      </c>
      <c r="K72" s="26" t="s">
        <v>549</v>
      </c>
      <c r="L72" s="13">
        <f t="shared" si="52"/>
        <v>250</v>
      </c>
      <c r="M72" s="27">
        <f t="shared" si="43"/>
        <v>21750</v>
      </c>
      <c r="N72" s="27">
        <f t="shared" ref="N72:N134" si="53">+(1.0609756097561)*J72</f>
        <v>21750.000000000051</v>
      </c>
      <c r="O72" s="15">
        <v>143</v>
      </c>
      <c r="P72" s="30">
        <f t="shared" si="44"/>
        <v>32185</v>
      </c>
      <c r="Q72" s="48">
        <f t="shared" si="33"/>
        <v>4602455</v>
      </c>
      <c r="R72" s="44">
        <f t="shared" si="45"/>
        <v>37310</v>
      </c>
      <c r="S72" s="48">
        <f t="shared" ref="S72:S134" si="54">+R72*O72*3</f>
        <v>16005990</v>
      </c>
      <c r="T72" s="44">
        <f t="shared" si="46"/>
        <v>42435</v>
      </c>
      <c r="U72" s="48">
        <f t="shared" ref="U72:U134" si="55">+T72*O72*3</f>
        <v>18204615</v>
      </c>
      <c r="V72" s="44">
        <f t="shared" si="47"/>
        <v>47560</v>
      </c>
      <c r="W72" s="48">
        <f t="shared" ref="W72:W134" si="56">+V72*O72*3</f>
        <v>20403240</v>
      </c>
      <c r="X72" s="44">
        <f t="shared" si="48"/>
        <v>52685</v>
      </c>
      <c r="Y72" s="48">
        <f t="shared" ref="Y72:Y134" si="57">+X72*O72*3</f>
        <v>22601865</v>
      </c>
      <c r="Z72" s="20">
        <f t="shared" si="49"/>
        <v>77215710</v>
      </c>
      <c r="AC72" s="87">
        <f t="shared" si="50"/>
        <v>300</v>
      </c>
      <c r="AD72" s="83">
        <f t="shared" si="51"/>
        <v>27900</v>
      </c>
      <c r="AE72" s="92">
        <f t="shared" si="25"/>
        <v>275</v>
      </c>
      <c r="AF72" s="92">
        <f t="shared" si="26"/>
        <v>283.25</v>
      </c>
      <c r="AG72" s="92">
        <f t="shared" si="27"/>
        <v>291.5</v>
      </c>
      <c r="AH72" s="92">
        <f t="shared" si="28"/>
        <v>300</v>
      </c>
      <c r="AI72" s="137">
        <f t="shared" si="29"/>
        <v>26675</v>
      </c>
      <c r="AJ72" s="137">
        <f t="shared" si="30"/>
        <v>27475.25</v>
      </c>
      <c r="AK72" s="137">
        <f t="shared" si="31"/>
        <v>28275.5</v>
      </c>
      <c r="AL72" s="137">
        <f t="shared" si="32"/>
        <v>29100</v>
      </c>
    </row>
    <row r="73" spans="1:38">
      <c r="C73" s="22" t="s">
        <v>85</v>
      </c>
      <c r="D73" s="22"/>
      <c r="E73" s="22"/>
      <c r="F73" s="22"/>
      <c r="G73" s="22"/>
      <c r="H73" s="23"/>
      <c r="I73" s="24"/>
      <c r="J73" s="32"/>
      <c r="K73" s="26"/>
      <c r="L73" s="13">
        <f t="shared" si="52"/>
        <v>0</v>
      </c>
      <c r="M73" s="27"/>
      <c r="N73" s="27">
        <f t="shared" si="53"/>
        <v>0</v>
      </c>
      <c r="P73" s="30">
        <f t="shared" si="44"/>
        <v>0</v>
      </c>
      <c r="Q73" s="48">
        <f t="shared" si="33"/>
        <v>0</v>
      </c>
      <c r="R73" s="44">
        <f t="shared" si="45"/>
        <v>0</v>
      </c>
      <c r="S73" s="48">
        <f t="shared" si="54"/>
        <v>0</v>
      </c>
      <c r="T73" s="44">
        <f t="shared" si="46"/>
        <v>0</v>
      </c>
      <c r="U73" s="48">
        <f t="shared" si="55"/>
        <v>0</v>
      </c>
      <c r="V73" s="44">
        <f t="shared" si="47"/>
        <v>0</v>
      </c>
      <c r="W73" s="48">
        <f t="shared" si="56"/>
        <v>0</v>
      </c>
      <c r="X73" s="44">
        <f t="shared" si="48"/>
        <v>0</v>
      </c>
      <c r="Y73" s="48">
        <f t="shared" si="57"/>
        <v>0</v>
      </c>
      <c r="Z73" s="34">
        <f>SUM(Z57:Z72)</f>
        <v>2525149682.9123998</v>
      </c>
      <c r="AC73" s="87">
        <f t="shared" si="50"/>
        <v>0</v>
      </c>
      <c r="AD73" s="83">
        <f t="shared" si="51"/>
        <v>0</v>
      </c>
      <c r="AE73" s="92">
        <f t="shared" si="25"/>
        <v>0</v>
      </c>
      <c r="AF73" s="92">
        <f t="shared" si="26"/>
        <v>0</v>
      </c>
      <c r="AG73" s="92">
        <f t="shared" si="27"/>
        <v>0</v>
      </c>
      <c r="AH73" s="92">
        <f t="shared" si="28"/>
        <v>0</v>
      </c>
      <c r="AI73" s="137">
        <f t="shared" si="29"/>
        <v>0</v>
      </c>
      <c r="AJ73" s="137">
        <f t="shared" si="30"/>
        <v>0</v>
      </c>
      <c r="AK73" s="137">
        <f t="shared" si="31"/>
        <v>0</v>
      </c>
      <c r="AL73" s="137">
        <f t="shared" si="32"/>
        <v>0</v>
      </c>
    </row>
    <row r="74" spans="1:38" ht="20.399999999999999">
      <c r="A74" s="5" t="s">
        <v>192</v>
      </c>
      <c r="B74" s="5" t="s">
        <v>2207</v>
      </c>
      <c r="C74" s="22" t="s">
        <v>602</v>
      </c>
      <c r="D74" s="22" t="s">
        <v>603</v>
      </c>
      <c r="E74" s="22" t="s">
        <v>604</v>
      </c>
      <c r="F74" s="22"/>
      <c r="G74" s="22"/>
      <c r="H74" s="23" t="s">
        <v>537</v>
      </c>
      <c r="I74" s="24">
        <v>23085</v>
      </c>
      <c r="J74" s="32">
        <v>24600</v>
      </c>
      <c r="K74" s="26" t="s">
        <v>575</v>
      </c>
      <c r="L74" s="13">
        <f t="shared" si="52"/>
        <v>300</v>
      </c>
      <c r="M74" s="27">
        <f t="shared" ref="M74:M137" si="58">+L74*87</f>
        <v>26100</v>
      </c>
      <c r="N74" s="27">
        <f t="shared" si="53"/>
        <v>26100.000000000062</v>
      </c>
      <c r="O74" s="15">
        <v>10</v>
      </c>
      <c r="P74" s="30">
        <f t="shared" si="44"/>
        <v>38622</v>
      </c>
      <c r="Q74" s="48">
        <f t="shared" si="33"/>
        <v>386220</v>
      </c>
      <c r="R74" s="44">
        <f t="shared" si="45"/>
        <v>44772</v>
      </c>
      <c r="S74" s="48">
        <f t="shared" si="54"/>
        <v>1343160</v>
      </c>
      <c r="T74" s="44">
        <f t="shared" si="46"/>
        <v>50921.999999999993</v>
      </c>
      <c r="U74" s="48">
        <f t="shared" si="55"/>
        <v>1527659.9999999998</v>
      </c>
      <c r="V74" s="44">
        <f t="shared" si="47"/>
        <v>57071.999999999993</v>
      </c>
      <c r="W74" s="48">
        <f t="shared" si="56"/>
        <v>1712159.9999999995</v>
      </c>
      <c r="X74" s="44">
        <f t="shared" si="48"/>
        <v>63221.999999999993</v>
      </c>
      <c r="Y74" s="48">
        <f t="shared" si="57"/>
        <v>1896659.9999999995</v>
      </c>
      <c r="Z74" s="20">
        <f>+Y74+W74+U74+S74</f>
        <v>6479639.9999999991</v>
      </c>
      <c r="AC74" s="87">
        <f t="shared" si="50"/>
        <v>360</v>
      </c>
      <c r="AD74" s="83">
        <f t="shared" si="51"/>
        <v>33480</v>
      </c>
      <c r="AE74" s="92">
        <f t="shared" si="25"/>
        <v>330</v>
      </c>
      <c r="AF74" s="92">
        <f t="shared" si="26"/>
        <v>339.9</v>
      </c>
      <c r="AG74" s="92">
        <f t="shared" si="27"/>
        <v>349.79999999999995</v>
      </c>
      <c r="AH74" s="92">
        <f t="shared" si="28"/>
        <v>360</v>
      </c>
      <c r="AI74" s="137">
        <f t="shared" si="29"/>
        <v>32010</v>
      </c>
      <c r="AJ74" s="137">
        <f t="shared" si="30"/>
        <v>32970.299999999996</v>
      </c>
      <c r="AK74" s="137">
        <f t="shared" si="31"/>
        <v>33930.6</v>
      </c>
      <c r="AL74" s="137">
        <f t="shared" si="32"/>
        <v>34920</v>
      </c>
    </row>
    <row r="75" spans="1:38" ht="20.399999999999999">
      <c r="A75" s="5" t="s">
        <v>192</v>
      </c>
      <c r="B75" s="5" t="s">
        <v>2207</v>
      </c>
      <c r="C75" s="22" t="s">
        <v>602</v>
      </c>
      <c r="D75" s="22" t="s">
        <v>603</v>
      </c>
      <c r="E75" s="22" t="s">
        <v>605</v>
      </c>
      <c r="F75" s="22"/>
      <c r="G75" s="22"/>
      <c r="H75" s="23" t="s">
        <v>606</v>
      </c>
      <c r="I75" s="24">
        <v>3690</v>
      </c>
      <c r="J75" s="32">
        <v>820</v>
      </c>
      <c r="K75" s="26" t="s">
        <v>607</v>
      </c>
      <c r="L75" s="13">
        <f t="shared" si="52"/>
        <v>10</v>
      </c>
      <c r="M75" s="27">
        <f t="shared" si="58"/>
        <v>870</v>
      </c>
      <c r="N75" s="27">
        <f t="shared" si="53"/>
        <v>870.00000000000205</v>
      </c>
      <c r="O75" s="15">
        <v>2</v>
      </c>
      <c r="P75" s="30">
        <f t="shared" si="44"/>
        <v>1287.4000000000001</v>
      </c>
      <c r="Q75" s="48">
        <f t="shared" si="33"/>
        <v>2574.8000000000002</v>
      </c>
      <c r="R75" s="44">
        <f t="shared" si="45"/>
        <v>1492.4</v>
      </c>
      <c r="S75" s="48">
        <f t="shared" si="54"/>
        <v>8954.4000000000015</v>
      </c>
      <c r="T75" s="44">
        <f t="shared" si="46"/>
        <v>1697.3999999999999</v>
      </c>
      <c r="U75" s="48">
        <f t="shared" si="55"/>
        <v>10184.4</v>
      </c>
      <c r="V75" s="44">
        <f t="shared" si="47"/>
        <v>1902.3999999999999</v>
      </c>
      <c r="W75" s="48">
        <f t="shared" si="56"/>
        <v>11414.4</v>
      </c>
      <c r="X75" s="44">
        <f t="shared" si="48"/>
        <v>2107.4</v>
      </c>
      <c r="Y75" s="48">
        <f t="shared" si="57"/>
        <v>12644.400000000001</v>
      </c>
      <c r="Z75" s="20">
        <f t="shared" ref="Z75:Z90" si="59">+Y75+W75+U75+S75</f>
        <v>43197.600000000006</v>
      </c>
      <c r="AC75" s="87">
        <f t="shared" si="50"/>
        <v>12</v>
      </c>
      <c r="AD75" s="83">
        <f t="shared" si="51"/>
        <v>1116</v>
      </c>
      <c r="AE75" s="92">
        <f t="shared" si="25"/>
        <v>11</v>
      </c>
      <c r="AF75" s="92">
        <f t="shared" si="26"/>
        <v>11.33</v>
      </c>
      <c r="AG75" s="92">
        <f t="shared" si="27"/>
        <v>11.66</v>
      </c>
      <c r="AH75" s="92">
        <f t="shared" si="28"/>
        <v>12</v>
      </c>
      <c r="AI75" s="137">
        <f t="shared" si="29"/>
        <v>1067</v>
      </c>
      <c r="AJ75" s="137">
        <f t="shared" si="30"/>
        <v>1099.01</v>
      </c>
      <c r="AK75" s="137">
        <f t="shared" si="31"/>
        <v>1131.02</v>
      </c>
      <c r="AL75" s="137">
        <f t="shared" si="32"/>
        <v>1164</v>
      </c>
    </row>
    <row r="76" spans="1:38" ht="20.399999999999999">
      <c r="A76" s="5" t="s">
        <v>192</v>
      </c>
      <c r="B76" s="5" t="s">
        <v>2207</v>
      </c>
      <c r="C76" s="22" t="s">
        <v>602</v>
      </c>
      <c r="D76" s="22" t="s">
        <v>603</v>
      </c>
      <c r="E76" s="22" t="s">
        <v>608</v>
      </c>
      <c r="F76" s="22"/>
      <c r="G76" s="22"/>
      <c r="H76" s="23" t="s">
        <v>606</v>
      </c>
      <c r="I76" s="24">
        <v>7380</v>
      </c>
      <c r="J76" s="32">
        <v>1640</v>
      </c>
      <c r="K76" s="26" t="s">
        <v>607</v>
      </c>
      <c r="L76" s="13">
        <f t="shared" si="52"/>
        <v>20</v>
      </c>
      <c r="M76" s="27">
        <f t="shared" si="58"/>
        <v>1740</v>
      </c>
      <c r="N76" s="27">
        <f t="shared" si="53"/>
        <v>1740.0000000000041</v>
      </c>
      <c r="O76" s="15">
        <v>12</v>
      </c>
      <c r="P76" s="30">
        <f t="shared" si="44"/>
        <v>2574.8000000000002</v>
      </c>
      <c r="Q76" s="48">
        <f t="shared" si="33"/>
        <v>30897.600000000002</v>
      </c>
      <c r="R76" s="44">
        <f t="shared" si="45"/>
        <v>2984.8</v>
      </c>
      <c r="S76" s="48">
        <f t="shared" si="54"/>
        <v>107452.80000000002</v>
      </c>
      <c r="T76" s="44">
        <f t="shared" si="46"/>
        <v>3394.7999999999997</v>
      </c>
      <c r="U76" s="48">
        <f t="shared" si="55"/>
        <v>122212.79999999999</v>
      </c>
      <c r="V76" s="44">
        <f t="shared" si="47"/>
        <v>3804.7999999999997</v>
      </c>
      <c r="W76" s="48">
        <f t="shared" si="56"/>
        <v>136972.79999999999</v>
      </c>
      <c r="X76" s="44">
        <f t="shared" si="48"/>
        <v>4214.8</v>
      </c>
      <c r="Y76" s="48">
        <f t="shared" si="57"/>
        <v>151732.80000000002</v>
      </c>
      <c r="Z76" s="20">
        <f t="shared" si="59"/>
        <v>518371.19999999995</v>
      </c>
      <c r="AC76" s="87">
        <f t="shared" si="50"/>
        <v>24</v>
      </c>
      <c r="AD76" s="83">
        <f t="shared" si="51"/>
        <v>2232</v>
      </c>
      <c r="AE76" s="92">
        <f t="shared" ref="AE76:AE139" si="60">L76*1.1</f>
        <v>22</v>
      </c>
      <c r="AF76" s="92">
        <f t="shared" ref="AF76:AF139" si="61">L76*1.133</f>
        <v>22.66</v>
      </c>
      <c r="AG76" s="92">
        <f t="shared" ref="AG76:AG139" si="62">L76*1.166</f>
        <v>23.32</v>
      </c>
      <c r="AH76" s="92">
        <f t="shared" ref="AH76:AH139" si="63">L76*1.2</f>
        <v>24</v>
      </c>
      <c r="AI76" s="137">
        <f t="shared" si="29"/>
        <v>2134</v>
      </c>
      <c r="AJ76" s="137">
        <f t="shared" si="30"/>
        <v>2198.02</v>
      </c>
      <c r="AK76" s="137">
        <f t="shared" si="31"/>
        <v>2262.04</v>
      </c>
      <c r="AL76" s="137">
        <f t="shared" si="32"/>
        <v>2328</v>
      </c>
    </row>
    <row r="77" spans="1:38">
      <c r="A77" s="5" t="s">
        <v>192</v>
      </c>
      <c r="B77" s="5" t="s">
        <v>2207</v>
      </c>
      <c r="C77" s="22" t="s">
        <v>602</v>
      </c>
      <c r="D77" s="22" t="s">
        <v>603</v>
      </c>
      <c r="E77" s="22" t="s">
        <v>609</v>
      </c>
      <c r="F77" s="22"/>
      <c r="G77" s="22"/>
      <c r="H77" s="23" t="s">
        <v>537</v>
      </c>
      <c r="I77" s="24">
        <v>30780</v>
      </c>
      <c r="J77" s="32">
        <v>32800</v>
      </c>
      <c r="K77" s="26" t="s">
        <v>575</v>
      </c>
      <c r="L77" s="13">
        <f t="shared" si="52"/>
        <v>400</v>
      </c>
      <c r="M77" s="27">
        <f t="shared" si="58"/>
        <v>34800</v>
      </c>
      <c r="N77" s="27">
        <f t="shared" si="53"/>
        <v>34800.00000000008</v>
      </c>
      <c r="O77" s="15">
        <v>10</v>
      </c>
      <c r="P77" s="30">
        <f t="shared" si="44"/>
        <v>51496</v>
      </c>
      <c r="Q77" s="48">
        <f t="shared" si="33"/>
        <v>514960</v>
      </c>
      <c r="R77" s="44">
        <f t="shared" si="45"/>
        <v>59696</v>
      </c>
      <c r="S77" s="48">
        <f t="shared" si="54"/>
        <v>1790880</v>
      </c>
      <c r="T77" s="44">
        <f t="shared" si="46"/>
        <v>67896</v>
      </c>
      <c r="U77" s="48">
        <f t="shared" si="55"/>
        <v>2036880</v>
      </c>
      <c r="V77" s="44">
        <f t="shared" si="47"/>
        <v>76096</v>
      </c>
      <c r="W77" s="48">
        <f t="shared" si="56"/>
        <v>2282880</v>
      </c>
      <c r="X77" s="44">
        <f t="shared" si="48"/>
        <v>84296</v>
      </c>
      <c r="Y77" s="48">
        <f t="shared" si="57"/>
        <v>2528880</v>
      </c>
      <c r="Z77" s="20">
        <f t="shared" si="59"/>
        <v>8639520</v>
      </c>
      <c r="AC77" s="87">
        <f t="shared" si="50"/>
        <v>480</v>
      </c>
      <c r="AD77" s="83">
        <f t="shared" si="51"/>
        <v>44640</v>
      </c>
      <c r="AE77" s="92">
        <f t="shared" si="60"/>
        <v>440.00000000000006</v>
      </c>
      <c r="AF77" s="92">
        <f t="shared" si="61"/>
        <v>453.2</v>
      </c>
      <c r="AG77" s="92">
        <f t="shared" si="62"/>
        <v>466.4</v>
      </c>
      <c r="AH77" s="92">
        <f t="shared" si="63"/>
        <v>480</v>
      </c>
      <c r="AI77" s="137">
        <f t="shared" ref="AI77:AI140" si="64">AE77*97</f>
        <v>42680.000000000007</v>
      </c>
      <c r="AJ77" s="137">
        <f t="shared" ref="AJ77:AJ140" si="65">AF77*97</f>
        <v>43960.4</v>
      </c>
      <c r="AK77" s="137">
        <f t="shared" ref="AK77:AK140" si="66">AG77*97</f>
        <v>45240.799999999996</v>
      </c>
      <c r="AL77" s="137">
        <f t="shared" ref="AL77:AL140" si="67">AH77*97</f>
        <v>46560</v>
      </c>
    </row>
    <row r="78" spans="1:38" ht="20.399999999999999">
      <c r="A78" s="5" t="s">
        <v>192</v>
      </c>
      <c r="B78" s="5" t="s">
        <v>2207</v>
      </c>
      <c r="C78" s="22" t="s">
        <v>602</v>
      </c>
      <c r="D78" s="22" t="s">
        <v>603</v>
      </c>
      <c r="E78" s="22" t="s">
        <v>610</v>
      </c>
      <c r="F78" s="22" t="s">
        <v>611</v>
      </c>
      <c r="G78" s="22"/>
      <c r="H78" s="23" t="s">
        <v>606</v>
      </c>
      <c r="I78" s="24"/>
      <c r="J78" s="32">
        <v>1640</v>
      </c>
      <c r="K78" s="26"/>
      <c r="L78" s="13">
        <f t="shared" si="52"/>
        <v>20</v>
      </c>
      <c r="M78" s="27">
        <f t="shared" si="58"/>
        <v>1740</v>
      </c>
      <c r="N78" s="27">
        <f t="shared" si="53"/>
        <v>1740.0000000000041</v>
      </c>
      <c r="O78" s="15">
        <v>350</v>
      </c>
      <c r="P78" s="30">
        <f t="shared" si="44"/>
        <v>2574.8000000000002</v>
      </c>
      <c r="Q78" s="48">
        <f t="shared" si="33"/>
        <v>901180.00000000012</v>
      </c>
      <c r="R78" s="44">
        <f t="shared" si="45"/>
        <v>2984.8</v>
      </c>
      <c r="S78" s="48">
        <f t="shared" si="54"/>
        <v>3134040.0000000005</v>
      </c>
      <c r="T78" s="44">
        <f t="shared" si="46"/>
        <v>3394.7999999999997</v>
      </c>
      <c r="U78" s="48">
        <f t="shared" si="55"/>
        <v>3564540</v>
      </c>
      <c r="V78" s="44">
        <f t="shared" si="47"/>
        <v>3804.7999999999997</v>
      </c>
      <c r="W78" s="48">
        <f t="shared" si="56"/>
        <v>3995040</v>
      </c>
      <c r="X78" s="44">
        <f t="shared" si="48"/>
        <v>4214.8</v>
      </c>
      <c r="Y78" s="48">
        <f t="shared" si="57"/>
        <v>4425540</v>
      </c>
      <c r="Z78" s="20">
        <f t="shared" si="59"/>
        <v>15119160</v>
      </c>
      <c r="AC78" s="87">
        <f t="shared" si="50"/>
        <v>24</v>
      </c>
      <c r="AD78" s="83">
        <f t="shared" si="51"/>
        <v>2232</v>
      </c>
      <c r="AE78" s="92">
        <f t="shared" si="60"/>
        <v>22</v>
      </c>
      <c r="AF78" s="92">
        <f t="shared" si="61"/>
        <v>22.66</v>
      </c>
      <c r="AG78" s="92">
        <f t="shared" si="62"/>
        <v>23.32</v>
      </c>
      <c r="AH78" s="92">
        <f t="shared" si="63"/>
        <v>24</v>
      </c>
      <c r="AI78" s="137">
        <f t="shared" si="64"/>
        <v>2134</v>
      </c>
      <c r="AJ78" s="137">
        <f t="shared" si="65"/>
        <v>2198.02</v>
      </c>
      <c r="AK78" s="137">
        <f t="shared" si="66"/>
        <v>2262.04</v>
      </c>
      <c r="AL78" s="137">
        <f t="shared" si="67"/>
        <v>2328</v>
      </c>
    </row>
    <row r="79" spans="1:38" ht="20.399999999999999">
      <c r="A79" s="5" t="s">
        <v>192</v>
      </c>
      <c r="B79" s="5" t="s">
        <v>2207</v>
      </c>
      <c r="C79" s="22" t="s">
        <v>602</v>
      </c>
      <c r="D79" s="22" t="s">
        <v>603</v>
      </c>
      <c r="E79" s="22" t="s">
        <v>610</v>
      </c>
      <c r="F79" s="22" t="s">
        <v>612</v>
      </c>
      <c r="G79" s="22"/>
      <c r="H79" s="23" t="s">
        <v>606</v>
      </c>
      <c r="I79" s="24"/>
      <c r="J79" s="32">
        <v>3280</v>
      </c>
      <c r="K79" s="26"/>
      <c r="L79" s="13">
        <f t="shared" si="52"/>
        <v>40</v>
      </c>
      <c r="M79" s="27">
        <f t="shared" si="58"/>
        <v>3480</v>
      </c>
      <c r="N79" s="27">
        <f t="shared" si="53"/>
        <v>3480.0000000000082</v>
      </c>
      <c r="O79" s="15">
        <v>225</v>
      </c>
      <c r="P79" s="30">
        <f t="shared" si="44"/>
        <v>5149.6000000000004</v>
      </c>
      <c r="Q79" s="48">
        <f t="shared" si="33"/>
        <v>1158660</v>
      </c>
      <c r="R79" s="44">
        <f t="shared" si="45"/>
        <v>5969.6</v>
      </c>
      <c r="S79" s="48">
        <f t="shared" si="54"/>
        <v>4029480</v>
      </c>
      <c r="T79" s="44">
        <f t="shared" si="46"/>
        <v>6789.5999999999995</v>
      </c>
      <c r="U79" s="48">
        <f t="shared" si="55"/>
        <v>4582979.9999999991</v>
      </c>
      <c r="V79" s="44">
        <f t="shared" si="47"/>
        <v>7609.5999999999995</v>
      </c>
      <c r="W79" s="48">
        <f t="shared" si="56"/>
        <v>5136479.9999999991</v>
      </c>
      <c r="X79" s="44">
        <f t="shared" si="48"/>
        <v>8429.6</v>
      </c>
      <c r="Y79" s="48">
        <f t="shared" si="57"/>
        <v>5689980</v>
      </c>
      <c r="Z79" s="20">
        <f t="shared" si="59"/>
        <v>19438920</v>
      </c>
      <c r="AC79" s="87">
        <f t="shared" si="50"/>
        <v>48</v>
      </c>
      <c r="AD79" s="83">
        <f t="shared" si="51"/>
        <v>4464</v>
      </c>
      <c r="AE79" s="92">
        <f t="shared" si="60"/>
        <v>44</v>
      </c>
      <c r="AF79" s="92">
        <f t="shared" si="61"/>
        <v>45.32</v>
      </c>
      <c r="AG79" s="92">
        <f t="shared" si="62"/>
        <v>46.64</v>
      </c>
      <c r="AH79" s="92">
        <f t="shared" si="63"/>
        <v>48</v>
      </c>
      <c r="AI79" s="137">
        <f t="shared" si="64"/>
        <v>4268</v>
      </c>
      <c r="AJ79" s="137">
        <f t="shared" si="65"/>
        <v>4396.04</v>
      </c>
      <c r="AK79" s="137">
        <f t="shared" si="66"/>
        <v>4524.08</v>
      </c>
      <c r="AL79" s="137">
        <f t="shared" si="67"/>
        <v>4656</v>
      </c>
    </row>
    <row r="80" spans="1:38">
      <c r="A80" s="5" t="s">
        <v>192</v>
      </c>
      <c r="B80" s="5" t="s">
        <v>2207</v>
      </c>
      <c r="C80" s="22" t="s">
        <v>602</v>
      </c>
      <c r="D80" s="22" t="s">
        <v>603</v>
      </c>
      <c r="E80" s="22" t="s">
        <v>613</v>
      </c>
      <c r="F80" s="22"/>
      <c r="G80" s="22"/>
      <c r="H80" s="23" t="s">
        <v>537</v>
      </c>
      <c r="I80" s="24">
        <v>30780</v>
      </c>
      <c r="J80" s="32">
        <v>32800</v>
      </c>
      <c r="K80" s="26" t="s">
        <v>575</v>
      </c>
      <c r="L80" s="13">
        <f t="shared" si="52"/>
        <v>400</v>
      </c>
      <c r="M80" s="27">
        <f t="shared" si="58"/>
        <v>34800</v>
      </c>
      <c r="N80" s="27">
        <f t="shared" si="53"/>
        <v>34800.00000000008</v>
      </c>
      <c r="O80" s="15">
        <v>5</v>
      </c>
      <c r="P80" s="30">
        <f t="shared" si="44"/>
        <v>51496</v>
      </c>
      <c r="Q80" s="48">
        <f t="shared" si="33"/>
        <v>257480</v>
      </c>
      <c r="R80" s="44">
        <f t="shared" si="45"/>
        <v>59696</v>
      </c>
      <c r="S80" s="48">
        <f t="shared" si="54"/>
        <v>895440</v>
      </c>
      <c r="T80" s="44">
        <f t="shared" si="46"/>
        <v>67896</v>
      </c>
      <c r="U80" s="48">
        <f t="shared" si="55"/>
        <v>1018440</v>
      </c>
      <c r="V80" s="44">
        <f t="shared" si="47"/>
        <v>76096</v>
      </c>
      <c r="W80" s="48">
        <f t="shared" si="56"/>
        <v>1141440</v>
      </c>
      <c r="X80" s="44">
        <f t="shared" si="48"/>
        <v>84296</v>
      </c>
      <c r="Y80" s="48">
        <f t="shared" si="57"/>
        <v>1264440</v>
      </c>
      <c r="Z80" s="20">
        <f t="shared" si="59"/>
        <v>4319760</v>
      </c>
      <c r="AC80" s="87">
        <f t="shared" si="50"/>
        <v>480</v>
      </c>
      <c r="AD80" s="83">
        <f t="shared" si="51"/>
        <v>44640</v>
      </c>
      <c r="AE80" s="92">
        <f t="shared" si="60"/>
        <v>440.00000000000006</v>
      </c>
      <c r="AF80" s="92">
        <f t="shared" si="61"/>
        <v>453.2</v>
      </c>
      <c r="AG80" s="92">
        <f t="shared" si="62"/>
        <v>466.4</v>
      </c>
      <c r="AH80" s="92">
        <f t="shared" si="63"/>
        <v>480</v>
      </c>
      <c r="AI80" s="137">
        <f t="shared" si="64"/>
        <v>42680.000000000007</v>
      </c>
      <c r="AJ80" s="137">
        <f t="shared" si="65"/>
        <v>43960.4</v>
      </c>
      <c r="AK80" s="137">
        <f t="shared" si="66"/>
        <v>45240.799999999996</v>
      </c>
      <c r="AL80" s="137">
        <f t="shared" si="67"/>
        <v>46560</v>
      </c>
    </row>
    <row r="81" spans="1:38">
      <c r="A81" s="5" t="s">
        <v>192</v>
      </c>
      <c r="B81" s="5" t="s">
        <v>2207</v>
      </c>
      <c r="C81" s="22" t="s">
        <v>602</v>
      </c>
      <c r="D81" s="22" t="s">
        <v>603</v>
      </c>
      <c r="E81" s="22" t="s">
        <v>614</v>
      </c>
      <c r="F81" s="22"/>
      <c r="G81" s="22"/>
      <c r="H81" s="23" t="s">
        <v>537</v>
      </c>
      <c r="I81" s="24">
        <v>30780</v>
      </c>
      <c r="J81" s="32">
        <v>32800</v>
      </c>
      <c r="K81" s="26" t="s">
        <v>575</v>
      </c>
      <c r="L81" s="13">
        <f t="shared" si="52"/>
        <v>400</v>
      </c>
      <c r="M81" s="27">
        <f t="shared" si="58"/>
        <v>34800</v>
      </c>
      <c r="N81" s="27">
        <f t="shared" si="53"/>
        <v>34800.00000000008</v>
      </c>
      <c r="O81" s="15">
        <v>2</v>
      </c>
      <c r="P81" s="30">
        <f t="shared" si="44"/>
        <v>51496</v>
      </c>
      <c r="Q81" s="48">
        <f t="shared" si="33"/>
        <v>102992</v>
      </c>
      <c r="R81" s="44">
        <f t="shared" si="45"/>
        <v>59696</v>
      </c>
      <c r="S81" s="48">
        <f t="shared" si="54"/>
        <v>358176</v>
      </c>
      <c r="T81" s="44">
        <f t="shared" si="46"/>
        <v>67896</v>
      </c>
      <c r="U81" s="48">
        <f t="shared" si="55"/>
        <v>407376</v>
      </c>
      <c r="V81" s="44">
        <f t="shared" si="47"/>
        <v>76096</v>
      </c>
      <c r="W81" s="48">
        <f t="shared" si="56"/>
        <v>456576</v>
      </c>
      <c r="X81" s="44">
        <f t="shared" si="48"/>
        <v>84296</v>
      </c>
      <c r="Y81" s="48">
        <f t="shared" si="57"/>
        <v>505776</v>
      </c>
      <c r="Z81" s="20">
        <f t="shared" si="59"/>
        <v>1727904</v>
      </c>
      <c r="AC81" s="87">
        <f t="shared" si="50"/>
        <v>480</v>
      </c>
      <c r="AD81" s="83">
        <f t="shared" si="51"/>
        <v>44640</v>
      </c>
      <c r="AE81" s="92">
        <f t="shared" si="60"/>
        <v>440.00000000000006</v>
      </c>
      <c r="AF81" s="92">
        <f t="shared" si="61"/>
        <v>453.2</v>
      </c>
      <c r="AG81" s="92">
        <f t="shared" si="62"/>
        <v>466.4</v>
      </c>
      <c r="AH81" s="92">
        <f t="shared" si="63"/>
        <v>480</v>
      </c>
      <c r="AI81" s="137">
        <f t="shared" si="64"/>
        <v>42680.000000000007</v>
      </c>
      <c r="AJ81" s="137">
        <f t="shared" si="65"/>
        <v>43960.4</v>
      </c>
      <c r="AK81" s="137">
        <f t="shared" si="66"/>
        <v>45240.799999999996</v>
      </c>
      <c r="AL81" s="137">
        <f t="shared" si="67"/>
        <v>46560</v>
      </c>
    </row>
    <row r="82" spans="1:38" ht="30.6">
      <c r="A82" s="5" t="s">
        <v>192</v>
      </c>
      <c r="B82" s="5" t="s">
        <v>2207</v>
      </c>
      <c r="C82" s="22" t="s">
        <v>602</v>
      </c>
      <c r="D82" s="22" t="s">
        <v>603</v>
      </c>
      <c r="E82" s="22" t="s">
        <v>615</v>
      </c>
      <c r="F82" s="22" t="s">
        <v>616</v>
      </c>
      <c r="G82" s="22"/>
      <c r="H82" s="23" t="s">
        <v>537</v>
      </c>
      <c r="I82" s="24">
        <v>3848</v>
      </c>
      <c r="J82" s="32">
        <v>4100</v>
      </c>
      <c r="K82" s="26" t="s">
        <v>617</v>
      </c>
      <c r="L82" s="13">
        <f t="shared" si="52"/>
        <v>50</v>
      </c>
      <c r="M82" s="27">
        <f t="shared" si="58"/>
        <v>4350</v>
      </c>
      <c r="N82" s="27">
        <f t="shared" si="53"/>
        <v>4350.00000000001</v>
      </c>
      <c r="O82" s="15">
        <v>4</v>
      </c>
      <c r="P82" s="30">
        <v>4100</v>
      </c>
      <c r="Q82" s="48">
        <f t="shared" si="33"/>
        <v>16400</v>
      </c>
      <c r="R82" s="44">
        <f>+P82</f>
        <v>4100</v>
      </c>
      <c r="S82" s="48">
        <f t="shared" si="54"/>
        <v>49200</v>
      </c>
      <c r="T82" s="44">
        <f>+S82</f>
        <v>49200</v>
      </c>
      <c r="U82" s="48">
        <f t="shared" si="55"/>
        <v>590400</v>
      </c>
      <c r="V82" s="44">
        <f t="shared" si="47"/>
        <v>9512</v>
      </c>
      <c r="W82" s="48">
        <f t="shared" si="56"/>
        <v>114144</v>
      </c>
      <c r="X82" s="44">
        <f t="shared" si="48"/>
        <v>10537</v>
      </c>
      <c r="Y82" s="48">
        <f t="shared" si="57"/>
        <v>126444</v>
      </c>
      <c r="Z82" s="20">
        <f t="shared" si="59"/>
        <v>880188</v>
      </c>
      <c r="AC82" s="87">
        <f t="shared" si="50"/>
        <v>60</v>
      </c>
      <c r="AD82" s="83">
        <f t="shared" si="51"/>
        <v>5580</v>
      </c>
      <c r="AE82" s="92">
        <f t="shared" si="60"/>
        <v>55.000000000000007</v>
      </c>
      <c r="AF82" s="92">
        <f t="shared" si="61"/>
        <v>56.65</v>
      </c>
      <c r="AG82" s="92">
        <f t="shared" si="62"/>
        <v>58.3</v>
      </c>
      <c r="AH82" s="92">
        <f t="shared" si="63"/>
        <v>60</v>
      </c>
      <c r="AI82" s="137">
        <f t="shared" si="64"/>
        <v>5335.0000000000009</v>
      </c>
      <c r="AJ82" s="137">
        <f t="shared" si="65"/>
        <v>5495.05</v>
      </c>
      <c r="AK82" s="137">
        <f t="shared" si="66"/>
        <v>5655.0999999999995</v>
      </c>
      <c r="AL82" s="137">
        <f t="shared" si="67"/>
        <v>5820</v>
      </c>
    </row>
    <row r="83" spans="1:38" ht="30.6">
      <c r="A83" s="5" t="s">
        <v>192</v>
      </c>
      <c r="B83" s="5" t="s">
        <v>2207</v>
      </c>
      <c r="C83" s="22" t="s">
        <v>602</v>
      </c>
      <c r="D83" s="22" t="s">
        <v>603</v>
      </c>
      <c r="E83" s="22" t="s">
        <v>615</v>
      </c>
      <c r="F83" s="22" t="s">
        <v>618</v>
      </c>
      <c r="G83" s="22"/>
      <c r="H83" s="23" t="s">
        <v>537</v>
      </c>
      <c r="I83" s="24">
        <v>23085</v>
      </c>
      <c r="J83" s="32">
        <v>24600</v>
      </c>
      <c r="K83" s="26" t="s">
        <v>575</v>
      </c>
      <c r="L83" s="13">
        <f t="shared" si="52"/>
        <v>300</v>
      </c>
      <c r="M83" s="27">
        <f t="shared" si="58"/>
        <v>26100</v>
      </c>
      <c r="N83" s="27">
        <f t="shared" si="53"/>
        <v>26100.000000000062</v>
      </c>
      <c r="O83" s="15">
        <v>5</v>
      </c>
      <c r="P83" s="30">
        <v>24600</v>
      </c>
      <c r="Q83" s="48">
        <f t="shared" si="33"/>
        <v>123000</v>
      </c>
      <c r="R83" s="44">
        <f>+P83</f>
        <v>24600</v>
      </c>
      <c r="S83" s="48">
        <f t="shared" si="54"/>
        <v>369000</v>
      </c>
      <c r="T83" s="44">
        <f>+R83</f>
        <v>24600</v>
      </c>
      <c r="U83" s="48">
        <f t="shared" si="55"/>
        <v>369000</v>
      </c>
      <c r="V83" s="44">
        <f t="shared" si="47"/>
        <v>57071.999999999993</v>
      </c>
      <c r="W83" s="48">
        <f t="shared" si="56"/>
        <v>856079.99999999977</v>
      </c>
      <c r="X83" s="44">
        <f t="shared" si="48"/>
        <v>63221.999999999993</v>
      </c>
      <c r="Y83" s="48">
        <f t="shared" si="57"/>
        <v>948329.99999999977</v>
      </c>
      <c r="Z83" s="20">
        <f t="shared" si="59"/>
        <v>2542409.9999999995</v>
      </c>
      <c r="AC83" s="87">
        <f t="shared" si="50"/>
        <v>360</v>
      </c>
      <c r="AD83" s="83">
        <f t="shared" si="51"/>
        <v>33480</v>
      </c>
      <c r="AE83" s="92">
        <f t="shared" si="60"/>
        <v>330</v>
      </c>
      <c r="AF83" s="92">
        <f t="shared" si="61"/>
        <v>339.9</v>
      </c>
      <c r="AG83" s="92">
        <f t="shared" si="62"/>
        <v>349.79999999999995</v>
      </c>
      <c r="AH83" s="92">
        <f t="shared" si="63"/>
        <v>360</v>
      </c>
      <c r="AI83" s="137">
        <f t="shared" si="64"/>
        <v>32010</v>
      </c>
      <c r="AJ83" s="137">
        <f t="shared" si="65"/>
        <v>32970.299999999996</v>
      </c>
      <c r="AK83" s="137">
        <f t="shared" si="66"/>
        <v>33930.6</v>
      </c>
      <c r="AL83" s="137">
        <f t="shared" si="67"/>
        <v>34920</v>
      </c>
    </row>
    <row r="84" spans="1:38" ht="30.6">
      <c r="A84" s="5" t="s">
        <v>192</v>
      </c>
      <c r="B84" s="5" t="s">
        <v>2207</v>
      </c>
      <c r="C84" s="22" t="s">
        <v>602</v>
      </c>
      <c r="D84" s="22" t="s">
        <v>603</v>
      </c>
      <c r="E84" s="22" t="s">
        <v>615</v>
      </c>
      <c r="F84" s="22" t="s">
        <v>619</v>
      </c>
      <c r="G84" s="22"/>
      <c r="H84" s="23" t="s">
        <v>537</v>
      </c>
      <c r="I84" s="24">
        <v>23085</v>
      </c>
      <c r="J84" s="32">
        <v>24600</v>
      </c>
      <c r="K84" s="26" t="s">
        <v>575</v>
      </c>
      <c r="L84" s="13">
        <f t="shared" si="52"/>
        <v>300</v>
      </c>
      <c r="M84" s="27">
        <f t="shared" si="58"/>
        <v>26100</v>
      </c>
      <c r="N84" s="27">
        <f t="shared" si="53"/>
        <v>26100.000000000062</v>
      </c>
      <c r="O84" s="15">
        <v>3</v>
      </c>
      <c r="P84" s="30">
        <v>24600</v>
      </c>
      <c r="Q84" s="48">
        <f t="shared" si="33"/>
        <v>73800</v>
      </c>
      <c r="R84" s="44">
        <f t="shared" ref="R84:R86" si="68">+P84</f>
        <v>24600</v>
      </c>
      <c r="S84" s="48">
        <f t="shared" si="54"/>
        <v>221400</v>
      </c>
      <c r="T84" s="44">
        <f t="shared" ref="T84:T86" si="69">+R84</f>
        <v>24600</v>
      </c>
      <c r="U84" s="48">
        <f t="shared" si="55"/>
        <v>221400</v>
      </c>
      <c r="V84" s="44">
        <f t="shared" si="47"/>
        <v>57071.999999999993</v>
      </c>
      <c r="W84" s="48">
        <f t="shared" si="56"/>
        <v>513647.99999999988</v>
      </c>
      <c r="X84" s="44">
        <f t="shared" si="48"/>
        <v>63221.999999999993</v>
      </c>
      <c r="Y84" s="48">
        <f t="shared" si="57"/>
        <v>568997.99999999988</v>
      </c>
      <c r="Z84" s="20">
        <f t="shared" si="59"/>
        <v>1525445.9999999998</v>
      </c>
      <c r="AC84" s="87">
        <f t="shared" si="50"/>
        <v>360</v>
      </c>
      <c r="AD84" s="83">
        <f t="shared" si="51"/>
        <v>33480</v>
      </c>
      <c r="AE84" s="92">
        <f t="shared" si="60"/>
        <v>330</v>
      </c>
      <c r="AF84" s="92">
        <f t="shared" si="61"/>
        <v>339.9</v>
      </c>
      <c r="AG84" s="92">
        <f t="shared" si="62"/>
        <v>349.79999999999995</v>
      </c>
      <c r="AH84" s="92">
        <f t="shared" si="63"/>
        <v>360</v>
      </c>
      <c r="AI84" s="137">
        <f t="shared" si="64"/>
        <v>32010</v>
      </c>
      <c r="AJ84" s="137">
        <f t="shared" si="65"/>
        <v>32970.299999999996</v>
      </c>
      <c r="AK84" s="137">
        <f t="shared" si="66"/>
        <v>33930.6</v>
      </c>
      <c r="AL84" s="137">
        <f t="shared" si="67"/>
        <v>34920</v>
      </c>
    </row>
    <row r="85" spans="1:38" ht="30.6">
      <c r="A85" s="5" t="s">
        <v>192</v>
      </c>
      <c r="B85" s="5" t="s">
        <v>2207</v>
      </c>
      <c r="C85" s="22" t="s">
        <v>602</v>
      </c>
      <c r="D85" s="22" t="s">
        <v>603</v>
      </c>
      <c r="E85" s="22" t="s">
        <v>615</v>
      </c>
      <c r="F85" s="22" t="s">
        <v>620</v>
      </c>
      <c r="G85" s="22"/>
      <c r="H85" s="23" t="s">
        <v>537</v>
      </c>
      <c r="I85" s="24">
        <v>2309</v>
      </c>
      <c r="J85" s="32">
        <v>2460</v>
      </c>
      <c r="K85" s="26" t="s">
        <v>621</v>
      </c>
      <c r="L85" s="13">
        <f t="shared" si="52"/>
        <v>30</v>
      </c>
      <c r="M85" s="27">
        <f t="shared" si="58"/>
        <v>2610</v>
      </c>
      <c r="N85" s="27">
        <f t="shared" si="53"/>
        <v>2610.0000000000064</v>
      </c>
      <c r="O85" s="15">
        <v>1</v>
      </c>
      <c r="P85" s="30">
        <v>2460</v>
      </c>
      <c r="Q85" s="48">
        <f t="shared" si="33"/>
        <v>2460</v>
      </c>
      <c r="R85" s="44">
        <f t="shared" si="68"/>
        <v>2460</v>
      </c>
      <c r="S85" s="48">
        <f t="shared" si="54"/>
        <v>7380</v>
      </c>
      <c r="T85" s="44">
        <f t="shared" si="69"/>
        <v>2460</v>
      </c>
      <c r="U85" s="48">
        <f t="shared" si="55"/>
        <v>7380</v>
      </c>
      <c r="V85" s="44">
        <f t="shared" si="47"/>
        <v>5707.2</v>
      </c>
      <c r="W85" s="48">
        <f t="shared" si="56"/>
        <v>17121.599999999999</v>
      </c>
      <c r="X85" s="44">
        <f t="shared" si="48"/>
        <v>6322.2</v>
      </c>
      <c r="Y85" s="48">
        <f t="shared" si="57"/>
        <v>18966.599999999999</v>
      </c>
      <c r="Z85" s="20">
        <f t="shared" si="59"/>
        <v>50848.2</v>
      </c>
      <c r="AC85" s="87">
        <f t="shared" si="50"/>
        <v>36</v>
      </c>
      <c r="AD85" s="83">
        <f t="shared" si="51"/>
        <v>3348</v>
      </c>
      <c r="AE85" s="92">
        <f t="shared" si="60"/>
        <v>33</v>
      </c>
      <c r="AF85" s="92">
        <f t="shared" si="61"/>
        <v>33.99</v>
      </c>
      <c r="AG85" s="92">
        <f t="shared" si="62"/>
        <v>34.979999999999997</v>
      </c>
      <c r="AH85" s="92">
        <f t="shared" si="63"/>
        <v>36</v>
      </c>
      <c r="AI85" s="137">
        <f t="shared" si="64"/>
        <v>3201</v>
      </c>
      <c r="AJ85" s="137">
        <f t="shared" si="65"/>
        <v>3297.03</v>
      </c>
      <c r="AK85" s="137">
        <f t="shared" si="66"/>
        <v>3393.0599999999995</v>
      </c>
      <c r="AL85" s="137">
        <f t="shared" si="67"/>
        <v>3492</v>
      </c>
    </row>
    <row r="86" spans="1:38" ht="30.6">
      <c r="A86" s="5" t="s">
        <v>192</v>
      </c>
      <c r="B86" s="5" t="s">
        <v>2207</v>
      </c>
      <c r="C86" s="22" t="s">
        <v>602</v>
      </c>
      <c r="D86" s="22" t="s">
        <v>603</v>
      </c>
      <c r="E86" s="22" t="s">
        <v>615</v>
      </c>
      <c r="F86" s="22" t="s">
        <v>622</v>
      </c>
      <c r="G86" s="22"/>
      <c r="H86" s="23" t="s">
        <v>537</v>
      </c>
      <c r="I86" s="24">
        <v>770</v>
      </c>
      <c r="J86" s="32">
        <v>820</v>
      </c>
      <c r="K86" s="26" t="s">
        <v>623</v>
      </c>
      <c r="L86" s="13">
        <f t="shared" si="52"/>
        <v>10</v>
      </c>
      <c r="M86" s="27">
        <f t="shared" si="58"/>
        <v>870</v>
      </c>
      <c r="N86" s="27">
        <f t="shared" si="53"/>
        <v>870.00000000000205</v>
      </c>
      <c r="O86" s="15">
        <v>15</v>
      </c>
      <c r="P86" s="30">
        <v>820</v>
      </c>
      <c r="Q86" s="48">
        <f t="shared" si="33"/>
        <v>12300</v>
      </c>
      <c r="R86" s="44">
        <f t="shared" si="68"/>
        <v>820</v>
      </c>
      <c r="S86" s="48">
        <f t="shared" si="54"/>
        <v>36900</v>
      </c>
      <c r="T86" s="44">
        <f t="shared" si="69"/>
        <v>820</v>
      </c>
      <c r="U86" s="48">
        <f t="shared" si="55"/>
        <v>36900</v>
      </c>
      <c r="V86" s="44">
        <f t="shared" si="47"/>
        <v>1902.3999999999999</v>
      </c>
      <c r="W86" s="48">
        <f t="shared" si="56"/>
        <v>85607.999999999985</v>
      </c>
      <c r="X86" s="44">
        <f t="shared" si="48"/>
        <v>2107.4</v>
      </c>
      <c r="Y86" s="48">
        <f t="shared" si="57"/>
        <v>94833</v>
      </c>
      <c r="Z86" s="20">
        <f t="shared" si="59"/>
        <v>254241</v>
      </c>
      <c r="AC86" s="87">
        <f t="shared" si="50"/>
        <v>12</v>
      </c>
      <c r="AD86" s="83">
        <f t="shared" si="51"/>
        <v>1116</v>
      </c>
      <c r="AE86" s="92">
        <f t="shared" si="60"/>
        <v>11</v>
      </c>
      <c r="AF86" s="92">
        <f t="shared" si="61"/>
        <v>11.33</v>
      </c>
      <c r="AG86" s="92">
        <f t="shared" si="62"/>
        <v>11.66</v>
      </c>
      <c r="AH86" s="92">
        <f t="shared" si="63"/>
        <v>12</v>
      </c>
      <c r="AI86" s="137">
        <f t="shared" si="64"/>
        <v>1067</v>
      </c>
      <c r="AJ86" s="137">
        <f t="shared" si="65"/>
        <v>1099.01</v>
      </c>
      <c r="AK86" s="137">
        <f t="shared" si="66"/>
        <v>1131.02</v>
      </c>
      <c r="AL86" s="137">
        <f t="shared" si="67"/>
        <v>1164</v>
      </c>
    </row>
    <row r="87" spans="1:38" ht="30.6">
      <c r="A87" s="5" t="s">
        <v>192</v>
      </c>
      <c r="B87" s="5" t="s">
        <v>2207</v>
      </c>
      <c r="C87" s="22" t="s">
        <v>602</v>
      </c>
      <c r="D87" s="22" t="s">
        <v>603</v>
      </c>
      <c r="E87" s="22" t="s">
        <v>615</v>
      </c>
      <c r="F87" s="22" t="s">
        <v>624</v>
      </c>
      <c r="G87" s="22"/>
      <c r="H87" s="23" t="s">
        <v>537</v>
      </c>
      <c r="I87" s="24">
        <v>3078</v>
      </c>
      <c r="J87" s="32">
        <v>3466.5</v>
      </c>
      <c r="K87" s="26" t="s">
        <v>625</v>
      </c>
      <c r="L87" s="13">
        <f t="shared" si="52"/>
        <v>42.274390243902438</v>
      </c>
      <c r="M87" s="27">
        <f t="shared" si="58"/>
        <v>3677.8719512195121</v>
      </c>
      <c r="N87" s="27">
        <f t="shared" si="53"/>
        <v>3677.8719512195207</v>
      </c>
      <c r="O87" s="15">
        <v>13</v>
      </c>
      <c r="P87" s="30">
        <f t="shared" si="44"/>
        <v>5442.4050000000007</v>
      </c>
      <c r="Q87" s="48">
        <f t="shared" si="33"/>
        <v>70751.265000000014</v>
      </c>
      <c r="R87" s="44">
        <f t="shared" si="45"/>
        <v>6309.0300000000007</v>
      </c>
      <c r="S87" s="48">
        <f t="shared" si="54"/>
        <v>246052.17000000004</v>
      </c>
      <c r="T87" s="44">
        <f t="shared" si="46"/>
        <v>7175.6549999999997</v>
      </c>
      <c r="U87" s="48">
        <f t="shared" si="55"/>
        <v>279850.54499999998</v>
      </c>
      <c r="V87" s="44">
        <f t="shared" si="47"/>
        <v>8042.28</v>
      </c>
      <c r="W87" s="48">
        <f t="shared" si="56"/>
        <v>313648.92</v>
      </c>
      <c r="X87" s="44">
        <f t="shared" si="48"/>
        <v>8908.9049999999988</v>
      </c>
      <c r="Y87" s="48">
        <f t="shared" si="57"/>
        <v>347447.29499999993</v>
      </c>
      <c r="Z87" s="20">
        <f t="shared" si="59"/>
        <v>1186998.9299999997</v>
      </c>
      <c r="AC87" s="87">
        <f t="shared" si="50"/>
        <v>50.729268292682924</v>
      </c>
      <c r="AD87" s="83">
        <f t="shared" si="51"/>
        <v>4717.8219512195119</v>
      </c>
      <c r="AE87" s="92">
        <f t="shared" si="60"/>
        <v>46.501829268292688</v>
      </c>
      <c r="AF87" s="92">
        <f t="shared" si="61"/>
        <v>47.896884146341463</v>
      </c>
      <c r="AG87" s="92">
        <f t="shared" si="62"/>
        <v>49.291939024390238</v>
      </c>
      <c r="AH87" s="92">
        <f t="shared" si="63"/>
        <v>50.729268292682924</v>
      </c>
      <c r="AI87" s="137">
        <f t="shared" si="64"/>
        <v>4510.6774390243909</v>
      </c>
      <c r="AJ87" s="137">
        <f t="shared" si="65"/>
        <v>4645.997762195122</v>
      </c>
      <c r="AK87" s="137">
        <f t="shared" si="66"/>
        <v>4781.3180853658532</v>
      </c>
      <c r="AL87" s="137">
        <f t="shared" si="67"/>
        <v>4920.7390243902437</v>
      </c>
    </row>
    <row r="88" spans="1:38" ht="30.6">
      <c r="A88" s="5" t="s">
        <v>192</v>
      </c>
      <c r="B88" s="5" t="s">
        <v>2207</v>
      </c>
      <c r="C88" s="22" t="s">
        <v>602</v>
      </c>
      <c r="D88" s="22" t="s">
        <v>603</v>
      </c>
      <c r="E88" s="22" t="s">
        <v>615</v>
      </c>
      <c r="F88" s="22" t="s">
        <v>626</v>
      </c>
      <c r="G88" s="22"/>
      <c r="H88" s="23" t="s">
        <v>537</v>
      </c>
      <c r="I88" s="24">
        <v>1539</v>
      </c>
      <c r="J88" s="32">
        <v>1640</v>
      </c>
      <c r="K88" s="26" t="s">
        <v>575</v>
      </c>
      <c r="L88" s="13">
        <f t="shared" si="52"/>
        <v>20</v>
      </c>
      <c r="M88" s="27">
        <f t="shared" si="58"/>
        <v>1740</v>
      </c>
      <c r="N88" s="27">
        <f t="shared" si="53"/>
        <v>1740.0000000000041</v>
      </c>
      <c r="O88" s="15">
        <v>7</v>
      </c>
      <c r="P88" s="30">
        <f t="shared" si="44"/>
        <v>2574.8000000000002</v>
      </c>
      <c r="Q88" s="48">
        <f t="shared" si="33"/>
        <v>18023.600000000002</v>
      </c>
      <c r="R88" s="44">
        <f t="shared" si="45"/>
        <v>2984.8</v>
      </c>
      <c r="S88" s="48">
        <f t="shared" si="54"/>
        <v>62680.800000000003</v>
      </c>
      <c r="T88" s="44">
        <f t="shared" si="46"/>
        <v>3394.7999999999997</v>
      </c>
      <c r="U88" s="48">
        <f t="shared" si="55"/>
        <v>71290.799999999988</v>
      </c>
      <c r="V88" s="44">
        <f t="shared" si="47"/>
        <v>3804.7999999999997</v>
      </c>
      <c r="W88" s="48">
        <f t="shared" si="56"/>
        <v>79900.799999999988</v>
      </c>
      <c r="X88" s="44">
        <f t="shared" si="48"/>
        <v>4214.8</v>
      </c>
      <c r="Y88" s="48">
        <f t="shared" si="57"/>
        <v>88510.8</v>
      </c>
      <c r="Z88" s="20">
        <f t="shared" si="59"/>
        <v>302383.19999999995</v>
      </c>
      <c r="AC88" s="87">
        <f t="shared" si="50"/>
        <v>24</v>
      </c>
      <c r="AD88" s="83">
        <f t="shared" si="51"/>
        <v>2232</v>
      </c>
      <c r="AE88" s="92">
        <f t="shared" si="60"/>
        <v>22</v>
      </c>
      <c r="AF88" s="92">
        <f t="shared" si="61"/>
        <v>22.66</v>
      </c>
      <c r="AG88" s="92">
        <f t="shared" si="62"/>
        <v>23.32</v>
      </c>
      <c r="AH88" s="92">
        <f t="shared" si="63"/>
        <v>24</v>
      </c>
      <c r="AI88" s="137">
        <f t="shared" si="64"/>
        <v>2134</v>
      </c>
      <c r="AJ88" s="137">
        <f t="shared" si="65"/>
        <v>2198.02</v>
      </c>
      <c r="AK88" s="137">
        <f t="shared" si="66"/>
        <v>2262.04</v>
      </c>
      <c r="AL88" s="137">
        <f t="shared" si="67"/>
        <v>2328</v>
      </c>
    </row>
    <row r="89" spans="1:38">
      <c r="A89" s="5" t="s">
        <v>192</v>
      </c>
      <c r="B89" s="5" t="s">
        <v>2207</v>
      </c>
      <c r="C89" s="22" t="s">
        <v>602</v>
      </c>
      <c r="D89" s="22" t="s">
        <v>603</v>
      </c>
      <c r="E89" s="22" t="s">
        <v>627</v>
      </c>
      <c r="F89" s="22"/>
      <c r="G89" s="22"/>
      <c r="H89" s="23" t="s">
        <v>537</v>
      </c>
      <c r="I89" s="24">
        <v>7695</v>
      </c>
      <c r="J89" s="32">
        <v>8200</v>
      </c>
      <c r="K89" s="26" t="s">
        <v>575</v>
      </c>
      <c r="L89" s="13">
        <f t="shared" si="52"/>
        <v>100</v>
      </c>
      <c r="M89" s="27">
        <f t="shared" si="58"/>
        <v>8700</v>
      </c>
      <c r="N89" s="27">
        <f t="shared" si="53"/>
        <v>8700.00000000002</v>
      </c>
      <c r="O89" s="15">
        <v>8</v>
      </c>
      <c r="P89" s="30">
        <f t="shared" si="44"/>
        <v>12874</v>
      </c>
      <c r="Q89" s="48">
        <f t="shared" si="33"/>
        <v>102992</v>
      </c>
      <c r="R89" s="44">
        <f t="shared" si="45"/>
        <v>14924</v>
      </c>
      <c r="S89" s="48">
        <f t="shared" si="54"/>
        <v>358176</v>
      </c>
      <c r="T89" s="44">
        <f t="shared" si="46"/>
        <v>16974</v>
      </c>
      <c r="U89" s="48">
        <f t="shared" si="55"/>
        <v>407376</v>
      </c>
      <c r="V89" s="44">
        <f t="shared" si="47"/>
        <v>19024</v>
      </c>
      <c r="W89" s="48">
        <f t="shared" si="56"/>
        <v>456576</v>
      </c>
      <c r="X89" s="44">
        <f t="shared" si="48"/>
        <v>21074</v>
      </c>
      <c r="Y89" s="48">
        <f t="shared" si="57"/>
        <v>505776</v>
      </c>
      <c r="Z89" s="20">
        <f t="shared" si="59"/>
        <v>1727904</v>
      </c>
      <c r="AC89" s="87">
        <f t="shared" si="50"/>
        <v>120</v>
      </c>
      <c r="AD89" s="83">
        <f t="shared" si="51"/>
        <v>11160</v>
      </c>
      <c r="AE89" s="92">
        <f t="shared" si="60"/>
        <v>110.00000000000001</v>
      </c>
      <c r="AF89" s="92">
        <f t="shared" si="61"/>
        <v>113.3</v>
      </c>
      <c r="AG89" s="92">
        <f t="shared" si="62"/>
        <v>116.6</v>
      </c>
      <c r="AH89" s="92">
        <f t="shared" si="63"/>
        <v>120</v>
      </c>
      <c r="AI89" s="137">
        <f t="shared" si="64"/>
        <v>10670.000000000002</v>
      </c>
      <c r="AJ89" s="137">
        <f t="shared" si="65"/>
        <v>10990.1</v>
      </c>
      <c r="AK89" s="137">
        <f t="shared" si="66"/>
        <v>11310.199999999999</v>
      </c>
      <c r="AL89" s="137">
        <f t="shared" si="67"/>
        <v>11640</v>
      </c>
    </row>
    <row r="90" spans="1:38" ht="20.399999999999999">
      <c r="A90" s="5" t="s">
        <v>192</v>
      </c>
      <c r="B90" s="5" t="s">
        <v>2207</v>
      </c>
      <c r="C90" s="22" t="s">
        <v>602</v>
      </c>
      <c r="D90" s="22" t="s">
        <v>628</v>
      </c>
      <c r="E90" s="22" t="s">
        <v>629</v>
      </c>
      <c r="F90" s="22"/>
      <c r="G90" s="22"/>
      <c r="H90" s="23" t="s">
        <v>537</v>
      </c>
      <c r="I90" s="24">
        <v>513</v>
      </c>
      <c r="J90" s="32">
        <v>577.75</v>
      </c>
      <c r="K90" s="26" t="s">
        <v>625</v>
      </c>
      <c r="L90" s="13">
        <f t="shared" si="52"/>
        <v>7.0457317073170733</v>
      </c>
      <c r="M90" s="27">
        <f t="shared" si="58"/>
        <v>612.97865853658539</v>
      </c>
      <c r="N90" s="27">
        <f t="shared" si="53"/>
        <v>612.97865853658686</v>
      </c>
      <c r="O90" s="15">
        <v>125</v>
      </c>
      <c r="P90" s="30">
        <f t="shared" si="44"/>
        <v>907.0675</v>
      </c>
      <c r="Q90" s="48">
        <f t="shared" si="33"/>
        <v>113383.4375</v>
      </c>
      <c r="R90" s="44">
        <f t="shared" si="45"/>
        <v>1051.5050000000001</v>
      </c>
      <c r="S90" s="48">
        <f t="shared" si="54"/>
        <v>394314.375</v>
      </c>
      <c r="T90" s="44">
        <f t="shared" si="46"/>
        <v>1195.9424999999999</v>
      </c>
      <c r="U90" s="48">
        <f t="shared" si="55"/>
        <v>448478.43749999988</v>
      </c>
      <c r="V90" s="44">
        <f t="shared" si="47"/>
        <v>1340.3799999999999</v>
      </c>
      <c r="W90" s="48">
        <f t="shared" si="56"/>
        <v>502642.49999999988</v>
      </c>
      <c r="X90" s="44">
        <f t="shared" si="48"/>
        <v>1484.8174999999999</v>
      </c>
      <c r="Y90" s="48">
        <f t="shared" si="57"/>
        <v>556806.56249999988</v>
      </c>
      <c r="Z90" s="20">
        <f t="shared" si="59"/>
        <v>1902241.8749999995</v>
      </c>
      <c r="AC90" s="87">
        <f t="shared" si="50"/>
        <v>8.454878048780488</v>
      </c>
      <c r="AD90" s="83">
        <f t="shared" si="51"/>
        <v>786.30365853658543</v>
      </c>
      <c r="AE90" s="92">
        <f t="shared" si="60"/>
        <v>7.7503048780487811</v>
      </c>
      <c r="AF90" s="92">
        <f t="shared" si="61"/>
        <v>7.9828140243902439</v>
      </c>
      <c r="AG90" s="92">
        <f t="shared" si="62"/>
        <v>8.2153231707317076</v>
      </c>
      <c r="AH90" s="92">
        <f t="shared" si="63"/>
        <v>8.454878048780488</v>
      </c>
      <c r="AI90" s="137">
        <f t="shared" si="64"/>
        <v>751.77957317073174</v>
      </c>
      <c r="AJ90" s="137">
        <f t="shared" si="65"/>
        <v>774.33296036585364</v>
      </c>
      <c r="AK90" s="137">
        <f t="shared" si="66"/>
        <v>796.88634756097565</v>
      </c>
      <c r="AL90" s="137">
        <f t="shared" si="67"/>
        <v>820.12317073170732</v>
      </c>
    </row>
    <row r="91" spans="1:38">
      <c r="C91" s="22" t="s">
        <v>85</v>
      </c>
      <c r="D91" s="22"/>
      <c r="E91" s="22"/>
      <c r="F91" s="22"/>
      <c r="G91" s="22"/>
      <c r="H91" s="23"/>
      <c r="I91" s="24"/>
      <c r="J91" s="32"/>
      <c r="K91" s="26"/>
      <c r="L91" s="13">
        <f t="shared" si="52"/>
        <v>0</v>
      </c>
      <c r="M91" s="27">
        <f t="shared" si="58"/>
        <v>0</v>
      </c>
      <c r="N91" s="27">
        <f t="shared" si="53"/>
        <v>0</v>
      </c>
      <c r="P91" s="30">
        <f t="shared" si="44"/>
        <v>0</v>
      </c>
      <c r="Q91" s="48">
        <f t="shared" si="33"/>
        <v>0</v>
      </c>
      <c r="R91" s="44">
        <f t="shared" si="45"/>
        <v>0</v>
      </c>
      <c r="S91" s="48">
        <f t="shared" si="54"/>
        <v>0</v>
      </c>
      <c r="T91" s="44">
        <f t="shared" si="46"/>
        <v>0</v>
      </c>
      <c r="U91" s="48">
        <f t="shared" si="55"/>
        <v>0</v>
      </c>
      <c r="V91" s="44">
        <f t="shared" si="47"/>
        <v>0</v>
      </c>
      <c r="W91" s="48">
        <f t="shared" si="56"/>
        <v>0</v>
      </c>
      <c r="X91" s="44">
        <f t="shared" si="48"/>
        <v>0</v>
      </c>
      <c r="Y91" s="48">
        <f t="shared" si="57"/>
        <v>0</v>
      </c>
      <c r="Z91" s="34">
        <f>SUM(Z74:Z90)</f>
        <v>66659134.005000003</v>
      </c>
      <c r="AC91" s="87">
        <f t="shared" si="50"/>
        <v>0</v>
      </c>
      <c r="AD91" s="83">
        <f t="shared" si="51"/>
        <v>0</v>
      </c>
      <c r="AE91" s="92">
        <f t="shared" si="60"/>
        <v>0</v>
      </c>
      <c r="AF91" s="92">
        <f t="shared" si="61"/>
        <v>0</v>
      </c>
      <c r="AG91" s="92">
        <f t="shared" si="62"/>
        <v>0</v>
      </c>
      <c r="AH91" s="92">
        <f t="shared" si="63"/>
        <v>0</v>
      </c>
      <c r="AI91" s="137">
        <f t="shared" si="64"/>
        <v>0</v>
      </c>
      <c r="AJ91" s="137">
        <f t="shared" si="65"/>
        <v>0</v>
      </c>
      <c r="AK91" s="137">
        <f t="shared" si="66"/>
        <v>0</v>
      </c>
      <c r="AL91" s="137">
        <f t="shared" si="67"/>
        <v>0</v>
      </c>
    </row>
    <row r="92" spans="1:38" ht="20.399999999999999">
      <c r="A92" s="5" t="s">
        <v>14</v>
      </c>
      <c r="B92" s="5" t="s">
        <v>408</v>
      </c>
      <c r="C92" s="22" t="s">
        <v>630</v>
      </c>
      <c r="D92" s="22" t="s">
        <v>631</v>
      </c>
      <c r="E92" s="22" t="s">
        <v>632</v>
      </c>
      <c r="F92" s="22"/>
      <c r="G92" s="22"/>
      <c r="H92" s="23" t="s">
        <v>606</v>
      </c>
      <c r="I92" s="24">
        <v>230850</v>
      </c>
      <c r="J92" s="32">
        <v>82000</v>
      </c>
      <c r="K92" s="26" t="s">
        <v>633</v>
      </c>
      <c r="L92" s="13">
        <f t="shared" si="52"/>
        <v>1000</v>
      </c>
      <c r="M92" s="27">
        <f t="shared" si="58"/>
        <v>87000</v>
      </c>
      <c r="N92" s="27">
        <f t="shared" si="53"/>
        <v>87000.000000000204</v>
      </c>
      <c r="O92" s="15">
        <v>25</v>
      </c>
      <c r="P92" s="30">
        <f t="shared" si="44"/>
        <v>128740</v>
      </c>
      <c r="Q92" s="48">
        <f t="shared" si="33"/>
        <v>3218500</v>
      </c>
      <c r="R92" s="44">
        <f t="shared" si="45"/>
        <v>149240</v>
      </c>
      <c r="S92" s="48">
        <f t="shared" si="54"/>
        <v>11193000</v>
      </c>
      <c r="T92" s="44">
        <f t="shared" si="46"/>
        <v>169740</v>
      </c>
      <c r="U92" s="48">
        <f t="shared" si="55"/>
        <v>12730500</v>
      </c>
      <c r="V92" s="44">
        <f t="shared" si="47"/>
        <v>190240</v>
      </c>
      <c r="W92" s="48">
        <f t="shared" si="56"/>
        <v>14268000</v>
      </c>
      <c r="X92" s="44">
        <f t="shared" si="48"/>
        <v>210740</v>
      </c>
      <c r="Y92" s="48">
        <f t="shared" si="57"/>
        <v>15805500</v>
      </c>
      <c r="Z92" s="20">
        <f>+Y92+W92+U92+S92</f>
        <v>53997000</v>
      </c>
      <c r="AC92" s="87">
        <f t="shared" si="50"/>
        <v>1200</v>
      </c>
      <c r="AD92" s="83">
        <f t="shared" si="51"/>
        <v>111600</v>
      </c>
      <c r="AE92" s="92">
        <f t="shared" si="60"/>
        <v>1100</v>
      </c>
      <c r="AF92" s="92">
        <f t="shared" si="61"/>
        <v>1133</v>
      </c>
      <c r="AG92" s="92">
        <f t="shared" si="62"/>
        <v>1166</v>
      </c>
      <c r="AH92" s="92">
        <f t="shared" si="63"/>
        <v>1200</v>
      </c>
      <c r="AI92" s="137">
        <f t="shared" si="64"/>
        <v>106700</v>
      </c>
      <c r="AJ92" s="137">
        <f t="shared" si="65"/>
        <v>109901</v>
      </c>
      <c r="AK92" s="137">
        <f t="shared" si="66"/>
        <v>113102</v>
      </c>
      <c r="AL92" s="137">
        <f t="shared" si="67"/>
        <v>116400</v>
      </c>
    </row>
    <row r="93" spans="1:38" ht="20.399999999999999">
      <c r="A93" s="5" t="s">
        <v>14</v>
      </c>
      <c r="B93" s="5" t="s">
        <v>408</v>
      </c>
      <c r="C93" s="22" t="s">
        <v>630</v>
      </c>
      <c r="D93" s="22" t="s">
        <v>631</v>
      </c>
      <c r="E93" s="22" t="s">
        <v>634</v>
      </c>
      <c r="F93" s="22"/>
      <c r="G93" s="22"/>
      <c r="H93" s="23" t="s">
        <v>606</v>
      </c>
      <c r="I93" s="24">
        <v>76950</v>
      </c>
      <c r="J93" s="32">
        <v>164000</v>
      </c>
      <c r="K93" s="26" t="s">
        <v>635</v>
      </c>
      <c r="L93" s="13">
        <f t="shared" si="52"/>
        <v>2000</v>
      </c>
      <c r="M93" s="27">
        <f t="shared" si="58"/>
        <v>174000</v>
      </c>
      <c r="N93" s="27">
        <f t="shared" si="53"/>
        <v>174000.00000000041</v>
      </c>
      <c r="O93" s="15">
        <v>15</v>
      </c>
      <c r="P93" s="30">
        <f t="shared" si="44"/>
        <v>257480</v>
      </c>
      <c r="Q93" s="48">
        <f t="shared" si="33"/>
        <v>3862200</v>
      </c>
      <c r="R93" s="44">
        <f t="shared" si="45"/>
        <v>298480</v>
      </c>
      <c r="S93" s="48">
        <f t="shared" si="54"/>
        <v>13431600</v>
      </c>
      <c r="T93" s="44">
        <f t="shared" si="46"/>
        <v>339480</v>
      </c>
      <c r="U93" s="48">
        <f t="shared" si="55"/>
        <v>15276600</v>
      </c>
      <c r="V93" s="44">
        <f t="shared" si="47"/>
        <v>380480</v>
      </c>
      <c r="W93" s="48">
        <f t="shared" si="56"/>
        <v>17121600</v>
      </c>
      <c r="X93" s="44">
        <f t="shared" si="48"/>
        <v>421480</v>
      </c>
      <c r="Y93" s="48">
        <f t="shared" si="57"/>
        <v>18966600</v>
      </c>
      <c r="Z93" s="20">
        <f t="shared" ref="Z93:Z98" si="70">+Y93+W93+U93+S93</f>
        <v>64796400</v>
      </c>
      <c r="AC93" s="87">
        <f t="shared" si="50"/>
        <v>2400</v>
      </c>
      <c r="AD93" s="83">
        <f t="shared" si="51"/>
        <v>223200</v>
      </c>
      <c r="AE93" s="92">
        <f t="shared" si="60"/>
        <v>2200</v>
      </c>
      <c r="AF93" s="92">
        <f t="shared" si="61"/>
        <v>2266</v>
      </c>
      <c r="AG93" s="92">
        <f t="shared" si="62"/>
        <v>2332</v>
      </c>
      <c r="AH93" s="92">
        <f t="shared" si="63"/>
        <v>2400</v>
      </c>
      <c r="AI93" s="137">
        <f t="shared" si="64"/>
        <v>213400</v>
      </c>
      <c r="AJ93" s="137">
        <f t="shared" si="65"/>
        <v>219802</v>
      </c>
      <c r="AK93" s="137">
        <f t="shared" si="66"/>
        <v>226204</v>
      </c>
      <c r="AL93" s="137">
        <f t="shared" si="67"/>
        <v>232800</v>
      </c>
    </row>
    <row r="94" spans="1:38" ht="20.399999999999999">
      <c r="A94" s="5" t="s">
        <v>14</v>
      </c>
      <c r="B94" s="5" t="s">
        <v>408</v>
      </c>
      <c r="C94" s="22" t="s">
        <v>630</v>
      </c>
      <c r="D94" s="22" t="s">
        <v>631</v>
      </c>
      <c r="E94" s="22" t="s">
        <v>636</v>
      </c>
      <c r="F94" s="22" t="s">
        <v>637</v>
      </c>
      <c r="G94" s="22"/>
      <c r="H94" s="23" t="s">
        <v>606</v>
      </c>
      <c r="I94" s="24"/>
      <c r="J94" s="32">
        <v>61500</v>
      </c>
      <c r="K94" s="26"/>
      <c r="L94" s="13">
        <f t="shared" si="52"/>
        <v>750</v>
      </c>
      <c r="M94" s="27">
        <f t="shared" si="58"/>
        <v>65250</v>
      </c>
      <c r="N94" s="27">
        <f t="shared" si="53"/>
        <v>65250.000000000153</v>
      </c>
      <c r="O94" s="15">
        <v>32</v>
      </c>
      <c r="P94" s="30">
        <f t="shared" si="44"/>
        <v>96555</v>
      </c>
      <c r="Q94" s="48">
        <f t="shared" si="33"/>
        <v>3089760</v>
      </c>
      <c r="R94" s="44">
        <f t="shared" si="45"/>
        <v>111930</v>
      </c>
      <c r="S94" s="48">
        <f t="shared" si="54"/>
        <v>10745280</v>
      </c>
      <c r="T94" s="44">
        <f t="shared" si="46"/>
        <v>127304.99999999999</v>
      </c>
      <c r="U94" s="48">
        <f t="shared" si="55"/>
        <v>12221279.999999998</v>
      </c>
      <c r="V94" s="44">
        <f t="shared" si="47"/>
        <v>142680</v>
      </c>
      <c r="W94" s="48">
        <f t="shared" si="56"/>
        <v>13697280</v>
      </c>
      <c r="X94" s="44">
        <f t="shared" si="48"/>
        <v>158055</v>
      </c>
      <c r="Y94" s="48">
        <f t="shared" si="57"/>
        <v>15173280</v>
      </c>
      <c r="Z94" s="20">
        <f t="shared" si="70"/>
        <v>51837120</v>
      </c>
      <c r="AC94" s="87">
        <f t="shared" si="50"/>
        <v>900</v>
      </c>
      <c r="AD94" s="83">
        <f t="shared" si="51"/>
        <v>83700</v>
      </c>
      <c r="AE94" s="92">
        <f t="shared" si="60"/>
        <v>825.00000000000011</v>
      </c>
      <c r="AF94" s="92">
        <f t="shared" si="61"/>
        <v>849.75</v>
      </c>
      <c r="AG94" s="92">
        <f t="shared" si="62"/>
        <v>874.5</v>
      </c>
      <c r="AH94" s="92">
        <f t="shared" si="63"/>
        <v>900</v>
      </c>
      <c r="AI94" s="137">
        <f t="shared" si="64"/>
        <v>80025.000000000015</v>
      </c>
      <c r="AJ94" s="137">
        <f t="shared" si="65"/>
        <v>82425.75</v>
      </c>
      <c r="AK94" s="137">
        <f t="shared" si="66"/>
        <v>84826.5</v>
      </c>
      <c r="AL94" s="137">
        <f t="shared" si="67"/>
        <v>87300</v>
      </c>
    </row>
    <row r="95" spans="1:38" ht="20.399999999999999">
      <c r="A95" s="5" t="s">
        <v>14</v>
      </c>
      <c r="B95" s="5" t="s">
        <v>408</v>
      </c>
      <c r="C95" s="22" t="s">
        <v>630</v>
      </c>
      <c r="D95" s="22" t="s">
        <v>631</v>
      </c>
      <c r="E95" s="22" t="s">
        <v>638</v>
      </c>
      <c r="F95" s="22"/>
      <c r="G95" s="22"/>
      <c r="H95" s="23" t="s">
        <v>606</v>
      </c>
      <c r="I95" s="24"/>
      <c r="J95" s="32">
        <v>9840</v>
      </c>
      <c r="K95" s="26"/>
      <c r="L95" s="13">
        <f t="shared" si="52"/>
        <v>120</v>
      </c>
      <c r="M95" s="27">
        <f t="shared" si="58"/>
        <v>10440</v>
      </c>
      <c r="N95" s="27">
        <f t="shared" si="53"/>
        <v>10440.000000000025</v>
      </c>
      <c r="O95" s="15">
        <v>150</v>
      </c>
      <c r="P95" s="30">
        <f t="shared" si="44"/>
        <v>15448.800000000001</v>
      </c>
      <c r="Q95" s="48">
        <f t="shared" si="33"/>
        <v>2317320</v>
      </c>
      <c r="R95" s="44">
        <f t="shared" si="45"/>
        <v>17908.8</v>
      </c>
      <c r="S95" s="48">
        <f t="shared" si="54"/>
        <v>8058960</v>
      </c>
      <c r="T95" s="44">
        <f t="shared" si="46"/>
        <v>20368.8</v>
      </c>
      <c r="U95" s="48">
        <f t="shared" si="55"/>
        <v>9165960</v>
      </c>
      <c r="V95" s="44">
        <f t="shared" si="47"/>
        <v>22828.799999999999</v>
      </c>
      <c r="W95" s="48">
        <f t="shared" si="56"/>
        <v>10272960</v>
      </c>
      <c r="X95" s="44">
        <f t="shared" si="48"/>
        <v>25288.799999999999</v>
      </c>
      <c r="Y95" s="48">
        <f t="shared" si="57"/>
        <v>11379960</v>
      </c>
      <c r="Z95" s="20">
        <f t="shared" si="70"/>
        <v>38877840</v>
      </c>
      <c r="AC95" s="87">
        <f t="shared" si="50"/>
        <v>144</v>
      </c>
      <c r="AD95" s="83">
        <f t="shared" si="51"/>
        <v>13392</v>
      </c>
      <c r="AE95" s="92">
        <f t="shared" si="60"/>
        <v>132</v>
      </c>
      <c r="AF95" s="92">
        <f t="shared" si="61"/>
        <v>135.96</v>
      </c>
      <c r="AG95" s="92">
        <f t="shared" si="62"/>
        <v>139.91999999999999</v>
      </c>
      <c r="AH95" s="92">
        <f t="shared" si="63"/>
        <v>144</v>
      </c>
      <c r="AI95" s="137">
        <f t="shared" si="64"/>
        <v>12804</v>
      </c>
      <c r="AJ95" s="137">
        <f t="shared" si="65"/>
        <v>13188.12</v>
      </c>
      <c r="AK95" s="137">
        <f t="shared" si="66"/>
        <v>13572.239999999998</v>
      </c>
      <c r="AL95" s="137">
        <f t="shared" si="67"/>
        <v>13968</v>
      </c>
    </row>
    <row r="96" spans="1:38" ht="20.399999999999999">
      <c r="A96" s="5" t="s">
        <v>14</v>
      </c>
      <c r="B96" s="5" t="s">
        <v>408</v>
      </c>
      <c r="C96" s="22" t="s">
        <v>630</v>
      </c>
      <c r="D96" s="22" t="s">
        <v>631</v>
      </c>
      <c r="E96" s="22" t="s">
        <v>639</v>
      </c>
      <c r="F96" s="22"/>
      <c r="G96" s="22"/>
      <c r="H96" s="23" t="s">
        <v>606</v>
      </c>
      <c r="I96" s="24"/>
      <c r="J96" s="32">
        <v>16400</v>
      </c>
      <c r="K96" s="26"/>
      <c r="L96" s="13">
        <f t="shared" si="52"/>
        <v>200</v>
      </c>
      <c r="M96" s="27">
        <f t="shared" si="58"/>
        <v>17400</v>
      </c>
      <c r="N96" s="27">
        <f t="shared" si="53"/>
        <v>17400.00000000004</v>
      </c>
      <c r="O96" s="15">
        <v>200</v>
      </c>
      <c r="P96" s="30">
        <f t="shared" si="44"/>
        <v>25748</v>
      </c>
      <c r="Q96" s="48">
        <f t="shared" si="33"/>
        <v>5149600</v>
      </c>
      <c r="R96" s="44">
        <f t="shared" si="45"/>
        <v>29848</v>
      </c>
      <c r="S96" s="48">
        <f t="shared" si="54"/>
        <v>17908800</v>
      </c>
      <c r="T96" s="44">
        <f t="shared" si="46"/>
        <v>33948</v>
      </c>
      <c r="U96" s="48">
        <f t="shared" si="55"/>
        <v>20368800</v>
      </c>
      <c r="V96" s="44">
        <f t="shared" si="47"/>
        <v>38048</v>
      </c>
      <c r="W96" s="48">
        <f t="shared" si="56"/>
        <v>22828800</v>
      </c>
      <c r="X96" s="44">
        <f t="shared" si="48"/>
        <v>42148</v>
      </c>
      <c r="Y96" s="48">
        <f t="shared" si="57"/>
        <v>25288800</v>
      </c>
      <c r="Z96" s="20">
        <f t="shared" si="70"/>
        <v>86395200</v>
      </c>
      <c r="AC96" s="87">
        <f t="shared" si="50"/>
        <v>240</v>
      </c>
      <c r="AD96" s="83">
        <f t="shared" si="51"/>
        <v>22320</v>
      </c>
      <c r="AE96" s="92">
        <f t="shared" si="60"/>
        <v>220.00000000000003</v>
      </c>
      <c r="AF96" s="92">
        <f t="shared" si="61"/>
        <v>226.6</v>
      </c>
      <c r="AG96" s="92">
        <f t="shared" si="62"/>
        <v>233.2</v>
      </c>
      <c r="AH96" s="92">
        <f t="shared" si="63"/>
        <v>240</v>
      </c>
      <c r="AI96" s="137">
        <f t="shared" si="64"/>
        <v>21340.000000000004</v>
      </c>
      <c r="AJ96" s="137">
        <f t="shared" si="65"/>
        <v>21980.2</v>
      </c>
      <c r="AK96" s="137">
        <f t="shared" si="66"/>
        <v>22620.399999999998</v>
      </c>
      <c r="AL96" s="137">
        <f t="shared" si="67"/>
        <v>23280</v>
      </c>
    </row>
    <row r="97" spans="1:38" ht="20.399999999999999">
      <c r="A97" s="5" t="s">
        <v>14</v>
      </c>
      <c r="B97" s="5" t="s">
        <v>408</v>
      </c>
      <c r="C97" s="22" t="s">
        <v>630</v>
      </c>
      <c r="D97" s="22" t="s">
        <v>631</v>
      </c>
      <c r="E97" s="22" t="s">
        <v>640</v>
      </c>
      <c r="F97" s="22"/>
      <c r="G97" s="22"/>
      <c r="H97" s="23" t="s">
        <v>606</v>
      </c>
      <c r="I97" s="24"/>
      <c r="J97" s="32">
        <v>123000</v>
      </c>
      <c r="K97" s="26"/>
      <c r="L97" s="13">
        <f t="shared" si="52"/>
        <v>1500</v>
      </c>
      <c r="M97" s="27">
        <f t="shared" si="58"/>
        <v>130500</v>
      </c>
      <c r="N97" s="27">
        <f t="shared" si="53"/>
        <v>130500.00000000031</v>
      </c>
      <c r="O97" s="15">
        <v>6</v>
      </c>
      <c r="P97" s="30">
        <f t="shared" si="44"/>
        <v>193110</v>
      </c>
      <c r="Q97" s="48">
        <f t="shared" si="33"/>
        <v>1158660</v>
      </c>
      <c r="R97" s="44">
        <f t="shared" si="45"/>
        <v>223860</v>
      </c>
      <c r="S97" s="48">
        <f t="shared" si="54"/>
        <v>4029480</v>
      </c>
      <c r="T97" s="44">
        <f t="shared" si="46"/>
        <v>254609.99999999997</v>
      </c>
      <c r="U97" s="48">
        <f t="shared" si="55"/>
        <v>4582979.9999999991</v>
      </c>
      <c r="V97" s="44">
        <f t="shared" si="47"/>
        <v>285360</v>
      </c>
      <c r="W97" s="48">
        <f t="shared" si="56"/>
        <v>5136480</v>
      </c>
      <c r="X97" s="44">
        <f t="shared" si="48"/>
        <v>316110</v>
      </c>
      <c r="Y97" s="48">
        <f t="shared" si="57"/>
        <v>5689980</v>
      </c>
      <c r="Z97" s="20">
        <f t="shared" si="70"/>
        <v>19438920</v>
      </c>
      <c r="AC97" s="87">
        <f t="shared" si="50"/>
        <v>1800</v>
      </c>
      <c r="AD97" s="83">
        <f t="shared" si="51"/>
        <v>167400</v>
      </c>
      <c r="AE97" s="92">
        <f t="shared" si="60"/>
        <v>1650.0000000000002</v>
      </c>
      <c r="AF97" s="92">
        <f t="shared" si="61"/>
        <v>1699.5</v>
      </c>
      <c r="AG97" s="92">
        <f t="shared" si="62"/>
        <v>1749</v>
      </c>
      <c r="AH97" s="92">
        <f t="shared" si="63"/>
        <v>1800</v>
      </c>
      <c r="AI97" s="137">
        <f t="shared" si="64"/>
        <v>160050.00000000003</v>
      </c>
      <c r="AJ97" s="137">
        <f t="shared" si="65"/>
        <v>164851.5</v>
      </c>
      <c r="AK97" s="137">
        <f t="shared" si="66"/>
        <v>169653</v>
      </c>
      <c r="AL97" s="137">
        <f t="shared" si="67"/>
        <v>174600</v>
      </c>
    </row>
    <row r="98" spans="1:38" ht="20.399999999999999">
      <c r="A98" s="5" t="s">
        <v>14</v>
      </c>
      <c r="B98" s="5" t="s">
        <v>408</v>
      </c>
      <c r="C98" s="22" t="s">
        <v>630</v>
      </c>
      <c r="D98" s="22" t="s">
        <v>631</v>
      </c>
      <c r="E98" s="22" t="s">
        <v>612</v>
      </c>
      <c r="F98" s="22"/>
      <c r="G98" s="22"/>
      <c r="H98" s="23" t="s">
        <v>606</v>
      </c>
      <c r="I98" s="24"/>
      <c r="J98" s="32">
        <v>41000</v>
      </c>
      <c r="K98" s="26"/>
      <c r="L98" s="13">
        <f t="shared" si="52"/>
        <v>500</v>
      </c>
      <c r="M98" s="27">
        <f t="shared" si="58"/>
        <v>43500</v>
      </c>
      <c r="N98" s="27">
        <f t="shared" si="53"/>
        <v>43500.000000000102</v>
      </c>
      <c r="O98" s="15">
        <v>155</v>
      </c>
      <c r="P98" s="30">
        <f t="shared" si="44"/>
        <v>64370</v>
      </c>
      <c r="Q98" s="48">
        <f t="shared" si="33"/>
        <v>9977350</v>
      </c>
      <c r="R98" s="44">
        <f t="shared" si="45"/>
        <v>74620</v>
      </c>
      <c r="S98" s="48">
        <f t="shared" si="54"/>
        <v>34698300</v>
      </c>
      <c r="T98" s="44">
        <f t="shared" si="46"/>
        <v>84870</v>
      </c>
      <c r="U98" s="48">
        <f t="shared" si="55"/>
        <v>39464550</v>
      </c>
      <c r="V98" s="44">
        <f t="shared" si="47"/>
        <v>95120</v>
      </c>
      <c r="W98" s="48">
        <f t="shared" si="56"/>
        <v>44230800</v>
      </c>
      <c r="X98" s="44">
        <f t="shared" si="48"/>
        <v>105370</v>
      </c>
      <c r="Y98" s="48">
        <f t="shared" si="57"/>
        <v>48997050</v>
      </c>
      <c r="Z98" s="20">
        <f t="shared" si="70"/>
        <v>167390700</v>
      </c>
      <c r="AC98" s="87">
        <f t="shared" si="50"/>
        <v>600</v>
      </c>
      <c r="AD98" s="83">
        <f t="shared" si="51"/>
        <v>55800</v>
      </c>
      <c r="AE98" s="92">
        <f t="shared" si="60"/>
        <v>550</v>
      </c>
      <c r="AF98" s="92">
        <f t="shared" si="61"/>
        <v>566.5</v>
      </c>
      <c r="AG98" s="92">
        <f t="shared" si="62"/>
        <v>583</v>
      </c>
      <c r="AH98" s="92">
        <f t="shared" si="63"/>
        <v>600</v>
      </c>
      <c r="AI98" s="137">
        <f t="shared" si="64"/>
        <v>53350</v>
      </c>
      <c r="AJ98" s="137">
        <f t="shared" si="65"/>
        <v>54950.5</v>
      </c>
      <c r="AK98" s="137">
        <f t="shared" si="66"/>
        <v>56551</v>
      </c>
      <c r="AL98" s="137">
        <f t="shared" si="67"/>
        <v>58200</v>
      </c>
    </row>
    <row r="99" spans="1:38">
      <c r="A99" s="5" t="s">
        <v>14</v>
      </c>
      <c r="B99" s="5" t="s">
        <v>408</v>
      </c>
      <c r="C99" s="22" t="s">
        <v>85</v>
      </c>
      <c r="D99" s="22"/>
      <c r="E99" s="22"/>
      <c r="F99" s="22"/>
      <c r="G99" s="22"/>
      <c r="H99" s="23"/>
      <c r="I99" s="24"/>
      <c r="J99" s="32"/>
      <c r="K99" s="26"/>
      <c r="L99" s="13">
        <f t="shared" si="52"/>
        <v>0</v>
      </c>
      <c r="M99" s="27">
        <f t="shared" si="58"/>
        <v>0</v>
      </c>
      <c r="N99" s="27">
        <f t="shared" si="53"/>
        <v>0</v>
      </c>
      <c r="P99" s="30">
        <f t="shared" si="44"/>
        <v>0</v>
      </c>
      <c r="Q99" s="48">
        <f t="shared" si="33"/>
        <v>0</v>
      </c>
      <c r="R99" s="44">
        <f t="shared" si="45"/>
        <v>0</v>
      </c>
      <c r="S99" s="48">
        <f t="shared" si="54"/>
        <v>0</v>
      </c>
      <c r="T99" s="44">
        <f t="shared" si="46"/>
        <v>0</v>
      </c>
      <c r="U99" s="48">
        <f t="shared" si="55"/>
        <v>0</v>
      </c>
      <c r="V99" s="44">
        <f t="shared" si="47"/>
        <v>0</v>
      </c>
      <c r="W99" s="48">
        <f t="shared" si="56"/>
        <v>0</v>
      </c>
      <c r="X99" s="44">
        <f t="shared" si="48"/>
        <v>0</v>
      </c>
      <c r="Y99" s="48">
        <f t="shared" si="57"/>
        <v>0</v>
      </c>
      <c r="Z99" s="34">
        <f>SUM(Z92:Z98)</f>
        <v>482733180</v>
      </c>
      <c r="AC99" s="87">
        <f t="shared" si="50"/>
        <v>0</v>
      </c>
      <c r="AD99" s="83">
        <f t="shared" si="51"/>
        <v>0</v>
      </c>
      <c r="AE99" s="92">
        <f t="shared" si="60"/>
        <v>0</v>
      </c>
      <c r="AF99" s="92">
        <f t="shared" si="61"/>
        <v>0</v>
      </c>
      <c r="AG99" s="92">
        <f t="shared" si="62"/>
        <v>0</v>
      </c>
      <c r="AH99" s="92">
        <f t="shared" si="63"/>
        <v>0</v>
      </c>
      <c r="AI99" s="137">
        <f t="shared" si="64"/>
        <v>0</v>
      </c>
      <c r="AJ99" s="137">
        <f t="shared" si="65"/>
        <v>0</v>
      </c>
      <c r="AK99" s="137">
        <f t="shared" si="66"/>
        <v>0</v>
      </c>
      <c r="AL99" s="137">
        <f t="shared" si="67"/>
        <v>0</v>
      </c>
    </row>
    <row r="100" spans="1:38" ht="20.399999999999999">
      <c r="A100" s="5" t="s">
        <v>14</v>
      </c>
      <c r="B100" s="5" t="s">
        <v>408</v>
      </c>
      <c r="C100" s="22" t="s">
        <v>630</v>
      </c>
      <c r="D100" s="22" t="s">
        <v>641</v>
      </c>
      <c r="E100" s="22" t="s">
        <v>642</v>
      </c>
      <c r="F100" s="22" t="s">
        <v>643</v>
      </c>
      <c r="G100" s="22"/>
      <c r="H100" s="23" t="s">
        <v>606</v>
      </c>
      <c r="I100" s="24"/>
      <c r="J100" s="32">
        <v>12300</v>
      </c>
      <c r="K100" s="26"/>
      <c r="L100" s="13">
        <f t="shared" si="52"/>
        <v>150</v>
      </c>
      <c r="M100" s="27">
        <f t="shared" si="58"/>
        <v>13050</v>
      </c>
      <c r="N100" s="27">
        <f t="shared" si="53"/>
        <v>13050.000000000031</v>
      </c>
      <c r="O100" s="15">
        <v>120</v>
      </c>
      <c r="P100" s="30">
        <f t="shared" si="44"/>
        <v>19311</v>
      </c>
      <c r="Q100" s="48">
        <f t="shared" si="33"/>
        <v>2317320</v>
      </c>
      <c r="R100" s="44">
        <f t="shared" si="45"/>
        <v>22386</v>
      </c>
      <c r="S100" s="48">
        <f t="shared" si="54"/>
        <v>8058960</v>
      </c>
      <c r="T100" s="44">
        <f t="shared" si="46"/>
        <v>25460.999999999996</v>
      </c>
      <c r="U100" s="48">
        <f t="shared" si="55"/>
        <v>9165959.9999999981</v>
      </c>
      <c r="V100" s="44">
        <f t="shared" si="47"/>
        <v>28535.999999999996</v>
      </c>
      <c r="W100" s="48">
        <f t="shared" si="56"/>
        <v>10272959.999999998</v>
      </c>
      <c r="X100" s="44">
        <f t="shared" si="48"/>
        <v>31610.999999999996</v>
      </c>
      <c r="Y100" s="48">
        <f t="shared" si="57"/>
        <v>11379959.999999998</v>
      </c>
      <c r="Z100" s="20">
        <f>+Y100+W100+U100+S100</f>
        <v>38877839.999999993</v>
      </c>
      <c r="AC100" s="87">
        <f t="shared" si="50"/>
        <v>180</v>
      </c>
      <c r="AD100" s="83">
        <f t="shared" si="51"/>
        <v>16740</v>
      </c>
      <c r="AE100" s="92">
        <f t="shared" si="60"/>
        <v>165</v>
      </c>
      <c r="AF100" s="92">
        <f t="shared" si="61"/>
        <v>169.95</v>
      </c>
      <c r="AG100" s="92">
        <f t="shared" si="62"/>
        <v>174.89999999999998</v>
      </c>
      <c r="AH100" s="92">
        <f t="shared" si="63"/>
        <v>180</v>
      </c>
      <c r="AI100" s="137">
        <f t="shared" si="64"/>
        <v>16005</v>
      </c>
      <c r="AJ100" s="137">
        <f t="shared" si="65"/>
        <v>16485.149999999998</v>
      </c>
      <c r="AK100" s="137">
        <f t="shared" si="66"/>
        <v>16965.3</v>
      </c>
      <c r="AL100" s="137">
        <f t="shared" si="67"/>
        <v>17460</v>
      </c>
    </row>
    <row r="101" spans="1:38" ht="20.399999999999999">
      <c r="A101" s="5" t="s">
        <v>14</v>
      </c>
      <c r="B101" s="5" t="s">
        <v>408</v>
      </c>
      <c r="C101" s="22" t="s">
        <v>630</v>
      </c>
      <c r="D101" s="22" t="s">
        <v>644</v>
      </c>
      <c r="E101" s="22" t="s">
        <v>642</v>
      </c>
      <c r="F101" s="22" t="s">
        <v>645</v>
      </c>
      <c r="G101" s="22"/>
      <c r="H101" s="23" t="s">
        <v>606</v>
      </c>
      <c r="I101" s="24"/>
      <c r="J101" s="32">
        <f>400*82</f>
        <v>32800</v>
      </c>
      <c r="K101" s="26"/>
      <c r="L101" s="13">
        <f t="shared" si="52"/>
        <v>400</v>
      </c>
      <c r="M101" s="27">
        <f t="shared" si="58"/>
        <v>34800</v>
      </c>
      <c r="N101" s="27">
        <f t="shared" si="53"/>
        <v>34800.00000000008</v>
      </c>
      <c r="O101" s="15">
        <v>250</v>
      </c>
      <c r="P101" s="30">
        <f t="shared" si="44"/>
        <v>51496</v>
      </c>
      <c r="Q101" s="48">
        <f t="shared" ref="Q101:Q163" si="71">+P101*O101</f>
        <v>12874000</v>
      </c>
      <c r="R101" s="44">
        <f t="shared" si="45"/>
        <v>59696</v>
      </c>
      <c r="S101" s="48">
        <f t="shared" si="54"/>
        <v>44772000</v>
      </c>
      <c r="T101" s="44">
        <f t="shared" si="46"/>
        <v>67896</v>
      </c>
      <c r="U101" s="48">
        <f t="shared" si="55"/>
        <v>50922000</v>
      </c>
      <c r="V101" s="44">
        <f t="shared" si="47"/>
        <v>76096</v>
      </c>
      <c r="W101" s="48">
        <f t="shared" si="56"/>
        <v>57072000</v>
      </c>
      <c r="X101" s="44">
        <f t="shared" si="48"/>
        <v>84296</v>
      </c>
      <c r="Y101" s="48">
        <f t="shared" si="57"/>
        <v>63222000</v>
      </c>
      <c r="Z101" s="20">
        <f t="shared" ref="Z101:Z110" si="72">+Y101+W101+U101+S101</f>
        <v>215988000</v>
      </c>
      <c r="AC101" s="87">
        <f t="shared" si="50"/>
        <v>480</v>
      </c>
      <c r="AD101" s="83">
        <f t="shared" si="51"/>
        <v>44640</v>
      </c>
      <c r="AE101" s="92">
        <f t="shared" si="60"/>
        <v>440.00000000000006</v>
      </c>
      <c r="AF101" s="92">
        <f t="shared" si="61"/>
        <v>453.2</v>
      </c>
      <c r="AG101" s="92">
        <f t="shared" si="62"/>
        <v>466.4</v>
      </c>
      <c r="AH101" s="92">
        <f t="shared" si="63"/>
        <v>480</v>
      </c>
      <c r="AI101" s="137">
        <f t="shared" si="64"/>
        <v>42680.000000000007</v>
      </c>
      <c r="AJ101" s="137">
        <f t="shared" si="65"/>
        <v>43960.4</v>
      </c>
      <c r="AK101" s="137">
        <f t="shared" si="66"/>
        <v>45240.799999999996</v>
      </c>
      <c r="AL101" s="137">
        <f t="shared" si="67"/>
        <v>46560</v>
      </c>
    </row>
    <row r="102" spans="1:38" ht="20.399999999999999">
      <c r="A102" s="5" t="s">
        <v>14</v>
      </c>
      <c r="B102" s="5" t="s">
        <v>408</v>
      </c>
      <c r="C102" s="22" t="s">
        <v>630</v>
      </c>
      <c r="D102" s="22" t="s">
        <v>641</v>
      </c>
      <c r="E102" s="22" t="s">
        <v>646</v>
      </c>
      <c r="F102" s="22"/>
      <c r="G102" s="22"/>
      <c r="H102" s="23" t="s">
        <v>606</v>
      </c>
      <c r="I102" s="24"/>
      <c r="J102" s="32">
        <v>410</v>
      </c>
      <c r="K102" s="26"/>
      <c r="L102" s="13">
        <f t="shared" si="52"/>
        <v>5</v>
      </c>
      <c r="M102" s="27">
        <f t="shared" si="58"/>
        <v>435</v>
      </c>
      <c r="N102" s="27">
        <f t="shared" si="53"/>
        <v>435.00000000000102</v>
      </c>
      <c r="O102" s="15">
        <v>24</v>
      </c>
      <c r="P102" s="30">
        <f t="shared" si="44"/>
        <v>643.70000000000005</v>
      </c>
      <c r="Q102" s="48">
        <f t="shared" si="71"/>
        <v>15448.800000000001</v>
      </c>
      <c r="R102" s="44">
        <f t="shared" si="45"/>
        <v>746.2</v>
      </c>
      <c r="S102" s="48">
        <f t="shared" si="54"/>
        <v>53726.400000000009</v>
      </c>
      <c r="T102" s="44">
        <f t="shared" si="46"/>
        <v>848.69999999999993</v>
      </c>
      <c r="U102" s="48">
        <f t="shared" si="55"/>
        <v>61106.399999999994</v>
      </c>
      <c r="V102" s="44">
        <f t="shared" si="47"/>
        <v>951.19999999999993</v>
      </c>
      <c r="W102" s="48">
        <f t="shared" si="56"/>
        <v>68486.399999999994</v>
      </c>
      <c r="X102" s="44">
        <f t="shared" si="48"/>
        <v>1053.7</v>
      </c>
      <c r="Y102" s="48">
        <f t="shared" si="57"/>
        <v>75866.400000000009</v>
      </c>
      <c r="Z102" s="20">
        <f t="shared" si="72"/>
        <v>259185.59999999998</v>
      </c>
      <c r="AC102" s="87">
        <f t="shared" si="50"/>
        <v>6</v>
      </c>
      <c r="AD102" s="83">
        <f t="shared" si="51"/>
        <v>558</v>
      </c>
      <c r="AE102" s="92">
        <f t="shared" si="60"/>
        <v>5.5</v>
      </c>
      <c r="AF102" s="92">
        <f t="shared" si="61"/>
        <v>5.665</v>
      </c>
      <c r="AG102" s="92">
        <f t="shared" si="62"/>
        <v>5.83</v>
      </c>
      <c r="AH102" s="92">
        <f t="shared" si="63"/>
        <v>6</v>
      </c>
      <c r="AI102" s="137">
        <f t="shared" si="64"/>
        <v>533.5</v>
      </c>
      <c r="AJ102" s="137">
        <f t="shared" si="65"/>
        <v>549.505</v>
      </c>
      <c r="AK102" s="137">
        <f t="shared" si="66"/>
        <v>565.51</v>
      </c>
      <c r="AL102" s="137">
        <f t="shared" si="67"/>
        <v>582</v>
      </c>
    </row>
    <row r="103" spans="1:38" ht="20.399999999999999">
      <c r="A103" s="5" t="s">
        <v>14</v>
      </c>
      <c r="B103" s="5" t="s">
        <v>408</v>
      </c>
      <c r="C103" s="22" t="s">
        <v>630</v>
      </c>
      <c r="D103" s="22" t="s">
        <v>641</v>
      </c>
      <c r="E103" s="22" t="s">
        <v>647</v>
      </c>
      <c r="F103" s="22"/>
      <c r="G103" s="22"/>
      <c r="H103" s="23" t="s">
        <v>606</v>
      </c>
      <c r="I103" s="24">
        <v>1539</v>
      </c>
      <c r="J103" s="32">
        <v>410</v>
      </c>
      <c r="K103" s="26" t="s">
        <v>542</v>
      </c>
      <c r="L103" s="13">
        <f t="shared" si="52"/>
        <v>5</v>
      </c>
      <c r="M103" s="27">
        <f t="shared" si="58"/>
        <v>435</v>
      </c>
      <c r="N103" s="27">
        <f t="shared" si="53"/>
        <v>435.00000000000102</v>
      </c>
      <c r="O103" s="15">
        <v>6.67</v>
      </c>
      <c r="P103" s="30">
        <f t="shared" si="44"/>
        <v>643.70000000000005</v>
      </c>
      <c r="Q103" s="48">
        <f t="shared" si="71"/>
        <v>4293.4790000000003</v>
      </c>
      <c r="R103" s="44">
        <f t="shared" si="45"/>
        <v>746.2</v>
      </c>
      <c r="S103" s="48">
        <f t="shared" si="54"/>
        <v>14931.462000000001</v>
      </c>
      <c r="T103" s="44">
        <f t="shared" si="46"/>
        <v>848.69999999999993</v>
      </c>
      <c r="U103" s="48">
        <f t="shared" si="55"/>
        <v>16982.487000000001</v>
      </c>
      <c r="V103" s="44">
        <f t="shared" si="47"/>
        <v>951.19999999999993</v>
      </c>
      <c r="W103" s="48">
        <f t="shared" si="56"/>
        <v>19033.511999999999</v>
      </c>
      <c r="X103" s="44">
        <f t="shared" si="48"/>
        <v>1053.7</v>
      </c>
      <c r="Y103" s="48">
        <f t="shared" si="57"/>
        <v>21084.537</v>
      </c>
      <c r="Z103" s="20">
        <f t="shared" si="72"/>
        <v>72031.998000000007</v>
      </c>
      <c r="AC103" s="87">
        <f t="shared" si="50"/>
        <v>6</v>
      </c>
      <c r="AD103" s="83">
        <f t="shared" si="51"/>
        <v>558</v>
      </c>
      <c r="AE103" s="92">
        <f t="shared" si="60"/>
        <v>5.5</v>
      </c>
      <c r="AF103" s="92">
        <f t="shared" si="61"/>
        <v>5.665</v>
      </c>
      <c r="AG103" s="92">
        <f t="shared" si="62"/>
        <v>5.83</v>
      </c>
      <c r="AH103" s="92">
        <f t="shared" si="63"/>
        <v>6</v>
      </c>
      <c r="AI103" s="137">
        <f t="shared" si="64"/>
        <v>533.5</v>
      </c>
      <c r="AJ103" s="137">
        <f t="shared" si="65"/>
        <v>549.505</v>
      </c>
      <c r="AK103" s="137">
        <f t="shared" si="66"/>
        <v>565.51</v>
      </c>
      <c r="AL103" s="137">
        <f t="shared" si="67"/>
        <v>582</v>
      </c>
    </row>
    <row r="104" spans="1:38" ht="20.399999999999999">
      <c r="A104" s="5" t="s">
        <v>192</v>
      </c>
      <c r="B104" s="5" t="s">
        <v>2207</v>
      </c>
      <c r="C104" s="22" t="s">
        <v>630</v>
      </c>
      <c r="D104" s="22" t="s">
        <v>641</v>
      </c>
      <c r="E104" s="22" t="s">
        <v>648</v>
      </c>
      <c r="F104" s="22"/>
      <c r="G104" s="22"/>
      <c r="H104" s="23" t="s">
        <v>606</v>
      </c>
      <c r="I104" s="24">
        <v>11543</v>
      </c>
      <c r="J104" s="32">
        <v>20500</v>
      </c>
      <c r="K104" s="26" t="s">
        <v>649</v>
      </c>
      <c r="L104" s="13">
        <f t="shared" si="52"/>
        <v>250</v>
      </c>
      <c r="M104" s="27">
        <f t="shared" si="58"/>
        <v>21750</v>
      </c>
      <c r="N104" s="27">
        <f t="shared" si="53"/>
        <v>21750.000000000051</v>
      </c>
      <c r="O104" s="15">
        <v>45</v>
      </c>
      <c r="P104" s="30">
        <f t="shared" si="44"/>
        <v>32185</v>
      </c>
      <c r="Q104" s="48">
        <f t="shared" si="71"/>
        <v>1448325</v>
      </c>
      <c r="R104" s="44">
        <f t="shared" si="45"/>
        <v>37310</v>
      </c>
      <c r="S104" s="48">
        <f t="shared" si="54"/>
        <v>5036850</v>
      </c>
      <c r="T104" s="44">
        <f t="shared" si="46"/>
        <v>42435</v>
      </c>
      <c r="U104" s="48">
        <f t="shared" si="55"/>
        <v>5728725</v>
      </c>
      <c r="V104" s="44">
        <f t="shared" si="47"/>
        <v>47560</v>
      </c>
      <c r="W104" s="48">
        <f t="shared" si="56"/>
        <v>6420600</v>
      </c>
      <c r="X104" s="44">
        <f t="shared" si="48"/>
        <v>52685</v>
      </c>
      <c r="Y104" s="48">
        <f t="shared" si="57"/>
        <v>7112475</v>
      </c>
      <c r="Z104" s="20">
        <f t="shared" si="72"/>
        <v>24298650</v>
      </c>
      <c r="AC104" s="87">
        <f t="shared" si="50"/>
        <v>300</v>
      </c>
      <c r="AD104" s="83">
        <f t="shared" si="51"/>
        <v>27900</v>
      </c>
      <c r="AE104" s="92">
        <f t="shared" si="60"/>
        <v>275</v>
      </c>
      <c r="AF104" s="92">
        <f t="shared" si="61"/>
        <v>283.25</v>
      </c>
      <c r="AG104" s="92">
        <f t="shared" si="62"/>
        <v>291.5</v>
      </c>
      <c r="AH104" s="92">
        <f t="shared" si="63"/>
        <v>300</v>
      </c>
      <c r="AI104" s="137">
        <f t="shared" si="64"/>
        <v>26675</v>
      </c>
      <c r="AJ104" s="137">
        <f t="shared" si="65"/>
        <v>27475.25</v>
      </c>
      <c r="AK104" s="137">
        <f t="shared" si="66"/>
        <v>28275.5</v>
      </c>
      <c r="AL104" s="137">
        <f t="shared" si="67"/>
        <v>29100</v>
      </c>
    </row>
    <row r="105" spans="1:38" ht="20.399999999999999">
      <c r="A105" s="5" t="s">
        <v>14</v>
      </c>
      <c r="B105" s="5" t="s">
        <v>408</v>
      </c>
      <c r="C105" s="22" t="s">
        <v>630</v>
      </c>
      <c r="D105" s="22" t="s">
        <v>641</v>
      </c>
      <c r="E105" s="22" t="s">
        <v>650</v>
      </c>
      <c r="F105" s="22"/>
      <c r="G105" s="22"/>
      <c r="H105" s="23" t="s">
        <v>606</v>
      </c>
      <c r="I105" s="24"/>
      <c r="J105" s="32">
        <v>1640</v>
      </c>
      <c r="K105" s="26"/>
      <c r="L105" s="13">
        <f t="shared" si="52"/>
        <v>20</v>
      </c>
      <c r="M105" s="27">
        <f t="shared" si="58"/>
        <v>1740</v>
      </c>
      <c r="N105" s="27">
        <f t="shared" si="53"/>
        <v>1740.0000000000041</v>
      </c>
      <c r="O105" s="15">
        <v>9</v>
      </c>
      <c r="P105" s="30">
        <f t="shared" si="44"/>
        <v>2574.8000000000002</v>
      </c>
      <c r="Q105" s="48">
        <f t="shared" si="71"/>
        <v>23173.200000000001</v>
      </c>
      <c r="R105" s="44">
        <f t="shared" si="45"/>
        <v>2984.8</v>
      </c>
      <c r="S105" s="48">
        <f t="shared" si="54"/>
        <v>80589.600000000006</v>
      </c>
      <c r="T105" s="44">
        <f t="shared" si="46"/>
        <v>3394.7999999999997</v>
      </c>
      <c r="U105" s="48">
        <f t="shared" si="55"/>
        <v>91659.599999999991</v>
      </c>
      <c r="V105" s="44">
        <f t="shared" si="47"/>
        <v>3804.7999999999997</v>
      </c>
      <c r="W105" s="48">
        <f t="shared" si="56"/>
        <v>102729.59999999999</v>
      </c>
      <c r="X105" s="44">
        <f t="shared" si="48"/>
        <v>4214.8</v>
      </c>
      <c r="Y105" s="48">
        <f t="shared" si="57"/>
        <v>113799.6</v>
      </c>
      <c r="Z105" s="20">
        <f t="shared" si="72"/>
        <v>388778.4</v>
      </c>
      <c r="AC105" s="87">
        <f t="shared" si="50"/>
        <v>24</v>
      </c>
      <c r="AD105" s="83">
        <f t="shared" si="51"/>
        <v>2232</v>
      </c>
      <c r="AE105" s="92">
        <f t="shared" si="60"/>
        <v>22</v>
      </c>
      <c r="AF105" s="92">
        <f t="shared" si="61"/>
        <v>22.66</v>
      </c>
      <c r="AG105" s="92">
        <f t="shared" si="62"/>
        <v>23.32</v>
      </c>
      <c r="AH105" s="92">
        <f t="shared" si="63"/>
        <v>24</v>
      </c>
      <c r="AI105" s="137">
        <f t="shared" si="64"/>
        <v>2134</v>
      </c>
      <c r="AJ105" s="137">
        <f t="shared" si="65"/>
        <v>2198.02</v>
      </c>
      <c r="AK105" s="137">
        <f t="shared" si="66"/>
        <v>2262.04</v>
      </c>
      <c r="AL105" s="137">
        <f t="shared" si="67"/>
        <v>2328</v>
      </c>
    </row>
    <row r="106" spans="1:38" ht="20.399999999999999">
      <c r="A106" s="5" t="s">
        <v>14</v>
      </c>
      <c r="B106" s="5" t="s">
        <v>408</v>
      </c>
      <c r="C106" s="22" t="s">
        <v>630</v>
      </c>
      <c r="D106" s="22" t="s">
        <v>641</v>
      </c>
      <c r="E106" s="22" t="s">
        <v>651</v>
      </c>
      <c r="F106" s="22"/>
      <c r="G106" s="22"/>
      <c r="H106" s="23" t="s">
        <v>606</v>
      </c>
      <c r="I106" s="24"/>
      <c r="J106" s="32">
        <v>820</v>
      </c>
      <c r="K106" s="26"/>
      <c r="L106" s="13">
        <f t="shared" si="52"/>
        <v>10</v>
      </c>
      <c r="M106" s="27">
        <f t="shared" si="58"/>
        <v>870</v>
      </c>
      <c r="N106" s="27">
        <f t="shared" si="53"/>
        <v>870.00000000000205</v>
      </c>
      <c r="O106" s="15">
        <v>23</v>
      </c>
      <c r="P106" s="30">
        <f t="shared" si="44"/>
        <v>1287.4000000000001</v>
      </c>
      <c r="Q106" s="48">
        <f t="shared" si="71"/>
        <v>29610.2</v>
      </c>
      <c r="R106" s="44">
        <f t="shared" si="45"/>
        <v>1492.4</v>
      </c>
      <c r="S106" s="48">
        <f t="shared" si="54"/>
        <v>102975.6</v>
      </c>
      <c r="T106" s="44">
        <f t="shared" si="46"/>
        <v>1697.3999999999999</v>
      </c>
      <c r="U106" s="48">
        <f t="shared" si="55"/>
        <v>117120.59999999999</v>
      </c>
      <c r="V106" s="44">
        <f t="shared" si="47"/>
        <v>1902.3999999999999</v>
      </c>
      <c r="W106" s="48">
        <f t="shared" si="56"/>
        <v>131265.59999999998</v>
      </c>
      <c r="X106" s="44">
        <f t="shared" si="48"/>
        <v>2107.4</v>
      </c>
      <c r="Y106" s="48">
        <f t="shared" si="57"/>
        <v>145410.6</v>
      </c>
      <c r="Z106" s="20">
        <f t="shared" si="72"/>
        <v>496772.39999999991</v>
      </c>
      <c r="AC106" s="87">
        <f t="shared" si="50"/>
        <v>12</v>
      </c>
      <c r="AD106" s="83">
        <f t="shared" si="51"/>
        <v>1116</v>
      </c>
      <c r="AE106" s="92">
        <f t="shared" si="60"/>
        <v>11</v>
      </c>
      <c r="AF106" s="92">
        <f t="shared" si="61"/>
        <v>11.33</v>
      </c>
      <c r="AG106" s="92">
        <f t="shared" si="62"/>
        <v>11.66</v>
      </c>
      <c r="AH106" s="92">
        <f t="shared" si="63"/>
        <v>12</v>
      </c>
      <c r="AI106" s="137">
        <f t="shared" si="64"/>
        <v>1067</v>
      </c>
      <c r="AJ106" s="137">
        <f t="shared" si="65"/>
        <v>1099.01</v>
      </c>
      <c r="AK106" s="137">
        <f t="shared" si="66"/>
        <v>1131.02</v>
      </c>
      <c r="AL106" s="137">
        <f t="shared" si="67"/>
        <v>1164</v>
      </c>
    </row>
    <row r="107" spans="1:38" ht="20.399999999999999">
      <c r="A107" s="5" t="s">
        <v>192</v>
      </c>
      <c r="B107" s="5" t="s">
        <v>2227</v>
      </c>
      <c r="C107" s="22" t="s">
        <v>630</v>
      </c>
      <c r="D107" s="22" t="s">
        <v>641</v>
      </c>
      <c r="E107" s="22" t="s">
        <v>652</v>
      </c>
      <c r="F107" s="22"/>
      <c r="G107" s="22"/>
      <c r="H107" s="23" t="s">
        <v>606</v>
      </c>
      <c r="I107" s="24">
        <v>385</v>
      </c>
      <c r="J107" s="32">
        <v>410</v>
      </c>
      <c r="K107" s="26" t="s">
        <v>623</v>
      </c>
      <c r="L107" s="13">
        <f t="shared" si="52"/>
        <v>5</v>
      </c>
      <c r="M107" s="27">
        <f t="shared" si="58"/>
        <v>435</v>
      </c>
      <c r="N107" s="27">
        <f t="shared" si="53"/>
        <v>435.00000000000102</v>
      </c>
      <c r="O107" s="15">
        <v>250</v>
      </c>
      <c r="P107" s="30">
        <f t="shared" si="44"/>
        <v>643.70000000000005</v>
      </c>
      <c r="Q107" s="48">
        <f t="shared" si="71"/>
        <v>160925</v>
      </c>
      <c r="R107" s="44">
        <f t="shared" si="45"/>
        <v>746.2</v>
      </c>
      <c r="S107" s="48">
        <f t="shared" si="54"/>
        <v>559650</v>
      </c>
      <c r="T107" s="44">
        <f t="shared" si="46"/>
        <v>848.69999999999993</v>
      </c>
      <c r="U107" s="48">
        <f t="shared" si="55"/>
        <v>636524.99999999988</v>
      </c>
      <c r="V107" s="44">
        <f t="shared" si="47"/>
        <v>951.19999999999993</v>
      </c>
      <c r="W107" s="48">
        <f t="shared" si="56"/>
        <v>713399.99999999988</v>
      </c>
      <c r="X107" s="44">
        <f t="shared" si="48"/>
        <v>1053.7</v>
      </c>
      <c r="Y107" s="48">
        <f t="shared" si="57"/>
        <v>790275</v>
      </c>
      <c r="Z107" s="20">
        <f t="shared" si="72"/>
        <v>2699850</v>
      </c>
      <c r="AC107" s="87">
        <f t="shared" si="50"/>
        <v>6</v>
      </c>
      <c r="AD107" s="83">
        <f t="shared" si="51"/>
        <v>558</v>
      </c>
      <c r="AE107" s="92">
        <f t="shared" si="60"/>
        <v>5.5</v>
      </c>
      <c r="AF107" s="92">
        <f t="shared" si="61"/>
        <v>5.665</v>
      </c>
      <c r="AG107" s="92">
        <f t="shared" si="62"/>
        <v>5.83</v>
      </c>
      <c r="AH107" s="92">
        <f t="shared" si="63"/>
        <v>6</v>
      </c>
      <c r="AI107" s="137">
        <f t="shared" si="64"/>
        <v>533.5</v>
      </c>
      <c r="AJ107" s="137">
        <f t="shared" si="65"/>
        <v>549.505</v>
      </c>
      <c r="AK107" s="137">
        <f t="shared" si="66"/>
        <v>565.51</v>
      </c>
      <c r="AL107" s="137">
        <f t="shared" si="67"/>
        <v>582</v>
      </c>
    </row>
    <row r="108" spans="1:38" ht="30.6">
      <c r="A108" s="5" t="s">
        <v>192</v>
      </c>
      <c r="B108" s="5" t="s">
        <v>2227</v>
      </c>
      <c r="C108" s="22" t="s">
        <v>630</v>
      </c>
      <c r="D108" s="22" t="s">
        <v>641</v>
      </c>
      <c r="E108" s="22" t="s">
        <v>653</v>
      </c>
      <c r="F108" s="22" t="s">
        <v>654</v>
      </c>
      <c r="G108" s="22"/>
      <c r="H108" s="23" t="s">
        <v>482</v>
      </c>
      <c r="I108" s="24"/>
      <c r="J108" s="32">
        <v>1640</v>
      </c>
      <c r="K108" s="26"/>
      <c r="L108" s="13">
        <f t="shared" si="52"/>
        <v>20</v>
      </c>
      <c r="M108" s="27">
        <f t="shared" si="58"/>
        <v>1740</v>
      </c>
      <c r="N108" s="27">
        <f t="shared" si="53"/>
        <v>1740.0000000000041</v>
      </c>
      <c r="O108" s="15">
        <v>1000</v>
      </c>
      <c r="P108" s="30">
        <f t="shared" si="44"/>
        <v>2574.8000000000002</v>
      </c>
      <c r="Q108" s="48">
        <f t="shared" si="71"/>
        <v>2574800</v>
      </c>
      <c r="R108" s="44">
        <f t="shared" si="45"/>
        <v>2984.8</v>
      </c>
      <c r="S108" s="48">
        <f t="shared" si="54"/>
        <v>8954400</v>
      </c>
      <c r="T108" s="44">
        <f t="shared" si="46"/>
        <v>3394.7999999999997</v>
      </c>
      <c r="U108" s="48">
        <f t="shared" si="55"/>
        <v>10184399.999999998</v>
      </c>
      <c r="V108" s="44">
        <f t="shared" si="47"/>
        <v>3804.7999999999997</v>
      </c>
      <c r="W108" s="48">
        <f t="shared" si="56"/>
        <v>11414399.999999998</v>
      </c>
      <c r="X108" s="44">
        <f t="shared" si="48"/>
        <v>4214.8</v>
      </c>
      <c r="Y108" s="48">
        <f t="shared" si="57"/>
        <v>12644400</v>
      </c>
      <c r="Z108" s="20">
        <f t="shared" si="72"/>
        <v>43197600</v>
      </c>
      <c r="AC108" s="87">
        <f t="shared" si="50"/>
        <v>24</v>
      </c>
      <c r="AD108" s="83">
        <f t="shared" si="51"/>
        <v>2232</v>
      </c>
      <c r="AE108" s="92">
        <f t="shared" si="60"/>
        <v>22</v>
      </c>
      <c r="AF108" s="92">
        <f t="shared" si="61"/>
        <v>22.66</v>
      </c>
      <c r="AG108" s="92">
        <f t="shared" si="62"/>
        <v>23.32</v>
      </c>
      <c r="AH108" s="92">
        <f t="shared" si="63"/>
        <v>24</v>
      </c>
      <c r="AI108" s="137">
        <f t="shared" si="64"/>
        <v>2134</v>
      </c>
      <c r="AJ108" s="137">
        <f t="shared" si="65"/>
        <v>2198.02</v>
      </c>
      <c r="AK108" s="137">
        <f t="shared" si="66"/>
        <v>2262.04</v>
      </c>
      <c r="AL108" s="137">
        <f t="shared" si="67"/>
        <v>2328</v>
      </c>
    </row>
    <row r="109" spans="1:38" ht="20.399999999999999">
      <c r="A109" s="5" t="s">
        <v>14</v>
      </c>
      <c r="B109" s="5" t="s">
        <v>408</v>
      </c>
      <c r="C109" s="22" t="s">
        <v>630</v>
      </c>
      <c r="D109" s="22" t="s">
        <v>641</v>
      </c>
      <c r="E109" s="22" t="s">
        <v>655</v>
      </c>
      <c r="F109" s="22" t="s">
        <v>656</v>
      </c>
      <c r="G109" s="22"/>
      <c r="H109" s="23" t="s">
        <v>606</v>
      </c>
      <c r="I109" s="24"/>
      <c r="J109" s="32">
        <v>8200</v>
      </c>
      <c r="K109" s="26"/>
      <c r="L109" s="13">
        <f t="shared" si="52"/>
        <v>100</v>
      </c>
      <c r="M109" s="27">
        <f t="shared" si="58"/>
        <v>8700</v>
      </c>
      <c r="N109" s="27">
        <f t="shared" si="53"/>
        <v>8700.00000000002</v>
      </c>
      <c r="O109" s="15">
        <v>12</v>
      </c>
      <c r="P109" s="30">
        <f t="shared" si="44"/>
        <v>12874</v>
      </c>
      <c r="Q109" s="48">
        <f t="shared" si="71"/>
        <v>154488</v>
      </c>
      <c r="R109" s="44">
        <f t="shared" si="45"/>
        <v>14924</v>
      </c>
      <c r="S109" s="48">
        <f t="shared" si="54"/>
        <v>537264</v>
      </c>
      <c r="T109" s="44">
        <f t="shared" si="46"/>
        <v>16974</v>
      </c>
      <c r="U109" s="48">
        <f t="shared" si="55"/>
        <v>611064</v>
      </c>
      <c r="V109" s="44">
        <f t="shared" si="47"/>
        <v>19024</v>
      </c>
      <c r="W109" s="48">
        <f t="shared" si="56"/>
        <v>684864</v>
      </c>
      <c r="X109" s="44">
        <f t="shared" si="48"/>
        <v>21074</v>
      </c>
      <c r="Y109" s="48">
        <f t="shared" si="57"/>
        <v>758664</v>
      </c>
      <c r="Z109" s="20">
        <f t="shared" si="72"/>
        <v>2591856</v>
      </c>
      <c r="AC109" s="87">
        <f t="shared" si="50"/>
        <v>120</v>
      </c>
      <c r="AD109" s="83">
        <f t="shared" si="51"/>
        <v>11160</v>
      </c>
      <c r="AE109" s="92">
        <f t="shared" si="60"/>
        <v>110.00000000000001</v>
      </c>
      <c r="AF109" s="92">
        <f t="shared" si="61"/>
        <v>113.3</v>
      </c>
      <c r="AG109" s="92">
        <f t="shared" si="62"/>
        <v>116.6</v>
      </c>
      <c r="AH109" s="92">
        <f t="shared" si="63"/>
        <v>120</v>
      </c>
      <c r="AI109" s="137">
        <f t="shared" si="64"/>
        <v>10670.000000000002</v>
      </c>
      <c r="AJ109" s="137">
        <f t="shared" si="65"/>
        <v>10990.1</v>
      </c>
      <c r="AK109" s="137">
        <f t="shared" si="66"/>
        <v>11310.199999999999</v>
      </c>
      <c r="AL109" s="137">
        <f t="shared" si="67"/>
        <v>11640</v>
      </c>
    </row>
    <row r="110" spans="1:38" ht="20.399999999999999">
      <c r="A110" s="5" t="s">
        <v>14</v>
      </c>
      <c r="B110" s="5" t="s">
        <v>408</v>
      </c>
      <c r="C110" s="22" t="s">
        <v>630</v>
      </c>
      <c r="D110" s="22" t="s">
        <v>641</v>
      </c>
      <c r="E110" s="22" t="s">
        <v>655</v>
      </c>
      <c r="F110" s="22" t="s">
        <v>657</v>
      </c>
      <c r="G110" s="22"/>
      <c r="H110" s="23" t="s">
        <v>606</v>
      </c>
      <c r="I110" s="24"/>
      <c r="J110" s="32">
        <v>4100</v>
      </c>
      <c r="K110" s="26"/>
      <c r="L110" s="13">
        <f t="shared" si="52"/>
        <v>50</v>
      </c>
      <c r="M110" s="27">
        <f t="shared" si="58"/>
        <v>4350</v>
      </c>
      <c r="N110" s="27">
        <f t="shared" si="53"/>
        <v>4350.00000000001</v>
      </c>
      <c r="O110" s="15">
        <v>8</v>
      </c>
      <c r="P110" s="30">
        <f t="shared" si="44"/>
        <v>6437</v>
      </c>
      <c r="Q110" s="48">
        <f t="shared" si="71"/>
        <v>51496</v>
      </c>
      <c r="R110" s="44">
        <f t="shared" si="45"/>
        <v>7462</v>
      </c>
      <c r="S110" s="48">
        <f t="shared" si="54"/>
        <v>179088</v>
      </c>
      <c r="T110" s="44">
        <f t="shared" si="46"/>
        <v>8487</v>
      </c>
      <c r="U110" s="48">
        <f t="shared" si="55"/>
        <v>203688</v>
      </c>
      <c r="V110" s="44">
        <f t="shared" si="47"/>
        <v>9512</v>
      </c>
      <c r="W110" s="48">
        <f t="shared" si="56"/>
        <v>228288</v>
      </c>
      <c r="X110" s="44">
        <f t="shared" si="48"/>
        <v>10537</v>
      </c>
      <c r="Y110" s="48">
        <f t="shared" si="57"/>
        <v>252888</v>
      </c>
      <c r="Z110" s="20">
        <f t="shared" si="72"/>
        <v>863952</v>
      </c>
      <c r="AC110" s="87">
        <f t="shared" si="50"/>
        <v>60</v>
      </c>
      <c r="AD110" s="83">
        <f t="shared" si="51"/>
        <v>5580</v>
      </c>
      <c r="AE110" s="92">
        <f t="shared" si="60"/>
        <v>55.000000000000007</v>
      </c>
      <c r="AF110" s="92">
        <f t="shared" si="61"/>
        <v>56.65</v>
      </c>
      <c r="AG110" s="92">
        <f t="shared" si="62"/>
        <v>58.3</v>
      </c>
      <c r="AH110" s="92">
        <f t="shared" si="63"/>
        <v>60</v>
      </c>
      <c r="AI110" s="137">
        <f t="shared" si="64"/>
        <v>5335.0000000000009</v>
      </c>
      <c r="AJ110" s="137">
        <f t="shared" si="65"/>
        <v>5495.05</v>
      </c>
      <c r="AK110" s="137">
        <f t="shared" si="66"/>
        <v>5655.0999999999995</v>
      </c>
      <c r="AL110" s="137">
        <f t="shared" si="67"/>
        <v>5820</v>
      </c>
    </row>
    <row r="111" spans="1:38">
      <c r="C111" s="22" t="s">
        <v>85</v>
      </c>
      <c r="D111" s="22"/>
      <c r="E111" s="22"/>
      <c r="F111" s="22"/>
      <c r="G111" s="22"/>
      <c r="H111" s="23"/>
      <c r="I111" s="24"/>
      <c r="J111" s="32"/>
      <c r="K111" s="26"/>
      <c r="L111" s="13">
        <f t="shared" si="52"/>
        <v>0</v>
      </c>
      <c r="M111" s="27">
        <f t="shared" si="58"/>
        <v>0</v>
      </c>
      <c r="N111" s="27">
        <f t="shared" si="53"/>
        <v>0</v>
      </c>
      <c r="P111" s="30">
        <f t="shared" si="44"/>
        <v>0</v>
      </c>
      <c r="Q111" s="48">
        <f t="shared" si="71"/>
        <v>0</v>
      </c>
      <c r="R111" s="44">
        <f t="shared" si="45"/>
        <v>0</v>
      </c>
      <c r="S111" s="48">
        <f t="shared" si="54"/>
        <v>0</v>
      </c>
      <c r="T111" s="44">
        <f t="shared" si="46"/>
        <v>0</v>
      </c>
      <c r="U111" s="48">
        <f t="shared" si="55"/>
        <v>0</v>
      </c>
      <c r="V111" s="44">
        <f t="shared" si="47"/>
        <v>0</v>
      </c>
      <c r="W111" s="48">
        <f t="shared" si="56"/>
        <v>0</v>
      </c>
      <c r="X111" s="44">
        <f t="shared" si="48"/>
        <v>0</v>
      </c>
      <c r="Y111" s="48">
        <f t="shared" si="57"/>
        <v>0</v>
      </c>
      <c r="Z111" s="34">
        <f>SUM(Z100:Z110)</f>
        <v>329734516.39799994</v>
      </c>
      <c r="AC111" s="87">
        <f t="shared" si="50"/>
        <v>0</v>
      </c>
      <c r="AD111" s="83">
        <f t="shared" si="51"/>
        <v>0</v>
      </c>
      <c r="AE111" s="92">
        <f t="shared" si="60"/>
        <v>0</v>
      </c>
      <c r="AF111" s="92">
        <f t="shared" si="61"/>
        <v>0</v>
      </c>
      <c r="AG111" s="92">
        <f t="shared" si="62"/>
        <v>0</v>
      </c>
      <c r="AH111" s="92">
        <f t="shared" si="63"/>
        <v>0</v>
      </c>
      <c r="AI111" s="137">
        <f t="shared" si="64"/>
        <v>0</v>
      </c>
      <c r="AJ111" s="137">
        <f t="shared" si="65"/>
        <v>0</v>
      </c>
      <c r="AK111" s="137">
        <f t="shared" si="66"/>
        <v>0</v>
      </c>
      <c r="AL111" s="137">
        <f t="shared" si="67"/>
        <v>0</v>
      </c>
    </row>
    <row r="112" spans="1:38" ht="30.6">
      <c r="A112" s="5" t="s">
        <v>192</v>
      </c>
      <c r="B112" s="5" t="s">
        <v>2207</v>
      </c>
      <c r="C112" s="22" t="s">
        <v>630</v>
      </c>
      <c r="D112" s="22" t="s">
        <v>658</v>
      </c>
      <c r="E112" s="22" t="s">
        <v>659</v>
      </c>
      <c r="F112" s="22"/>
      <c r="G112" s="22"/>
      <c r="H112" s="23" t="s">
        <v>606</v>
      </c>
      <c r="I112" s="24">
        <v>34200</v>
      </c>
      <c r="J112" s="32">
        <v>43870</v>
      </c>
      <c r="K112" s="26" t="s">
        <v>660</v>
      </c>
      <c r="L112" s="13">
        <f t="shared" si="52"/>
        <v>535</v>
      </c>
      <c r="M112" s="27">
        <f t="shared" si="58"/>
        <v>46545</v>
      </c>
      <c r="N112" s="27">
        <f t="shared" si="53"/>
        <v>46545.000000000109</v>
      </c>
      <c r="O112" s="15">
        <v>16.670000000000002</v>
      </c>
      <c r="P112" s="30">
        <f t="shared" si="44"/>
        <v>68875.900000000009</v>
      </c>
      <c r="Q112" s="48">
        <f t="shared" si="71"/>
        <v>1148161.2530000003</v>
      </c>
      <c r="R112" s="44">
        <f t="shared" si="45"/>
        <v>79843.400000000009</v>
      </c>
      <c r="S112" s="48">
        <f t="shared" si="54"/>
        <v>3992968.4340000013</v>
      </c>
      <c r="T112" s="44">
        <f t="shared" si="46"/>
        <v>90810.9</v>
      </c>
      <c r="U112" s="48">
        <f t="shared" si="55"/>
        <v>4541453.1090000002</v>
      </c>
      <c r="V112" s="44">
        <f t="shared" si="47"/>
        <v>101778.4</v>
      </c>
      <c r="W112" s="48">
        <f t="shared" si="56"/>
        <v>5089937.784</v>
      </c>
      <c r="X112" s="44">
        <f t="shared" si="48"/>
        <v>112745.9</v>
      </c>
      <c r="Y112" s="48">
        <f t="shared" si="57"/>
        <v>5638422.4590000007</v>
      </c>
      <c r="Z112" s="20">
        <f>+Y112+W112+U112+S112</f>
        <v>19262781.786000002</v>
      </c>
      <c r="AC112" s="87">
        <f t="shared" si="50"/>
        <v>642</v>
      </c>
      <c r="AD112" s="83">
        <f t="shared" si="51"/>
        <v>59706</v>
      </c>
      <c r="AE112" s="92">
        <f t="shared" si="60"/>
        <v>588.5</v>
      </c>
      <c r="AF112" s="92">
        <f t="shared" si="61"/>
        <v>606.15499999999997</v>
      </c>
      <c r="AG112" s="92">
        <f t="shared" si="62"/>
        <v>623.80999999999995</v>
      </c>
      <c r="AH112" s="92">
        <f t="shared" si="63"/>
        <v>642</v>
      </c>
      <c r="AI112" s="137">
        <f t="shared" si="64"/>
        <v>57084.5</v>
      </c>
      <c r="AJ112" s="137">
        <f t="shared" si="65"/>
        <v>58797.034999999996</v>
      </c>
      <c r="AK112" s="137">
        <f t="shared" si="66"/>
        <v>60509.569999999992</v>
      </c>
      <c r="AL112" s="137">
        <f t="shared" si="67"/>
        <v>62274</v>
      </c>
    </row>
    <row r="113" spans="1:38" ht="20.399999999999999">
      <c r="A113" s="5" t="s">
        <v>192</v>
      </c>
      <c r="B113" s="5" t="s">
        <v>2207</v>
      </c>
      <c r="C113" s="22" t="s">
        <v>630</v>
      </c>
      <c r="D113" s="22" t="s">
        <v>658</v>
      </c>
      <c r="E113" s="22" t="s">
        <v>661</v>
      </c>
      <c r="F113" s="22" t="s">
        <v>662</v>
      </c>
      <c r="G113" s="22"/>
      <c r="H113" s="23" t="s">
        <v>606</v>
      </c>
      <c r="I113" s="24">
        <v>2993</v>
      </c>
      <c r="J113" s="32">
        <v>24600</v>
      </c>
      <c r="K113" s="26" t="s">
        <v>663</v>
      </c>
      <c r="L113" s="13">
        <f t="shared" si="52"/>
        <v>300</v>
      </c>
      <c r="M113" s="27">
        <f t="shared" si="58"/>
        <v>26100</v>
      </c>
      <c r="N113" s="27">
        <f t="shared" si="53"/>
        <v>26100.000000000062</v>
      </c>
      <c r="O113" s="15">
        <v>16.670000000000002</v>
      </c>
      <c r="P113" s="30">
        <f t="shared" si="44"/>
        <v>38622</v>
      </c>
      <c r="Q113" s="48">
        <f t="shared" si="71"/>
        <v>643828.74000000011</v>
      </c>
      <c r="R113" s="44">
        <f t="shared" si="45"/>
        <v>44772</v>
      </c>
      <c r="S113" s="48">
        <f t="shared" si="54"/>
        <v>2239047.7200000002</v>
      </c>
      <c r="T113" s="44">
        <f t="shared" si="46"/>
        <v>50921.999999999993</v>
      </c>
      <c r="U113" s="48">
        <f t="shared" si="55"/>
        <v>2546609.2199999997</v>
      </c>
      <c r="V113" s="44">
        <f t="shared" si="47"/>
        <v>57071.999999999993</v>
      </c>
      <c r="W113" s="48">
        <f t="shared" si="56"/>
        <v>2854170.7199999997</v>
      </c>
      <c r="X113" s="44">
        <f t="shared" si="48"/>
        <v>63221.999999999993</v>
      </c>
      <c r="Y113" s="48">
        <f t="shared" si="57"/>
        <v>3161732.2199999997</v>
      </c>
      <c r="Z113" s="20">
        <f>+Y113+W113+U113+S113</f>
        <v>10801559.880000001</v>
      </c>
      <c r="AC113" s="87">
        <f t="shared" si="50"/>
        <v>360</v>
      </c>
      <c r="AD113" s="83">
        <f t="shared" si="51"/>
        <v>33480</v>
      </c>
      <c r="AE113" s="92">
        <f t="shared" si="60"/>
        <v>330</v>
      </c>
      <c r="AF113" s="92">
        <f t="shared" si="61"/>
        <v>339.9</v>
      </c>
      <c r="AG113" s="92">
        <f t="shared" si="62"/>
        <v>349.79999999999995</v>
      </c>
      <c r="AH113" s="92">
        <f t="shared" si="63"/>
        <v>360</v>
      </c>
      <c r="AI113" s="137">
        <f t="shared" si="64"/>
        <v>32010</v>
      </c>
      <c r="AJ113" s="137">
        <f t="shared" si="65"/>
        <v>32970.299999999996</v>
      </c>
      <c r="AK113" s="137">
        <f t="shared" si="66"/>
        <v>33930.6</v>
      </c>
      <c r="AL113" s="137">
        <f t="shared" si="67"/>
        <v>34920</v>
      </c>
    </row>
    <row r="114" spans="1:38">
      <c r="A114" s="5" t="s">
        <v>192</v>
      </c>
      <c r="B114" s="5" t="s">
        <v>2207</v>
      </c>
      <c r="C114" s="22" t="s">
        <v>85</v>
      </c>
      <c r="D114" s="22"/>
      <c r="E114" s="22"/>
      <c r="F114" s="22"/>
      <c r="G114" s="22"/>
      <c r="H114" s="23"/>
      <c r="I114" s="24"/>
      <c r="J114" s="32"/>
      <c r="K114" s="26"/>
      <c r="L114" s="13">
        <f t="shared" si="52"/>
        <v>0</v>
      </c>
      <c r="M114" s="27">
        <f t="shared" si="58"/>
        <v>0</v>
      </c>
      <c r="N114" s="27">
        <f t="shared" si="53"/>
        <v>0</v>
      </c>
      <c r="P114" s="30">
        <f t="shared" si="44"/>
        <v>0</v>
      </c>
      <c r="Q114" s="48">
        <f t="shared" si="71"/>
        <v>0</v>
      </c>
      <c r="R114" s="44">
        <f t="shared" si="45"/>
        <v>0</v>
      </c>
      <c r="S114" s="48">
        <f t="shared" si="54"/>
        <v>0</v>
      </c>
      <c r="T114" s="44">
        <f t="shared" si="46"/>
        <v>0</v>
      </c>
      <c r="U114" s="48">
        <f t="shared" si="55"/>
        <v>0</v>
      </c>
      <c r="V114" s="44">
        <f t="shared" si="47"/>
        <v>0</v>
      </c>
      <c r="W114" s="48">
        <f t="shared" si="56"/>
        <v>0</v>
      </c>
      <c r="X114" s="44">
        <f t="shared" si="48"/>
        <v>0</v>
      </c>
      <c r="Y114" s="48">
        <f t="shared" si="57"/>
        <v>0</v>
      </c>
      <c r="Z114" s="34">
        <f>SUM(Z112:Z113)</f>
        <v>30064341.666000001</v>
      </c>
      <c r="AC114" s="87">
        <f t="shared" si="50"/>
        <v>0</v>
      </c>
      <c r="AD114" s="83">
        <f t="shared" si="51"/>
        <v>0</v>
      </c>
      <c r="AE114" s="92">
        <f t="shared" si="60"/>
        <v>0</v>
      </c>
      <c r="AF114" s="92">
        <f t="shared" si="61"/>
        <v>0</v>
      </c>
      <c r="AG114" s="92">
        <f t="shared" si="62"/>
        <v>0</v>
      </c>
      <c r="AH114" s="92">
        <f t="shared" si="63"/>
        <v>0</v>
      </c>
      <c r="AI114" s="137">
        <f t="shared" si="64"/>
        <v>0</v>
      </c>
      <c r="AJ114" s="137">
        <f t="shared" si="65"/>
        <v>0</v>
      </c>
      <c r="AK114" s="137">
        <f t="shared" si="66"/>
        <v>0</v>
      </c>
      <c r="AL114" s="137">
        <f t="shared" si="67"/>
        <v>0</v>
      </c>
    </row>
    <row r="115" spans="1:38" ht="40.799999999999997">
      <c r="A115" s="5" t="s">
        <v>192</v>
      </c>
      <c r="B115" s="5" t="s">
        <v>2207</v>
      </c>
      <c r="C115" s="22" t="s">
        <v>630</v>
      </c>
      <c r="D115" s="22" t="s">
        <v>664</v>
      </c>
      <c r="E115" s="22" t="s">
        <v>665</v>
      </c>
      <c r="F115" s="22"/>
      <c r="G115" s="22"/>
      <c r="H115" s="23" t="s">
        <v>606</v>
      </c>
      <c r="I115" s="24">
        <v>1967</v>
      </c>
      <c r="J115" s="32">
        <v>2460</v>
      </c>
      <c r="K115" s="26" t="s">
        <v>666</v>
      </c>
      <c r="L115" s="13">
        <f t="shared" si="52"/>
        <v>30</v>
      </c>
      <c r="M115" s="27">
        <f t="shared" si="58"/>
        <v>2610</v>
      </c>
      <c r="N115" s="27">
        <f t="shared" si="53"/>
        <v>2610.0000000000064</v>
      </c>
      <c r="O115" s="15">
        <v>500</v>
      </c>
      <c r="P115" s="30">
        <f t="shared" si="44"/>
        <v>3862.2000000000003</v>
      </c>
      <c r="Q115" s="48">
        <f t="shared" si="71"/>
        <v>1931100.0000000002</v>
      </c>
      <c r="R115" s="44">
        <f t="shared" si="45"/>
        <v>4477.2</v>
      </c>
      <c r="S115" s="48">
        <f t="shared" si="54"/>
        <v>6715800</v>
      </c>
      <c r="T115" s="44">
        <f t="shared" si="46"/>
        <v>5092.2</v>
      </c>
      <c r="U115" s="48">
        <f t="shared" si="55"/>
        <v>7638300</v>
      </c>
      <c r="V115" s="44">
        <f t="shared" si="47"/>
        <v>5707.2</v>
      </c>
      <c r="W115" s="48">
        <f t="shared" si="56"/>
        <v>8560800</v>
      </c>
      <c r="X115" s="44">
        <f t="shared" si="48"/>
        <v>6322.2</v>
      </c>
      <c r="Y115" s="48">
        <f t="shared" si="57"/>
        <v>9483300</v>
      </c>
      <c r="Z115" s="20">
        <f>+Y115+W115+U115+S115</f>
        <v>32398200</v>
      </c>
      <c r="AC115" s="87">
        <f t="shared" si="50"/>
        <v>36</v>
      </c>
      <c r="AD115" s="83">
        <f t="shared" si="51"/>
        <v>3348</v>
      </c>
      <c r="AE115" s="92">
        <f t="shared" si="60"/>
        <v>33</v>
      </c>
      <c r="AF115" s="92">
        <f t="shared" si="61"/>
        <v>33.99</v>
      </c>
      <c r="AG115" s="92">
        <f t="shared" si="62"/>
        <v>34.979999999999997</v>
      </c>
      <c r="AH115" s="92">
        <f t="shared" si="63"/>
        <v>36</v>
      </c>
      <c r="AI115" s="137">
        <f t="shared" si="64"/>
        <v>3201</v>
      </c>
      <c r="AJ115" s="137">
        <f t="shared" si="65"/>
        <v>3297.03</v>
      </c>
      <c r="AK115" s="137">
        <f t="shared" si="66"/>
        <v>3393.0599999999995</v>
      </c>
      <c r="AL115" s="137">
        <f t="shared" si="67"/>
        <v>3492</v>
      </c>
    </row>
    <row r="116" spans="1:38" ht="20.399999999999999">
      <c r="A116" s="5" t="s">
        <v>192</v>
      </c>
      <c r="B116" s="5" t="s">
        <v>2207</v>
      </c>
      <c r="C116" s="22" t="s">
        <v>630</v>
      </c>
      <c r="D116" s="22" t="s">
        <v>664</v>
      </c>
      <c r="E116" s="22" t="s">
        <v>667</v>
      </c>
      <c r="F116" s="22"/>
      <c r="G116" s="22"/>
      <c r="H116" s="23" t="s">
        <v>606</v>
      </c>
      <c r="I116" s="24">
        <v>10260</v>
      </c>
      <c r="J116" s="32">
        <v>16400</v>
      </c>
      <c r="K116" s="26" t="s">
        <v>555</v>
      </c>
      <c r="L116" s="13">
        <f t="shared" si="52"/>
        <v>200</v>
      </c>
      <c r="M116" s="27">
        <f t="shared" si="58"/>
        <v>17400</v>
      </c>
      <c r="N116" s="27">
        <f t="shared" si="53"/>
        <v>17400.00000000004</v>
      </c>
      <c r="O116" s="15">
        <v>25</v>
      </c>
      <c r="P116" s="30">
        <f t="shared" si="44"/>
        <v>25748</v>
      </c>
      <c r="Q116" s="48">
        <f t="shared" si="71"/>
        <v>643700</v>
      </c>
      <c r="R116" s="44">
        <f t="shared" si="45"/>
        <v>29848</v>
      </c>
      <c r="S116" s="48">
        <f t="shared" si="54"/>
        <v>2238600</v>
      </c>
      <c r="T116" s="44">
        <f t="shared" si="46"/>
        <v>33948</v>
      </c>
      <c r="U116" s="48">
        <f t="shared" si="55"/>
        <v>2546100</v>
      </c>
      <c r="V116" s="44">
        <f t="shared" si="47"/>
        <v>38048</v>
      </c>
      <c r="W116" s="48">
        <f t="shared" si="56"/>
        <v>2853600</v>
      </c>
      <c r="X116" s="44">
        <f t="shared" si="48"/>
        <v>42148</v>
      </c>
      <c r="Y116" s="48">
        <f t="shared" si="57"/>
        <v>3161100</v>
      </c>
      <c r="Z116" s="20">
        <f t="shared" ref="Z116:Z134" si="73">+Y116+W116+U116+S116</f>
        <v>10799400</v>
      </c>
      <c r="AC116" s="87">
        <f t="shared" si="50"/>
        <v>240</v>
      </c>
      <c r="AD116" s="83">
        <f t="shared" si="51"/>
        <v>22320</v>
      </c>
      <c r="AE116" s="92">
        <f t="shared" si="60"/>
        <v>220.00000000000003</v>
      </c>
      <c r="AF116" s="92">
        <f t="shared" si="61"/>
        <v>226.6</v>
      </c>
      <c r="AG116" s="92">
        <f t="shared" si="62"/>
        <v>233.2</v>
      </c>
      <c r="AH116" s="92">
        <f t="shared" si="63"/>
        <v>240</v>
      </c>
      <c r="AI116" s="137">
        <f t="shared" si="64"/>
        <v>21340.000000000004</v>
      </c>
      <c r="AJ116" s="137">
        <f t="shared" si="65"/>
        <v>21980.2</v>
      </c>
      <c r="AK116" s="137">
        <f t="shared" si="66"/>
        <v>22620.399999999998</v>
      </c>
      <c r="AL116" s="137">
        <f t="shared" si="67"/>
        <v>23280</v>
      </c>
    </row>
    <row r="117" spans="1:38" ht="20.399999999999999">
      <c r="A117" s="5" t="s">
        <v>192</v>
      </c>
      <c r="B117" s="5" t="s">
        <v>2207</v>
      </c>
      <c r="C117" s="22" t="s">
        <v>630</v>
      </c>
      <c r="D117" s="22" t="s">
        <v>664</v>
      </c>
      <c r="E117" s="22" t="s">
        <v>668</v>
      </c>
      <c r="F117" s="22"/>
      <c r="G117" s="22"/>
      <c r="H117" s="23" t="s">
        <v>606</v>
      </c>
      <c r="I117" s="24">
        <v>76950</v>
      </c>
      <c r="J117" s="32">
        <v>123000</v>
      </c>
      <c r="K117" s="26" t="s">
        <v>555</v>
      </c>
      <c r="L117" s="13">
        <f t="shared" si="52"/>
        <v>1500</v>
      </c>
      <c r="M117" s="27">
        <f t="shared" si="58"/>
        <v>130500</v>
      </c>
      <c r="N117" s="27">
        <f t="shared" si="53"/>
        <v>130500.00000000031</v>
      </c>
      <c r="O117" s="15">
        <v>13</v>
      </c>
      <c r="P117" s="30">
        <f t="shared" si="44"/>
        <v>193110</v>
      </c>
      <c r="Q117" s="48">
        <f t="shared" si="71"/>
        <v>2510430</v>
      </c>
      <c r="R117" s="44">
        <f t="shared" si="45"/>
        <v>223860</v>
      </c>
      <c r="S117" s="48">
        <f t="shared" si="54"/>
        <v>8730540</v>
      </c>
      <c r="T117" s="44">
        <f t="shared" si="46"/>
        <v>254609.99999999997</v>
      </c>
      <c r="U117" s="48">
        <f t="shared" si="55"/>
        <v>9929789.9999999981</v>
      </c>
      <c r="V117" s="44">
        <f t="shared" si="47"/>
        <v>285360</v>
      </c>
      <c r="W117" s="48">
        <f t="shared" si="56"/>
        <v>11129040</v>
      </c>
      <c r="X117" s="44">
        <f t="shared" si="48"/>
        <v>316110</v>
      </c>
      <c r="Y117" s="48">
        <f t="shared" si="57"/>
        <v>12328290</v>
      </c>
      <c r="Z117" s="20">
        <f t="shared" si="73"/>
        <v>42117660</v>
      </c>
      <c r="AC117" s="87">
        <f t="shared" si="50"/>
        <v>1800</v>
      </c>
      <c r="AD117" s="83">
        <f t="shared" si="51"/>
        <v>167400</v>
      </c>
      <c r="AE117" s="92">
        <f t="shared" si="60"/>
        <v>1650.0000000000002</v>
      </c>
      <c r="AF117" s="92">
        <f t="shared" si="61"/>
        <v>1699.5</v>
      </c>
      <c r="AG117" s="92">
        <f t="shared" si="62"/>
        <v>1749</v>
      </c>
      <c r="AH117" s="92">
        <f t="shared" si="63"/>
        <v>1800</v>
      </c>
      <c r="AI117" s="137">
        <f t="shared" si="64"/>
        <v>160050.00000000003</v>
      </c>
      <c r="AJ117" s="137">
        <f t="shared" si="65"/>
        <v>164851.5</v>
      </c>
      <c r="AK117" s="137">
        <f t="shared" si="66"/>
        <v>169653</v>
      </c>
      <c r="AL117" s="137">
        <f t="shared" si="67"/>
        <v>174600</v>
      </c>
    </row>
    <row r="118" spans="1:38" ht="20.399999999999999">
      <c r="A118" s="5" t="s">
        <v>192</v>
      </c>
      <c r="B118" s="5" t="s">
        <v>2207</v>
      </c>
      <c r="C118" s="22" t="s">
        <v>630</v>
      </c>
      <c r="D118" s="22" t="s">
        <v>664</v>
      </c>
      <c r="E118" s="22" t="s">
        <v>669</v>
      </c>
      <c r="F118" s="22" t="s">
        <v>670</v>
      </c>
      <c r="G118" s="22"/>
      <c r="H118" s="23" t="s">
        <v>606</v>
      </c>
      <c r="I118" s="24">
        <v>15390</v>
      </c>
      <c r="J118" s="32">
        <v>24600</v>
      </c>
      <c r="K118" s="26" t="s">
        <v>555</v>
      </c>
      <c r="L118" s="13">
        <f t="shared" si="52"/>
        <v>300</v>
      </c>
      <c r="M118" s="27">
        <f t="shared" si="58"/>
        <v>26100</v>
      </c>
      <c r="N118" s="27">
        <f t="shared" si="53"/>
        <v>26100.000000000062</v>
      </c>
      <c r="O118" s="15">
        <v>250</v>
      </c>
      <c r="P118" s="30">
        <f t="shared" si="44"/>
        <v>38622</v>
      </c>
      <c r="Q118" s="48">
        <f t="shared" si="71"/>
        <v>9655500</v>
      </c>
      <c r="R118" s="44">
        <f t="shared" si="45"/>
        <v>44772</v>
      </c>
      <c r="S118" s="48">
        <f t="shared" si="54"/>
        <v>33579000</v>
      </c>
      <c r="T118" s="44">
        <f t="shared" si="46"/>
        <v>50921.999999999993</v>
      </c>
      <c r="U118" s="48">
        <f t="shared" si="55"/>
        <v>38191499.999999993</v>
      </c>
      <c r="V118" s="44">
        <f t="shared" si="47"/>
        <v>57071.999999999993</v>
      </c>
      <c r="W118" s="48">
        <f t="shared" si="56"/>
        <v>42803999.999999993</v>
      </c>
      <c r="X118" s="44">
        <f t="shared" si="48"/>
        <v>63221.999999999993</v>
      </c>
      <c r="Y118" s="48">
        <f t="shared" si="57"/>
        <v>47416499.999999993</v>
      </c>
      <c r="Z118" s="20">
        <f t="shared" si="73"/>
        <v>161990999.99999997</v>
      </c>
      <c r="AC118" s="87">
        <f t="shared" si="50"/>
        <v>360</v>
      </c>
      <c r="AD118" s="83">
        <f t="shared" si="51"/>
        <v>33480</v>
      </c>
      <c r="AE118" s="92">
        <f t="shared" si="60"/>
        <v>330</v>
      </c>
      <c r="AF118" s="92">
        <f t="shared" si="61"/>
        <v>339.9</v>
      </c>
      <c r="AG118" s="92">
        <f t="shared" si="62"/>
        <v>349.79999999999995</v>
      </c>
      <c r="AH118" s="92">
        <f t="shared" si="63"/>
        <v>360</v>
      </c>
      <c r="AI118" s="137">
        <f t="shared" si="64"/>
        <v>32010</v>
      </c>
      <c r="AJ118" s="137">
        <f t="shared" si="65"/>
        <v>32970.299999999996</v>
      </c>
      <c r="AK118" s="137">
        <f t="shared" si="66"/>
        <v>33930.6</v>
      </c>
      <c r="AL118" s="137">
        <f t="shared" si="67"/>
        <v>34920</v>
      </c>
    </row>
    <row r="119" spans="1:38" ht="20.399999999999999">
      <c r="A119" s="5" t="s">
        <v>192</v>
      </c>
      <c r="B119" s="5" t="s">
        <v>2207</v>
      </c>
      <c r="C119" s="22" t="s">
        <v>630</v>
      </c>
      <c r="D119" s="22" t="s">
        <v>664</v>
      </c>
      <c r="E119" s="22" t="s">
        <v>669</v>
      </c>
      <c r="F119" s="22" t="s">
        <v>671</v>
      </c>
      <c r="G119" s="22"/>
      <c r="H119" s="23" t="s">
        <v>606</v>
      </c>
      <c r="I119" s="24">
        <v>5130</v>
      </c>
      <c r="J119" s="32">
        <v>8200</v>
      </c>
      <c r="K119" s="26" t="s">
        <v>555</v>
      </c>
      <c r="L119" s="13">
        <f t="shared" si="52"/>
        <v>100</v>
      </c>
      <c r="M119" s="27">
        <f t="shared" si="58"/>
        <v>8700</v>
      </c>
      <c r="N119" s="27">
        <f t="shared" si="53"/>
        <v>8700.00000000002</v>
      </c>
      <c r="O119" s="15">
        <v>320</v>
      </c>
      <c r="P119" s="30">
        <f t="shared" si="44"/>
        <v>12874</v>
      </c>
      <c r="Q119" s="48">
        <f t="shared" si="71"/>
        <v>4119680</v>
      </c>
      <c r="R119" s="44">
        <f t="shared" si="45"/>
        <v>14924</v>
      </c>
      <c r="S119" s="48">
        <f t="shared" si="54"/>
        <v>14327040</v>
      </c>
      <c r="T119" s="44">
        <f t="shared" si="46"/>
        <v>16974</v>
      </c>
      <c r="U119" s="48">
        <f t="shared" si="55"/>
        <v>16295040</v>
      </c>
      <c r="V119" s="44">
        <f t="shared" si="47"/>
        <v>19024</v>
      </c>
      <c r="W119" s="48">
        <f t="shared" si="56"/>
        <v>18263040</v>
      </c>
      <c r="X119" s="44">
        <f t="shared" si="48"/>
        <v>21074</v>
      </c>
      <c r="Y119" s="48">
        <f t="shared" si="57"/>
        <v>20231040</v>
      </c>
      <c r="Z119" s="20">
        <f t="shared" si="73"/>
        <v>69116160</v>
      </c>
      <c r="AC119" s="87">
        <f t="shared" si="50"/>
        <v>120</v>
      </c>
      <c r="AD119" s="83">
        <f t="shared" si="51"/>
        <v>11160</v>
      </c>
      <c r="AE119" s="92">
        <f t="shared" si="60"/>
        <v>110.00000000000001</v>
      </c>
      <c r="AF119" s="92">
        <f t="shared" si="61"/>
        <v>113.3</v>
      </c>
      <c r="AG119" s="92">
        <f t="shared" si="62"/>
        <v>116.6</v>
      </c>
      <c r="AH119" s="92">
        <f t="shared" si="63"/>
        <v>120</v>
      </c>
      <c r="AI119" s="137">
        <f t="shared" si="64"/>
        <v>10670.000000000002</v>
      </c>
      <c r="AJ119" s="137">
        <f t="shared" si="65"/>
        <v>10990.1</v>
      </c>
      <c r="AK119" s="137">
        <f t="shared" si="66"/>
        <v>11310.199999999999</v>
      </c>
      <c r="AL119" s="137">
        <f t="shared" si="67"/>
        <v>11640</v>
      </c>
    </row>
    <row r="120" spans="1:38" ht="20.399999999999999">
      <c r="A120" s="5" t="s">
        <v>192</v>
      </c>
      <c r="B120" s="5" t="s">
        <v>2207</v>
      </c>
      <c r="C120" s="22" t="s">
        <v>630</v>
      </c>
      <c r="D120" s="22" t="s">
        <v>664</v>
      </c>
      <c r="E120" s="22" t="s">
        <v>672</v>
      </c>
      <c r="F120" s="22"/>
      <c r="G120" s="22"/>
      <c r="H120" s="23" t="s">
        <v>606</v>
      </c>
      <c r="I120" s="24">
        <v>10260</v>
      </c>
      <c r="J120" s="32">
        <v>16400</v>
      </c>
      <c r="K120" s="26" t="s">
        <v>555</v>
      </c>
      <c r="L120" s="13">
        <f t="shared" si="52"/>
        <v>200</v>
      </c>
      <c r="M120" s="27">
        <f t="shared" si="58"/>
        <v>17400</v>
      </c>
      <c r="N120" s="27">
        <f t="shared" si="53"/>
        <v>17400.00000000004</v>
      </c>
      <c r="O120" s="15">
        <v>420</v>
      </c>
      <c r="P120" s="30">
        <f t="shared" si="44"/>
        <v>25748</v>
      </c>
      <c r="Q120" s="48">
        <f t="shared" si="71"/>
        <v>10814160</v>
      </c>
      <c r="R120" s="44">
        <f t="shared" si="45"/>
        <v>29848</v>
      </c>
      <c r="S120" s="48">
        <f t="shared" si="54"/>
        <v>37608480</v>
      </c>
      <c r="T120" s="44">
        <f t="shared" si="46"/>
        <v>33948</v>
      </c>
      <c r="U120" s="48">
        <f t="shared" si="55"/>
        <v>42774480</v>
      </c>
      <c r="V120" s="44">
        <f t="shared" si="47"/>
        <v>38048</v>
      </c>
      <c r="W120" s="48">
        <f t="shared" si="56"/>
        <v>47940480</v>
      </c>
      <c r="X120" s="44">
        <f t="shared" si="48"/>
        <v>42148</v>
      </c>
      <c r="Y120" s="48">
        <f t="shared" si="57"/>
        <v>53106480</v>
      </c>
      <c r="Z120" s="20">
        <f t="shared" si="73"/>
        <v>181429920</v>
      </c>
      <c r="AC120" s="87">
        <f t="shared" si="50"/>
        <v>240</v>
      </c>
      <c r="AD120" s="83">
        <f t="shared" si="51"/>
        <v>22320</v>
      </c>
      <c r="AE120" s="92">
        <f t="shared" si="60"/>
        <v>220.00000000000003</v>
      </c>
      <c r="AF120" s="92">
        <f t="shared" si="61"/>
        <v>226.6</v>
      </c>
      <c r="AG120" s="92">
        <f t="shared" si="62"/>
        <v>233.2</v>
      </c>
      <c r="AH120" s="92">
        <f t="shared" si="63"/>
        <v>240</v>
      </c>
      <c r="AI120" s="137">
        <f t="shared" si="64"/>
        <v>21340.000000000004</v>
      </c>
      <c r="AJ120" s="137">
        <f t="shared" si="65"/>
        <v>21980.2</v>
      </c>
      <c r="AK120" s="137">
        <f t="shared" si="66"/>
        <v>22620.399999999998</v>
      </c>
      <c r="AL120" s="137">
        <f t="shared" si="67"/>
        <v>23280</v>
      </c>
    </row>
    <row r="121" spans="1:38" ht="20.399999999999999">
      <c r="A121" s="5" t="s">
        <v>192</v>
      </c>
      <c r="B121" s="5" t="s">
        <v>2207</v>
      </c>
      <c r="C121" s="22" t="s">
        <v>630</v>
      </c>
      <c r="D121" s="22" t="s">
        <v>664</v>
      </c>
      <c r="E121" s="22" t="s">
        <v>673</v>
      </c>
      <c r="F121" s="22" t="s">
        <v>674</v>
      </c>
      <c r="G121" s="22"/>
      <c r="H121" s="23" t="s">
        <v>606</v>
      </c>
      <c r="I121" s="24">
        <v>2138</v>
      </c>
      <c r="J121" s="32">
        <v>2460</v>
      </c>
      <c r="K121" s="26" t="s">
        <v>675</v>
      </c>
      <c r="L121" s="13">
        <f t="shared" si="52"/>
        <v>30</v>
      </c>
      <c r="M121" s="27">
        <f t="shared" si="58"/>
        <v>2610</v>
      </c>
      <c r="N121" s="27">
        <f t="shared" si="53"/>
        <v>2610.0000000000064</v>
      </c>
      <c r="O121" s="15">
        <v>52</v>
      </c>
      <c r="P121" s="30">
        <f t="shared" si="44"/>
        <v>3862.2000000000003</v>
      </c>
      <c r="Q121" s="48">
        <f t="shared" si="71"/>
        <v>200834.40000000002</v>
      </c>
      <c r="R121" s="44">
        <f t="shared" si="45"/>
        <v>4477.2</v>
      </c>
      <c r="S121" s="48">
        <f t="shared" si="54"/>
        <v>698443.2</v>
      </c>
      <c r="T121" s="44">
        <f t="shared" si="46"/>
        <v>5092.2</v>
      </c>
      <c r="U121" s="48">
        <f t="shared" si="55"/>
        <v>794383.2</v>
      </c>
      <c r="V121" s="44">
        <f t="shared" si="47"/>
        <v>5707.2</v>
      </c>
      <c r="W121" s="48">
        <f t="shared" si="56"/>
        <v>890323.2</v>
      </c>
      <c r="X121" s="44">
        <f t="shared" si="48"/>
        <v>6322.2</v>
      </c>
      <c r="Y121" s="48">
        <f t="shared" si="57"/>
        <v>986263.2</v>
      </c>
      <c r="Z121" s="20">
        <f t="shared" si="73"/>
        <v>3369412.8</v>
      </c>
      <c r="AC121" s="87">
        <f t="shared" si="50"/>
        <v>36</v>
      </c>
      <c r="AD121" s="83">
        <f t="shared" si="51"/>
        <v>3348</v>
      </c>
      <c r="AE121" s="92">
        <f t="shared" si="60"/>
        <v>33</v>
      </c>
      <c r="AF121" s="92">
        <f t="shared" si="61"/>
        <v>33.99</v>
      </c>
      <c r="AG121" s="92">
        <f t="shared" si="62"/>
        <v>34.979999999999997</v>
      </c>
      <c r="AH121" s="92">
        <f t="shared" si="63"/>
        <v>36</v>
      </c>
      <c r="AI121" s="137">
        <f t="shared" si="64"/>
        <v>3201</v>
      </c>
      <c r="AJ121" s="137">
        <f t="shared" si="65"/>
        <v>3297.03</v>
      </c>
      <c r="AK121" s="137">
        <f t="shared" si="66"/>
        <v>3393.0599999999995</v>
      </c>
      <c r="AL121" s="137">
        <f t="shared" si="67"/>
        <v>3492</v>
      </c>
    </row>
    <row r="122" spans="1:38" ht="20.399999999999999">
      <c r="A122" s="5" t="s">
        <v>192</v>
      </c>
      <c r="B122" s="5" t="s">
        <v>2207</v>
      </c>
      <c r="C122" s="22" t="s">
        <v>630</v>
      </c>
      <c r="D122" s="22" t="s">
        <v>664</v>
      </c>
      <c r="E122" s="22" t="s">
        <v>676</v>
      </c>
      <c r="F122" s="22"/>
      <c r="G122" s="22"/>
      <c r="H122" s="23" t="s">
        <v>606</v>
      </c>
      <c r="I122" s="24">
        <v>25650</v>
      </c>
      <c r="J122" s="32">
        <v>41000</v>
      </c>
      <c r="K122" s="26" t="s">
        <v>555</v>
      </c>
      <c r="L122" s="13">
        <f t="shared" si="52"/>
        <v>500</v>
      </c>
      <c r="M122" s="27">
        <f t="shared" si="58"/>
        <v>43500</v>
      </c>
      <c r="N122" s="27">
        <f t="shared" si="53"/>
        <v>43500.000000000102</v>
      </c>
      <c r="O122" s="15">
        <v>122</v>
      </c>
      <c r="P122" s="30">
        <f t="shared" ref="P122:P174" si="74">+J122*1.57</f>
        <v>64370</v>
      </c>
      <c r="Q122" s="48">
        <f t="shared" si="71"/>
        <v>7853140</v>
      </c>
      <c r="R122" s="44">
        <f t="shared" ref="R122:R174" si="75">+J122*1.82</f>
        <v>74620</v>
      </c>
      <c r="S122" s="48">
        <f t="shared" si="54"/>
        <v>27310920</v>
      </c>
      <c r="T122" s="44">
        <f t="shared" ref="T122:T174" si="76">+J122*2.07</f>
        <v>84870</v>
      </c>
      <c r="U122" s="48">
        <f t="shared" si="55"/>
        <v>31062420</v>
      </c>
      <c r="V122" s="44">
        <f t="shared" ref="V122:V174" si="77">+J122*2.32</f>
        <v>95120</v>
      </c>
      <c r="W122" s="48">
        <f t="shared" si="56"/>
        <v>34813920</v>
      </c>
      <c r="X122" s="44">
        <f t="shared" ref="X122:X174" si="78">+J122*2.57</f>
        <v>105370</v>
      </c>
      <c r="Y122" s="48">
        <f t="shared" si="57"/>
        <v>38565420</v>
      </c>
      <c r="Z122" s="20">
        <f t="shared" si="73"/>
        <v>131752680</v>
      </c>
      <c r="AC122" s="87">
        <f t="shared" si="50"/>
        <v>600</v>
      </c>
      <c r="AD122" s="83">
        <f t="shared" si="51"/>
        <v>55800</v>
      </c>
      <c r="AE122" s="92">
        <f t="shared" si="60"/>
        <v>550</v>
      </c>
      <c r="AF122" s="92">
        <f t="shared" si="61"/>
        <v>566.5</v>
      </c>
      <c r="AG122" s="92">
        <f t="shared" si="62"/>
        <v>583</v>
      </c>
      <c r="AH122" s="92">
        <f t="shared" si="63"/>
        <v>600</v>
      </c>
      <c r="AI122" s="137">
        <f t="shared" si="64"/>
        <v>53350</v>
      </c>
      <c r="AJ122" s="137">
        <f t="shared" si="65"/>
        <v>54950.5</v>
      </c>
      <c r="AK122" s="137">
        <f t="shared" si="66"/>
        <v>56551</v>
      </c>
      <c r="AL122" s="137">
        <f t="shared" si="67"/>
        <v>58200</v>
      </c>
    </row>
    <row r="123" spans="1:38" ht="30.6">
      <c r="A123" s="5" t="s">
        <v>192</v>
      </c>
      <c r="B123" s="5" t="s">
        <v>2207</v>
      </c>
      <c r="C123" s="22" t="s">
        <v>630</v>
      </c>
      <c r="D123" s="22" t="s">
        <v>664</v>
      </c>
      <c r="E123" s="22" t="s">
        <v>677</v>
      </c>
      <c r="F123" s="22" t="s">
        <v>678</v>
      </c>
      <c r="G123" s="22"/>
      <c r="H123" s="23" t="s">
        <v>606</v>
      </c>
      <c r="I123" s="24">
        <v>7695</v>
      </c>
      <c r="J123" s="32">
        <v>12300</v>
      </c>
      <c r="K123" s="26" t="s">
        <v>555</v>
      </c>
      <c r="L123" s="13">
        <f t="shared" si="52"/>
        <v>150</v>
      </c>
      <c r="M123" s="27">
        <f t="shared" si="58"/>
        <v>13050</v>
      </c>
      <c r="N123" s="27">
        <f t="shared" si="53"/>
        <v>13050.000000000031</v>
      </c>
      <c r="O123" s="15">
        <v>0.67</v>
      </c>
      <c r="P123" s="30">
        <f t="shared" si="74"/>
        <v>19311</v>
      </c>
      <c r="Q123" s="48">
        <f t="shared" si="71"/>
        <v>12938.37</v>
      </c>
      <c r="R123" s="44">
        <f t="shared" si="75"/>
        <v>22386</v>
      </c>
      <c r="S123" s="48">
        <f t="shared" si="54"/>
        <v>44995.86</v>
      </c>
      <c r="T123" s="44">
        <f t="shared" si="76"/>
        <v>25460.999999999996</v>
      </c>
      <c r="U123" s="48">
        <f t="shared" si="55"/>
        <v>51176.61</v>
      </c>
      <c r="V123" s="44">
        <f t="shared" si="77"/>
        <v>28535.999999999996</v>
      </c>
      <c r="W123" s="48">
        <f t="shared" si="56"/>
        <v>57357.36</v>
      </c>
      <c r="X123" s="44">
        <f t="shared" si="78"/>
        <v>31610.999999999996</v>
      </c>
      <c r="Y123" s="48">
        <f t="shared" si="57"/>
        <v>63538.11</v>
      </c>
      <c r="Z123" s="20">
        <f t="shared" si="73"/>
        <v>217067.94</v>
      </c>
      <c r="AC123" s="87">
        <f t="shared" si="50"/>
        <v>180</v>
      </c>
      <c r="AD123" s="83">
        <f t="shared" si="51"/>
        <v>16740</v>
      </c>
      <c r="AE123" s="92">
        <f t="shared" si="60"/>
        <v>165</v>
      </c>
      <c r="AF123" s="92">
        <f t="shared" si="61"/>
        <v>169.95</v>
      </c>
      <c r="AG123" s="92">
        <f t="shared" si="62"/>
        <v>174.89999999999998</v>
      </c>
      <c r="AH123" s="92">
        <f t="shared" si="63"/>
        <v>180</v>
      </c>
      <c r="AI123" s="137">
        <f t="shared" si="64"/>
        <v>16005</v>
      </c>
      <c r="AJ123" s="137">
        <f t="shared" si="65"/>
        <v>16485.149999999998</v>
      </c>
      <c r="AK123" s="137">
        <f t="shared" si="66"/>
        <v>16965.3</v>
      </c>
      <c r="AL123" s="137">
        <f t="shared" si="67"/>
        <v>17460</v>
      </c>
    </row>
    <row r="124" spans="1:38" ht="40.799999999999997">
      <c r="A124" s="5" t="s">
        <v>192</v>
      </c>
      <c r="B124" s="5" t="s">
        <v>2207</v>
      </c>
      <c r="C124" s="22" t="s">
        <v>630</v>
      </c>
      <c r="D124" s="22" t="s">
        <v>664</v>
      </c>
      <c r="E124" s="22" t="s">
        <v>679</v>
      </c>
      <c r="F124" s="22" t="s">
        <v>680</v>
      </c>
      <c r="G124" s="22"/>
      <c r="H124" s="23" t="s">
        <v>606</v>
      </c>
      <c r="I124" s="24">
        <v>25650</v>
      </c>
      <c r="J124" s="32">
        <v>32800</v>
      </c>
      <c r="K124" s="26" t="s">
        <v>681</v>
      </c>
      <c r="L124" s="13">
        <f t="shared" si="52"/>
        <v>400</v>
      </c>
      <c r="M124" s="27">
        <f t="shared" si="58"/>
        <v>34800</v>
      </c>
      <c r="N124" s="27">
        <f t="shared" si="53"/>
        <v>34800.00000000008</v>
      </c>
      <c r="O124" s="15">
        <v>25</v>
      </c>
      <c r="P124" s="30">
        <f t="shared" si="74"/>
        <v>51496</v>
      </c>
      <c r="Q124" s="48">
        <f t="shared" si="71"/>
        <v>1287400</v>
      </c>
      <c r="R124" s="44">
        <f t="shared" si="75"/>
        <v>59696</v>
      </c>
      <c r="S124" s="48">
        <f t="shared" si="54"/>
        <v>4477200</v>
      </c>
      <c r="T124" s="44">
        <f t="shared" si="76"/>
        <v>67896</v>
      </c>
      <c r="U124" s="48">
        <f t="shared" si="55"/>
        <v>5092200</v>
      </c>
      <c r="V124" s="44">
        <f t="shared" si="77"/>
        <v>76096</v>
      </c>
      <c r="W124" s="48">
        <f t="shared" si="56"/>
        <v>5707200</v>
      </c>
      <c r="X124" s="44">
        <f t="shared" si="78"/>
        <v>84296</v>
      </c>
      <c r="Y124" s="48">
        <f t="shared" si="57"/>
        <v>6322200</v>
      </c>
      <c r="Z124" s="20">
        <f t="shared" si="73"/>
        <v>21598800</v>
      </c>
      <c r="AC124" s="87">
        <f t="shared" si="50"/>
        <v>480</v>
      </c>
      <c r="AD124" s="83">
        <f t="shared" si="51"/>
        <v>44640</v>
      </c>
      <c r="AE124" s="92">
        <f t="shared" si="60"/>
        <v>440.00000000000006</v>
      </c>
      <c r="AF124" s="92">
        <f t="shared" si="61"/>
        <v>453.2</v>
      </c>
      <c r="AG124" s="92">
        <f t="shared" si="62"/>
        <v>466.4</v>
      </c>
      <c r="AH124" s="92">
        <f t="shared" si="63"/>
        <v>480</v>
      </c>
      <c r="AI124" s="137">
        <f t="shared" si="64"/>
        <v>42680.000000000007</v>
      </c>
      <c r="AJ124" s="137">
        <f t="shared" si="65"/>
        <v>43960.4</v>
      </c>
      <c r="AK124" s="137">
        <f t="shared" si="66"/>
        <v>45240.799999999996</v>
      </c>
      <c r="AL124" s="137">
        <f t="shared" si="67"/>
        <v>46560</v>
      </c>
    </row>
    <row r="125" spans="1:38" ht="30.6">
      <c r="A125" s="5" t="s">
        <v>192</v>
      </c>
      <c r="B125" s="5" t="s">
        <v>2207</v>
      </c>
      <c r="C125" s="22" t="s">
        <v>630</v>
      </c>
      <c r="D125" s="22" t="s">
        <v>664</v>
      </c>
      <c r="E125" s="22" t="s">
        <v>679</v>
      </c>
      <c r="F125" s="22" t="s">
        <v>682</v>
      </c>
      <c r="G125" s="22"/>
      <c r="H125" s="23" t="s">
        <v>606</v>
      </c>
      <c r="I125" s="24">
        <v>30780</v>
      </c>
      <c r="J125" s="32">
        <v>49200</v>
      </c>
      <c r="K125" s="26" t="s">
        <v>555</v>
      </c>
      <c r="L125" s="13">
        <f t="shared" si="52"/>
        <v>600</v>
      </c>
      <c r="M125" s="27">
        <f t="shared" si="58"/>
        <v>52200</v>
      </c>
      <c r="N125" s="27">
        <f t="shared" si="53"/>
        <v>52200.000000000124</v>
      </c>
      <c r="O125" s="15">
        <v>15</v>
      </c>
      <c r="P125" s="30">
        <f t="shared" si="74"/>
        <v>77244</v>
      </c>
      <c r="Q125" s="48">
        <f t="shared" si="71"/>
        <v>1158660</v>
      </c>
      <c r="R125" s="44">
        <f t="shared" si="75"/>
        <v>89544</v>
      </c>
      <c r="S125" s="48">
        <f t="shared" si="54"/>
        <v>4029480</v>
      </c>
      <c r="T125" s="44">
        <f t="shared" si="76"/>
        <v>101843.99999999999</v>
      </c>
      <c r="U125" s="48">
        <f t="shared" si="55"/>
        <v>4582979.9999999991</v>
      </c>
      <c r="V125" s="44">
        <f t="shared" si="77"/>
        <v>114143.99999999999</v>
      </c>
      <c r="W125" s="48">
        <f t="shared" si="56"/>
        <v>5136479.9999999991</v>
      </c>
      <c r="X125" s="44">
        <f t="shared" si="78"/>
        <v>126443.99999999999</v>
      </c>
      <c r="Y125" s="48">
        <f t="shared" si="57"/>
        <v>5689979.9999999991</v>
      </c>
      <c r="Z125" s="20">
        <f t="shared" si="73"/>
        <v>19438919.999999996</v>
      </c>
      <c r="AC125" s="87">
        <f t="shared" si="50"/>
        <v>720</v>
      </c>
      <c r="AD125" s="83">
        <f t="shared" si="51"/>
        <v>66960</v>
      </c>
      <c r="AE125" s="92">
        <f t="shared" si="60"/>
        <v>660</v>
      </c>
      <c r="AF125" s="92">
        <f t="shared" si="61"/>
        <v>679.8</v>
      </c>
      <c r="AG125" s="92">
        <f t="shared" si="62"/>
        <v>699.59999999999991</v>
      </c>
      <c r="AH125" s="92">
        <f t="shared" si="63"/>
        <v>720</v>
      </c>
      <c r="AI125" s="137">
        <f t="shared" si="64"/>
        <v>64020</v>
      </c>
      <c r="AJ125" s="137">
        <f t="shared" si="65"/>
        <v>65940.599999999991</v>
      </c>
      <c r="AK125" s="137">
        <f t="shared" si="66"/>
        <v>67861.2</v>
      </c>
      <c r="AL125" s="137">
        <f t="shared" si="67"/>
        <v>69840</v>
      </c>
    </row>
    <row r="126" spans="1:38" ht="30.6">
      <c r="A126" s="5" t="s">
        <v>192</v>
      </c>
      <c r="B126" s="5" t="s">
        <v>2207</v>
      </c>
      <c r="C126" s="22" t="s">
        <v>630</v>
      </c>
      <c r="D126" s="22" t="s">
        <v>664</v>
      </c>
      <c r="E126" s="22" t="s">
        <v>679</v>
      </c>
      <c r="F126" s="22" t="s">
        <v>683</v>
      </c>
      <c r="G126" s="22"/>
      <c r="H126" s="23" t="s">
        <v>606</v>
      </c>
      <c r="I126" s="24">
        <v>41040</v>
      </c>
      <c r="J126" s="32">
        <v>65600</v>
      </c>
      <c r="K126" s="26" t="s">
        <v>555</v>
      </c>
      <c r="L126" s="13">
        <f t="shared" si="52"/>
        <v>800</v>
      </c>
      <c r="M126" s="27">
        <f t="shared" si="58"/>
        <v>69600</v>
      </c>
      <c r="N126" s="27">
        <f t="shared" si="53"/>
        <v>69600.00000000016</v>
      </c>
      <c r="O126" s="15">
        <v>1.67</v>
      </c>
      <c r="P126" s="30">
        <f t="shared" si="74"/>
        <v>102992</v>
      </c>
      <c r="Q126" s="48">
        <f t="shared" si="71"/>
        <v>171996.63999999998</v>
      </c>
      <c r="R126" s="44">
        <f t="shared" si="75"/>
        <v>119392</v>
      </c>
      <c r="S126" s="48">
        <f t="shared" si="54"/>
        <v>598153.91999999993</v>
      </c>
      <c r="T126" s="44">
        <f t="shared" si="76"/>
        <v>135792</v>
      </c>
      <c r="U126" s="48">
        <f t="shared" si="55"/>
        <v>680317.91999999993</v>
      </c>
      <c r="V126" s="44">
        <f t="shared" si="77"/>
        <v>152192</v>
      </c>
      <c r="W126" s="48">
        <f t="shared" si="56"/>
        <v>762481.91999999993</v>
      </c>
      <c r="X126" s="44">
        <f t="shared" si="78"/>
        <v>168592</v>
      </c>
      <c r="Y126" s="48">
        <f t="shared" si="57"/>
        <v>844645.92</v>
      </c>
      <c r="Z126" s="20">
        <f t="shared" si="73"/>
        <v>2885599.6799999997</v>
      </c>
      <c r="AC126" s="87">
        <f t="shared" si="50"/>
        <v>960</v>
      </c>
      <c r="AD126" s="83">
        <f t="shared" si="51"/>
        <v>89280</v>
      </c>
      <c r="AE126" s="92">
        <f t="shared" si="60"/>
        <v>880.00000000000011</v>
      </c>
      <c r="AF126" s="92">
        <f t="shared" si="61"/>
        <v>906.4</v>
      </c>
      <c r="AG126" s="92">
        <f t="shared" si="62"/>
        <v>932.8</v>
      </c>
      <c r="AH126" s="92">
        <f t="shared" si="63"/>
        <v>960</v>
      </c>
      <c r="AI126" s="137">
        <f t="shared" si="64"/>
        <v>85360.000000000015</v>
      </c>
      <c r="AJ126" s="137">
        <f t="shared" si="65"/>
        <v>87920.8</v>
      </c>
      <c r="AK126" s="137">
        <f t="shared" si="66"/>
        <v>90481.599999999991</v>
      </c>
      <c r="AL126" s="137">
        <f t="shared" si="67"/>
        <v>93120</v>
      </c>
    </row>
    <row r="127" spans="1:38" ht="20.399999999999999">
      <c r="A127" s="5" t="s">
        <v>192</v>
      </c>
      <c r="B127" s="5" t="s">
        <v>2207</v>
      </c>
      <c r="C127" s="22" t="s">
        <v>630</v>
      </c>
      <c r="D127" s="22" t="s">
        <v>664</v>
      </c>
      <c r="E127" s="22" t="s">
        <v>684</v>
      </c>
      <c r="F127" s="22" t="s">
        <v>685</v>
      </c>
      <c r="G127" s="22"/>
      <c r="H127" s="23" t="s">
        <v>606</v>
      </c>
      <c r="I127" s="24">
        <v>25650</v>
      </c>
      <c r="J127" s="32">
        <v>41000</v>
      </c>
      <c r="K127" s="26" t="s">
        <v>555</v>
      </c>
      <c r="L127" s="13">
        <f t="shared" si="52"/>
        <v>500</v>
      </c>
      <c r="M127" s="27">
        <f t="shared" si="58"/>
        <v>43500</v>
      </c>
      <c r="N127" s="27">
        <f t="shared" si="53"/>
        <v>43500.000000000102</v>
      </c>
      <c r="O127" s="15">
        <v>1.67</v>
      </c>
      <c r="P127" s="30">
        <f t="shared" si="74"/>
        <v>64370</v>
      </c>
      <c r="Q127" s="48">
        <f t="shared" si="71"/>
        <v>107497.9</v>
      </c>
      <c r="R127" s="44">
        <f t="shared" si="75"/>
        <v>74620</v>
      </c>
      <c r="S127" s="48">
        <f t="shared" si="54"/>
        <v>373846.19999999995</v>
      </c>
      <c r="T127" s="44">
        <f t="shared" si="76"/>
        <v>84870</v>
      </c>
      <c r="U127" s="48">
        <f t="shared" si="55"/>
        <v>425198.69999999995</v>
      </c>
      <c r="V127" s="44">
        <f t="shared" si="77"/>
        <v>95120</v>
      </c>
      <c r="W127" s="48">
        <f t="shared" si="56"/>
        <v>476551.19999999995</v>
      </c>
      <c r="X127" s="44">
        <f t="shared" si="78"/>
        <v>105370</v>
      </c>
      <c r="Y127" s="48">
        <f t="shared" si="57"/>
        <v>527903.69999999995</v>
      </c>
      <c r="Z127" s="20">
        <f t="shared" si="73"/>
        <v>1803499.7999999998</v>
      </c>
      <c r="AC127" s="87">
        <f t="shared" si="50"/>
        <v>600</v>
      </c>
      <c r="AD127" s="83">
        <f t="shared" si="51"/>
        <v>55800</v>
      </c>
      <c r="AE127" s="92">
        <f t="shared" si="60"/>
        <v>550</v>
      </c>
      <c r="AF127" s="92">
        <f t="shared" si="61"/>
        <v>566.5</v>
      </c>
      <c r="AG127" s="92">
        <f t="shared" si="62"/>
        <v>583</v>
      </c>
      <c r="AH127" s="92">
        <f t="shared" si="63"/>
        <v>600</v>
      </c>
      <c r="AI127" s="137">
        <f t="shared" si="64"/>
        <v>53350</v>
      </c>
      <c r="AJ127" s="137">
        <f t="shared" si="65"/>
        <v>54950.5</v>
      </c>
      <c r="AK127" s="137">
        <f t="shared" si="66"/>
        <v>56551</v>
      </c>
      <c r="AL127" s="137">
        <f t="shared" si="67"/>
        <v>58200</v>
      </c>
    </row>
    <row r="128" spans="1:38" ht="40.799999999999997">
      <c r="A128" s="5" t="s">
        <v>192</v>
      </c>
      <c r="B128" s="5" t="s">
        <v>2207</v>
      </c>
      <c r="C128" s="22" t="s">
        <v>630</v>
      </c>
      <c r="D128" s="22" t="s">
        <v>664</v>
      </c>
      <c r="E128" s="22" t="s">
        <v>684</v>
      </c>
      <c r="F128" s="22" t="s">
        <v>686</v>
      </c>
      <c r="G128" s="22"/>
      <c r="H128" s="23" t="s">
        <v>606</v>
      </c>
      <c r="I128" s="24">
        <v>61560</v>
      </c>
      <c r="J128" s="32">
        <v>65600</v>
      </c>
      <c r="K128" s="26" t="s">
        <v>575</v>
      </c>
      <c r="L128" s="13">
        <f t="shared" si="52"/>
        <v>800</v>
      </c>
      <c r="M128" s="27">
        <f t="shared" si="58"/>
        <v>69600</v>
      </c>
      <c r="N128" s="27">
        <f t="shared" si="53"/>
        <v>69600.00000000016</v>
      </c>
      <c r="O128" s="15">
        <v>1.67</v>
      </c>
      <c r="P128" s="30">
        <f t="shared" si="74"/>
        <v>102992</v>
      </c>
      <c r="Q128" s="48">
        <f t="shared" si="71"/>
        <v>171996.63999999998</v>
      </c>
      <c r="R128" s="44">
        <f t="shared" si="75"/>
        <v>119392</v>
      </c>
      <c r="S128" s="48">
        <f t="shared" si="54"/>
        <v>598153.91999999993</v>
      </c>
      <c r="T128" s="44">
        <f t="shared" si="76"/>
        <v>135792</v>
      </c>
      <c r="U128" s="48">
        <f t="shared" si="55"/>
        <v>680317.91999999993</v>
      </c>
      <c r="V128" s="44">
        <f t="shared" si="77"/>
        <v>152192</v>
      </c>
      <c r="W128" s="48">
        <f t="shared" si="56"/>
        <v>762481.91999999993</v>
      </c>
      <c r="X128" s="44">
        <f t="shared" si="78"/>
        <v>168592</v>
      </c>
      <c r="Y128" s="48">
        <f t="shared" si="57"/>
        <v>844645.92</v>
      </c>
      <c r="Z128" s="20">
        <f t="shared" si="73"/>
        <v>2885599.6799999997</v>
      </c>
      <c r="AC128" s="87">
        <f t="shared" si="50"/>
        <v>960</v>
      </c>
      <c r="AD128" s="83">
        <f t="shared" si="51"/>
        <v>89280</v>
      </c>
      <c r="AE128" s="92">
        <f t="shared" si="60"/>
        <v>880.00000000000011</v>
      </c>
      <c r="AF128" s="92">
        <f t="shared" si="61"/>
        <v>906.4</v>
      </c>
      <c r="AG128" s="92">
        <f t="shared" si="62"/>
        <v>932.8</v>
      </c>
      <c r="AH128" s="92">
        <f t="shared" si="63"/>
        <v>960</v>
      </c>
      <c r="AI128" s="137">
        <f t="shared" si="64"/>
        <v>85360.000000000015</v>
      </c>
      <c r="AJ128" s="137">
        <f t="shared" si="65"/>
        <v>87920.8</v>
      </c>
      <c r="AK128" s="137">
        <f t="shared" si="66"/>
        <v>90481.599999999991</v>
      </c>
      <c r="AL128" s="137">
        <f t="shared" si="67"/>
        <v>93120</v>
      </c>
    </row>
    <row r="129" spans="1:38" ht="20.399999999999999">
      <c r="A129" s="5" t="s">
        <v>192</v>
      </c>
      <c r="B129" s="5" t="s">
        <v>2207</v>
      </c>
      <c r="C129" s="22" t="s">
        <v>630</v>
      </c>
      <c r="D129" s="22" t="s">
        <v>664</v>
      </c>
      <c r="E129" s="22" t="s">
        <v>684</v>
      </c>
      <c r="F129" s="22" t="s">
        <v>687</v>
      </c>
      <c r="G129" s="22"/>
      <c r="H129" s="23" t="s">
        <v>606</v>
      </c>
      <c r="I129" s="24">
        <v>41040</v>
      </c>
      <c r="J129" s="32">
        <v>65600</v>
      </c>
      <c r="K129" s="26" t="s">
        <v>555</v>
      </c>
      <c r="L129" s="13">
        <f t="shared" si="52"/>
        <v>800</v>
      </c>
      <c r="M129" s="27">
        <f t="shared" si="58"/>
        <v>69600</v>
      </c>
      <c r="N129" s="27">
        <f t="shared" si="53"/>
        <v>69600.00000000016</v>
      </c>
      <c r="O129" s="15">
        <v>1.67</v>
      </c>
      <c r="P129" s="30">
        <f t="shared" si="74"/>
        <v>102992</v>
      </c>
      <c r="Q129" s="48">
        <f t="shared" si="71"/>
        <v>171996.63999999998</v>
      </c>
      <c r="R129" s="44">
        <f t="shared" si="75"/>
        <v>119392</v>
      </c>
      <c r="S129" s="48">
        <f t="shared" si="54"/>
        <v>598153.91999999993</v>
      </c>
      <c r="T129" s="44">
        <f t="shared" si="76"/>
        <v>135792</v>
      </c>
      <c r="U129" s="48">
        <f t="shared" si="55"/>
        <v>680317.91999999993</v>
      </c>
      <c r="V129" s="44">
        <f t="shared" si="77"/>
        <v>152192</v>
      </c>
      <c r="W129" s="48">
        <f t="shared" si="56"/>
        <v>762481.91999999993</v>
      </c>
      <c r="X129" s="44">
        <f t="shared" si="78"/>
        <v>168592</v>
      </c>
      <c r="Y129" s="48">
        <f t="shared" si="57"/>
        <v>844645.92</v>
      </c>
      <c r="Z129" s="20">
        <f t="shared" si="73"/>
        <v>2885599.6799999997</v>
      </c>
      <c r="AC129" s="87">
        <f t="shared" si="50"/>
        <v>960</v>
      </c>
      <c r="AD129" s="83">
        <f t="shared" si="51"/>
        <v>89280</v>
      </c>
      <c r="AE129" s="92">
        <f t="shared" si="60"/>
        <v>880.00000000000011</v>
      </c>
      <c r="AF129" s="92">
        <f t="shared" si="61"/>
        <v>906.4</v>
      </c>
      <c r="AG129" s="92">
        <f t="shared" si="62"/>
        <v>932.8</v>
      </c>
      <c r="AH129" s="92">
        <f t="shared" si="63"/>
        <v>960</v>
      </c>
      <c r="AI129" s="137">
        <f t="shared" si="64"/>
        <v>85360.000000000015</v>
      </c>
      <c r="AJ129" s="137">
        <f t="shared" si="65"/>
        <v>87920.8</v>
      </c>
      <c r="AK129" s="137">
        <f t="shared" si="66"/>
        <v>90481.599999999991</v>
      </c>
      <c r="AL129" s="137">
        <f t="shared" si="67"/>
        <v>93120</v>
      </c>
    </row>
    <row r="130" spans="1:38" ht="20.399999999999999">
      <c r="A130" s="5" t="s">
        <v>192</v>
      </c>
      <c r="B130" s="5" t="s">
        <v>2207</v>
      </c>
      <c r="C130" s="22" t="s">
        <v>630</v>
      </c>
      <c r="D130" s="22" t="s">
        <v>664</v>
      </c>
      <c r="E130" s="22" t="s">
        <v>688</v>
      </c>
      <c r="F130" s="22"/>
      <c r="G130" s="22"/>
      <c r="H130" s="23" t="s">
        <v>606</v>
      </c>
      <c r="I130" s="24">
        <v>470</v>
      </c>
      <c r="J130" s="32">
        <v>820</v>
      </c>
      <c r="K130" s="26" t="s">
        <v>689</v>
      </c>
      <c r="L130" s="13">
        <f t="shared" si="52"/>
        <v>10</v>
      </c>
      <c r="M130" s="27">
        <f t="shared" si="58"/>
        <v>870</v>
      </c>
      <c r="N130" s="27">
        <f t="shared" si="53"/>
        <v>870.00000000000205</v>
      </c>
      <c r="O130" s="15">
        <v>25</v>
      </c>
      <c r="P130" s="30">
        <f t="shared" si="74"/>
        <v>1287.4000000000001</v>
      </c>
      <c r="Q130" s="48">
        <f t="shared" si="71"/>
        <v>32185.000000000004</v>
      </c>
      <c r="R130" s="44">
        <f t="shared" si="75"/>
        <v>1492.4</v>
      </c>
      <c r="S130" s="48">
        <f t="shared" si="54"/>
        <v>111930</v>
      </c>
      <c r="T130" s="44">
        <f t="shared" si="76"/>
        <v>1697.3999999999999</v>
      </c>
      <c r="U130" s="48">
        <f t="shared" si="55"/>
        <v>127305</v>
      </c>
      <c r="V130" s="44">
        <f t="shared" si="77"/>
        <v>1902.3999999999999</v>
      </c>
      <c r="W130" s="48">
        <f t="shared" si="56"/>
        <v>142680</v>
      </c>
      <c r="X130" s="44">
        <f t="shared" si="78"/>
        <v>2107.4</v>
      </c>
      <c r="Y130" s="48">
        <f t="shared" si="57"/>
        <v>158055</v>
      </c>
      <c r="Z130" s="20">
        <f t="shared" si="73"/>
        <v>539970</v>
      </c>
      <c r="AC130" s="87">
        <f t="shared" si="50"/>
        <v>12</v>
      </c>
      <c r="AD130" s="83">
        <f t="shared" si="51"/>
        <v>1116</v>
      </c>
      <c r="AE130" s="92">
        <f t="shared" si="60"/>
        <v>11</v>
      </c>
      <c r="AF130" s="92">
        <f t="shared" si="61"/>
        <v>11.33</v>
      </c>
      <c r="AG130" s="92">
        <f t="shared" si="62"/>
        <v>11.66</v>
      </c>
      <c r="AH130" s="92">
        <f t="shared" si="63"/>
        <v>12</v>
      </c>
      <c r="AI130" s="137">
        <f t="shared" si="64"/>
        <v>1067</v>
      </c>
      <c r="AJ130" s="137">
        <f t="shared" si="65"/>
        <v>1099.01</v>
      </c>
      <c r="AK130" s="137">
        <f t="shared" si="66"/>
        <v>1131.02</v>
      </c>
      <c r="AL130" s="137">
        <f t="shared" si="67"/>
        <v>1164</v>
      </c>
    </row>
    <row r="131" spans="1:38" ht="30.6">
      <c r="A131" s="5" t="s">
        <v>192</v>
      </c>
      <c r="B131" s="5" t="s">
        <v>2207</v>
      </c>
      <c r="C131" s="22" t="s">
        <v>630</v>
      </c>
      <c r="D131" s="22" t="s">
        <v>664</v>
      </c>
      <c r="E131" s="22" t="s">
        <v>690</v>
      </c>
      <c r="F131" s="22"/>
      <c r="G131" s="22"/>
      <c r="H131" s="23" t="s">
        <v>606</v>
      </c>
      <c r="I131" s="24">
        <v>25650</v>
      </c>
      <c r="J131" s="32">
        <v>41000</v>
      </c>
      <c r="K131" s="26" t="s">
        <v>555</v>
      </c>
      <c r="L131" s="13">
        <f t="shared" si="52"/>
        <v>500</v>
      </c>
      <c r="M131" s="27">
        <f t="shared" si="58"/>
        <v>43500</v>
      </c>
      <c r="N131" s="27">
        <f t="shared" si="53"/>
        <v>43500.000000000102</v>
      </c>
      <c r="O131" s="15">
        <v>1.67</v>
      </c>
      <c r="P131" s="30">
        <f t="shared" si="74"/>
        <v>64370</v>
      </c>
      <c r="Q131" s="48">
        <f t="shared" si="71"/>
        <v>107497.9</v>
      </c>
      <c r="R131" s="44">
        <f t="shared" si="75"/>
        <v>74620</v>
      </c>
      <c r="S131" s="48">
        <f t="shared" si="54"/>
        <v>373846.19999999995</v>
      </c>
      <c r="T131" s="44">
        <f t="shared" si="76"/>
        <v>84870</v>
      </c>
      <c r="U131" s="48">
        <f t="shared" si="55"/>
        <v>425198.69999999995</v>
      </c>
      <c r="V131" s="44">
        <f t="shared" si="77"/>
        <v>95120</v>
      </c>
      <c r="W131" s="48">
        <f t="shared" si="56"/>
        <v>476551.19999999995</v>
      </c>
      <c r="X131" s="44">
        <f t="shared" si="78"/>
        <v>105370</v>
      </c>
      <c r="Y131" s="48">
        <f t="shared" si="57"/>
        <v>527903.69999999995</v>
      </c>
      <c r="Z131" s="20">
        <f t="shared" si="73"/>
        <v>1803499.7999999998</v>
      </c>
      <c r="AC131" s="87">
        <f t="shared" si="50"/>
        <v>600</v>
      </c>
      <c r="AD131" s="83">
        <f t="shared" si="51"/>
        <v>55800</v>
      </c>
      <c r="AE131" s="92">
        <f t="shared" si="60"/>
        <v>550</v>
      </c>
      <c r="AF131" s="92">
        <f t="shared" si="61"/>
        <v>566.5</v>
      </c>
      <c r="AG131" s="92">
        <f t="shared" si="62"/>
        <v>583</v>
      </c>
      <c r="AH131" s="92">
        <f t="shared" si="63"/>
        <v>600</v>
      </c>
      <c r="AI131" s="137">
        <f t="shared" si="64"/>
        <v>53350</v>
      </c>
      <c r="AJ131" s="137">
        <f t="shared" si="65"/>
        <v>54950.5</v>
      </c>
      <c r="AK131" s="137">
        <f t="shared" si="66"/>
        <v>56551</v>
      </c>
      <c r="AL131" s="137">
        <f t="shared" si="67"/>
        <v>58200</v>
      </c>
    </row>
    <row r="132" spans="1:38" ht="30.6">
      <c r="A132" s="5" t="s">
        <v>192</v>
      </c>
      <c r="B132" s="5" t="s">
        <v>2207</v>
      </c>
      <c r="C132" s="22" t="s">
        <v>630</v>
      </c>
      <c r="D132" s="22" t="s">
        <v>664</v>
      </c>
      <c r="E132" s="22" t="s">
        <v>691</v>
      </c>
      <c r="F132" s="22" t="s">
        <v>692</v>
      </c>
      <c r="G132" s="22"/>
      <c r="H132" s="23" t="s">
        <v>606</v>
      </c>
      <c r="I132" s="24">
        <v>1026</v>
      </c>
      <c r="J132" s="32">
        <v>1640</v>
      </c>
      <c r="K132" s="26" t="s">
        <v>555</v>
      </c>
      <c r="L132" s="13">
        <f t="shared" si="52"/>
        <v>20</v>
      </c>
      <c r="M132" s="27">
        <f t="shared" si="58"/>
        <v>1740</v>
      </c>
      <c r="N132" s="27">
        <f t="shared" si="53"/>
        <v>1740.0000000000041</v>
      </c>
      <c r="O132" s="15">
        <v>8.33</v>
      </c>
      <c r="P132" s="30">
        <f t="shared" si="74"/>
        <v>2574.8000000000002</v>
      </c>
      <c r="Q132" s="48">
        <f t="shared" si="71"/>
        <v>21448.084000000003</v>
      </c>
      <c r="R132" s="44">
        <f t="shared" si="75"/>
        <v>2984.8</v>
      </c>
      <c r="S132" s="48">
        <f t="shared" si="54"/>
        <v>74590.152000000002</v>
      </c>
      <c r="T132" s="44">
        <f t="shared" si="76"/>
        <v>3394.7999999999997</v>
      </c>
      <c r="U132" s="48">
        <f t="shared" si="55"/>
        <v>84836.051999999996</v>
      </c>
      <c r="V132" s="44">
        <f t="shared" si="77"/>
        <v>3804.7999999999997</v>
      </c>
      <c r="W132" s="48">
        <f t="shared" si="56"/>
        <v>95081.95199999999</v>
      </c>
      <c r="X132" s="44">
        <f t="shared" si="78"/>
        <v>4214.8</v>
      </c>
      <c r="Y132" s="48">
        <f t="shared" si="57"/>
        <v>105327.852</v>
      </c>
      <c r="Z132" s="20">
        <f t="shared" si="73"/>
        <v>359836.00800000003</v>
      </c>
      <c r="AC132" s="87">
        <f t="shared" si="50"/>
        <v>24</v>
      </c>
      <c r="AD132" s="83">
        <f t="shared" si="51"/>
        <v>2232</v>
      </c>
      <c r="AE132" s="92">
        <f t="shared" si="60"/>
        <v>22</v>
      </c>
      <c r="AF132" s="92">
        <f t="shared" si="61"/>
        <v>22.66</v>
      </c>
      <c r="AG132" s="92">
        <f t="shared" si="62"/>
        <v>23.32</v>
      </c>
      <c r="AH132" s="92">
        <f t="shared" si="63"/>
        <v>24</v>
      </c>
      <c r="AI132" s="137">
        <f t="shared" si="64"/>
        <v>2134</v>
      </c>
      <c r="AJ132" s="137">
        <f t="shared" si="65"/>
        <v>2198.02</v>
      </c>
      <c r="AK132" s="137">
        <f t="shared" si="66"/>
        <v>2262.04</v>
      </c>
      <c r="AL132" s="137">
        <f t="shared" si="67"/>
        <v>2328</v>
      </c>
    </row>
    <row r="133" spans="1:38" ht="20.399999999999999">
      <c r="A133" s="5" t="s">
        <v>192</v>
      </c>
      <c r="B133" s="5" t="s">
        <v>2207</v>
      </c>
      <c r="C133" s="22" t="s">
        <v>630</v>
      </c>
      <c r="D133" s="22" t="s">
        <v>664</v>
      </c>
      <c r="E133" s="22" t="s">
        <v>693</v>
      </c>
      <c r="F133" s="22"/>
      <c r="G133" s="22"/>
      <c r="H133" s="23" t="s">
        <v>606</v>
      </c>
      <c r="I133" s="24">
        <v>1026</v>
      </c>
      <c r="J133" s="32">
        <v>1640</v>
      </c>
      <c r="K133" s="26" t="s">
        <v>555</v>
      </c>
      <c r="L133" s="13">
        <f t="shared" si="52"/>
        <v>20</v>
      </c>
      <c r="M133" s="27">
        <f t="shared" si="58"/>
        <v>1740</v>
      </c>
      <c r="N133" s="27">
        <f t="shared" si="53"/>
        <v>1740.0000000000041</v>
      </c>
      <c r="O133" s="15">
        <v>10</v>
      </c>
      <c r="P133" s="30">
        <f t="shared" si="74"/>
        <v>2574.8000000000002</v>
      </c>
      <c r="Q133" s="48">
        <f t="shared" si="71"/>
        <v>25748</v>
      </c>
      <c r="R133" s="44">
        <f t="shared" si="75"/>
        <v>2984.8</v>
      </c>
      <c r="S133" s="48">
        <f t="shared" si="54"/>
        <v>89544</v>
      </c>
      <c r="T133" s="44">
        <f t="shared" si="76"/>
        <v>3394.7999999999997</v>
      </c>
      <c r="U133" s="48">
        <f t="shared" si="55"/>
        <v>101844</v>
      </c>
      <c r="V133" s="44">
        <f t="shared" si="77"/>
        <v>3804.7999999999997</v>
      </c>
      <c r="W133" s="48">
        <f t="shared" si="56"/>
        <v>114144</v>
      </c>
      <c r="X133" s="44">
        <f t="shared" si="78"/>
        <v>4214.8</v>
      </c>
      <c r="Y133" s="48">
        <f t="shared" si="57"/>
        <v>126444</v>
      </c>
      <c r="Z133" s="20">
        <f t="shared" si="73"/>
        <v>431976</v>
      </c>
      <c r="AC133" s="87">
        <f t="shared" ref="AC133:AC189" si="79">L133*1.2</f>
        <v>24</v>
      </c>
      <c r="AD133" s="83">
        <f t="shared" ref="AD133:AD189" si="80">AC133*93</f>
        <v>2232</v>
      </c>
      <c r="AE133" s="92">
        <f t="shared" si="60"/>
        <v>22</v>
      </c>
      <c r="AF133" s="92">
        <f t="shared" si="61"/>
        <v>22.66</v>
      </c>
      <c r="AG133" s="92">
        <f t="shared" si="62"/>
        <v>23.32</v>
      </c>
      <c r="AH133" s="92">
        <f t="shared" si="63"/>
        <v>24</v>
      </c>
      <c r="AI133" s="137">
        <f t="shared" si="64"/>
        <v>2134</v>
      </c>
      <c r="AJ133" s="137">
        <f t="shared" si="65"/>
        <v>2198.02</v>
      </c>
      <c r="AK133" s="137">
        <f t="shared" si="66"/>
        <v>2262.04</v>
      </c>
      <c r="AL133" s="137">
        <f t="shared" si="67"/>
        <v>2328</v>
      </c>
    </row>
    <row r="134" spans="1:38" ht="20.399999999999999">
      <c r="A134" s="5" t="s">
        <v>192</v>
      </c>
      <c r="B134" s="5" t="s">
        <v>2207</v>
      </c>
      <c r="C134" s="22" t="s">
        <v>630</v>
      </c>
      <c r="D134" s="22" t="s">
        <v>664</v>
      </c>
      <c r="E134" s="22" t="s">
        <v>694</v>
      </c>
      <c r="F134" s="22" t="s">
        <v>695</v>
      </c>
      <c r="G134" s="22"/>
      <c r="H134" s="23" t="s">
        <v>606</v>
      </c>
      <c r="I134" s="24">
        <v>282</v>
      </c>
      <c r="J134" s="32">
        <v>246</v>
      </c>
      <c r="K134" s="26" t="s">
        <v>696</v>
      </c>
      <c r="L134" s="13">
        <f t="shared" si="52"/>
        <v>3</v>
      </c>
      <c r="M134" s="27">
        <f t="shared" si="58"/>
        <v>261</v>
      </c>
      <c r="N134" s="27">
        <f t="shared" si="53"/>
        <v>261.00000000000063</v>
      </c>
      <c r="O134" s="15">
        <v>1.67</v>
      </c>
      <c r="P134" s="30">
        <f t="shared" si="74"/>
        <v>386.22</v>
      </c>
      <c r="Q134" s="48">
        <f t="shared" si="71"/>
        <v>644.98739999999998</v>
      </c>
      <c r="R134" s="44">
        <f t="shared" si="75"/>
        <v>447.72</v>
      </c>
      <c r="S134" s="48">
        <f t="shared" si="54"/>
        <v>2243.0772000000002</v>
      </c>
      <c r="T134" s="44">
        <f t="shared" si="76"/>
        <v>509.21999999999997</v>
      </c>
      <c r="U134" s="48">
        <f t="shared" si="55"/>
        <v>2551.1922</v>
      </c>
      <c r="V134" s="44">
        <f t="shared" si="77"/>
        <v>570.71999999999991</v>
      </c>
      <c r="W134" s="48">
        <f t="shared" si="56"/>
        <v>2859.3071999999993</v>
      </c>
      <c r="X134" s="44">
        <f t="shared" si="78"/>
        <v>632.21999999999991</v>
      </c>
      <c r="Y134" s="48">
        <f t="shared" si="57"/>
        <v>3167.4222</v>
      </c>
      <c r="Z134" s="20">
        <f t="shared" si="73"/>
        <v>10820.998799999999</v>
      </c>
      <c r="AC134" s="87">
        <f t="shared" si="79"/>
        <v>3.5999999999999996</v>
      </c>
      <c r="AD134" s="83">
        <f t="shared" si="80"/>
        <v>334.79999999999995</v>
      </c>
      <c r="AE134" s="92">
        <f t="shared" si="60"/>
        <v>3.3000000000000003</v>
      </c>
      <c r="AF134" s="92">
        <f t="shared" si="61"/>
        <v>3.399</v>
      </c>
      <c r="AG134" s="92">
        <f t="shared" si="62"/>
        <v>3.4979999999999998</v>
      </c>
      <c r="AH134" s="92">
        <f t="shared" si="63"/>
        <v>3.5999999999999996</v>
      </c>
      <c r="AI134" s="137">
        <f t="shared" si="64"/>
        <v>320.10000000000002</v>
      </c>
      <c r="AJ134" s="137">
        <f t="shared" si="65"/>
        <v>329.70299999999997</v>
      </c>
      <c r="AK134" s="137">
        <f t="shared" si="66"/>
        <v>339.30599999999998</v>
      </c>
      <c r="AL134" s="137">
        <f t="shared" si="67"/>
        <v>349.2</v>
      </c>
    </row>
    <row r="135" spans="1:38" ht="20.399999999999999">
      <c r="A135" s="5" t="s">
        <v>192</v>
      </c>
      <c r="B135" s="5" t="s">
        <v>2207</v>
      </c>
      <c r="C135" s="22" t="s">
        <v>697</v>
      </c>
      <c r="D135" s="22" t="s">
        <v>698</v>
      </c>
      <c r="E135" s="22" t="s">
        <v>699</v>
      </c>
      <c r="F135" s="22" t="s">
        <v>700</v>
      </c>
      <c r="G135" s="22"/>
      <c r="H135" s="23" t="s">
        <v>537</v>
      </c>
      <c r="I135" s="24"/>
      <c r="J135" s="32"/>
      <c r="K135" s="26"/>
      <c r="L135" s="13">
        <f t="shared" ref="L135:L196" si="81">+J135/82</f>
        <v>0</v>
      </c>
      <c r="M135" s="27">
        <f t="shared" si="58"/>
        <v>0</v>
      </c>
      <c r="N135" s="27">
        <f t="shared" ref="N135:N191" si="82">+(1.0609756097561)*J135</f>
        <v>0</v>
      </c>
      <c r="P135" s="30">
        <f t="shared" si="74"/>
        <v>0</v>
      </c>
      <c r="Q135" s="48">
        <f t="shared" si="71"/>
        <v>0</v>
      </c>
      <c r="R135" s="44">
        <f t="shared" si="75"/>
        <v>0</v>
      </c>
      <c r="S135" s="48">
        <f t="shared" ref="S135:S191" si="83">+R135*O135*3</f>
        <v>0</v>
      </c>
      <c r="T135" s="44">
        <f t="shared" si="76"/>
        <v>0</v>
      </c>
      <c r="U135" s="48">
        <f t="shared" ref="U135:U191" si="84">+T135*O135*3</f>
        <v>0</v>
      </c>
      <c r="V135" s="44">
        <f t="shared" si="77"/>
        <v>0</v>
      </c>
      <c r="W135" s="48">
        <f t="shared" ref="W135:W191" si="85">+V135*O135*3</f>
        <v>0</v>
      </c>
      <c r="X135" s="44">
        <f t="shared" si="78"/>
        <v>0</v>
      </c>
      <c r="Y135" s="48">
        <f t="shared" ref="Y135:Y191" si="86">+X135*O135*3</f>
        <v>0</v>
      </c>
      <c r="Z135" s="34"/>
      <c r="AC135" s="87">
        <f t="shared" si="79"/>
        <v>0</v>
      </c>
      <c r="AD135" s="83">
        <f t="shared" si="80"/>
        <v>0</v>
      </c>
      <c r="AE135" s="92">
        <f t="shared" si="60"/>
        <v>0</v>
      </c>
      <c r="AF135" s="92">
        <f t="shared" si="61"/>
        <v>0</v>
      </c>
      <c r="AG135" s="92">
        <f t="shared" si="62"/>
        <v>0</v>
      </c>
      <c r="AH135" s="92">
        <f t="shared" si="63"/>
        <v>0</v>
      </c>
      <c r="AI135" s="137">
        <f t="shared" si="64"/>
        <v>0</v>
      </c>
      <c r="AJ135" s="137">
        <f t="shared" si="65"/>
        <v>0</v>
      </c>
      <c r="AK135" s="137">
        <f t="shared" si="66"/>
        <v>0</v>
      </c>
      <c r="AL135" s="137">
        <f t="shared" si="67"/>
        <v>0</v>
      </c>
    </row>
    <row r="136" spans="1:38" ht="20.399999999999999">
      <c r="A136" s="5" t="s">
        <v>192</v>
      </c>
      <c r="B136" s="5" t="s">
        <v>2207</v>
      </c>
      <c r="C136" s="22" t="s">
        <v>630</v>
      </c>
      <c r="D136" s="22" t="s">
        <v>664</v>
      </c>
      <c r="E136" s="22" t="s">
        <v>694</v>
      </c>
      <c r="F136" s="22" t="s">
        <v>701</v>
      </c>
      <c r="G136" s="22"/>
      <c r="H136" s="23" t="s">
        <v>606</v>
      </c>
      <c r="I136" s="24">
        <v>470</v>
      </c>
      <c r="J136" s="32">
        <v>410</v>
      </c>
      <c r="K136" s="26" t="s">
        <v>696</v>
      </c>
      <c r="L136" s="13">
        <f t="shared" si="81"/>
        <v>5</v>
      </c>
      <c r="M136" s="27">
        <f t="shared" si="58"/>
        <v>435</v>
      </c>
      <c r="N136" s="27">
        <f t="shared" si="82"/>
        <v>435.00000000000102</v>
      </c>
      <c r="O136" s="15">
        <v>1.67</v>
      </c>
      <c r="P136" s="30">
        <f t="shared" si="74"/>
        <v>643.70000000000005</v>
      </c>
      <c r="Q136" s="48">
        <f t="shared" si="71"/>
        <v>1074.979</v>
      </c>
      <c r="R136" s="44">
        <f t="shared" si="75"/>
        <v>746.2</v>
      </c>
      <c r="S136" s="48">
        <f t="shared" si="83"/>
        <v>3738.462</v>
      </c>
      <c r="T136" s="44">
        <f t="shared" si="76"/>
        <v>848.69999999999993</v>
      </c>
      <c r="U136" s="48">
        <f t="shared" si="84"/>
        <v>4251.9869999999992</v>
      </c>
      <c r="V136" s="44">
        <f t="shared" si="77"/>
        <v>951.19999999999993</v>
      </c>
      <c r="W136" s="48">
        <f t="shared" si="85"/>
        <v>4765.5119999999997</v>
      </c>
      <c r="X136" s="44">
        <f t="shared" si="78"/>
        <v>1053.7</v>
      </c>
      <c r="Y136" s="48">
        <f t="shared" si="86"/>
        <v>5279.0370000000003</v>
      </c>
      <c r="Z136" s="20">
        <f>+Y136+W136+U136+S136</f>
        <v>18034.998</v>
      </c>
      <c r="AC136" s="87">
        <f t="shared" si="79"/>
        <v>6</v>
      </c>
      <c r="AD136" s="83">
        <f t="shared" si="80"/>
        <v>558</v>
      </c>
      <c r="AE136" s="92">
        <f t="shared" si="60"/>
        <v>5.5</v>
      </c>
      <c r="AF136" s="92">
        <f t="shared" si="61"/>
        <v>5.665</v>
      </c>
      <c r="AG136" s="92">
        <f t="shared" si="62"/>
        <v>5.83</v>
      </c>
      <c r="AH136" s="92">
        <f t="shared" si="63"/>
        <v>6</v>
      </c>
      <c r="AI136" s="137">
        <f t="shared" si="64"/>
        <v>533.5</v>
      </c>
      <c r="AJ136" s="137">
        <f t="shared" si="65"/>
        <v>549.505</v>
      </c>
      <c r="AK136" s="137">
        <f t="shared" si="66"/>
        <v>565.51</v>
      </c>
      <c r="AL136" s="137">
        <f t="shared" si="67"/>
        <v>582</v>
      </c>
    </row>
    <row r="137" spans="1:38" ht="20.399999999999999">
      <c r="A137" s="5" t="s">
        <v>192</v>
      </c>
      <c r="B137" s="5" t="s">
        <v>2207</v>
      </c>
      <c r="C137" s="22" t="s">
        <v>630</v>
      </c>
      <c r="D137" s="22" t="s">
        <v>664</v>
      </c>
      <c r="E137" s="22" t="s">
        <v>694</v>
      </c>
      <c r="F137" s="22" t="s">
        <v>702</v>
      </c>
      <c r="G137" s="22"/>
      <c r="H137" s="23" t="s">
        <v>606</v>
      </c>
      <c r="I137" s="24">
        <v>958</v>
      </c>
      <c r="J137" s="32">
        <v>984</v>
      </c>
      <c r="K137" s="26" t="s">
        <v>703</v>
      </c>
      <c r="L137" s="13">
        <f t="shared" si="81"/>
        <v>12</v>
      </c>
      <c r="M137" s="27">
        <f t="shared" si="58"/>
        <v>1044</v>
      </c>
      <c r="N137" s="27">
        <f t="shared" si="82"/>
        <v>1044.0000000000025</v>
      </c>
      <c r="O137" s="15">
        <v>1.67</v>
      </c>
      <c r="P137" s="30">
        <f t="shared" si="74"/>
        <v>1544.88</v>
      </c>
      <c r="Q137" s="48">
        <f t="shared" si="71"/>
        <v>2579.9495999999999</v>
      </c>
      <c r="R137" s="44">
        <f t="shared" si="75"/>
        <v>1790.88</v>
      </c>
      <c r="S137" s="48">
        <f t="shared" si="83"/>
        <v>8972.3088000000007</v>
      </c>
      <c r="T137" s="44">
        <f t="shared" si="76"/>
        <v>2036.8799999999999</v>
      </c>
      <c r="U137" s="48">
        <f t="shared" si="84"/>
        <v>10204.7688</v>
      </c>
      <c r="V137" s="44">
        <f t="shared" si="77"/>
        <v>2282.8799999999997</v>
      </c>
      <c r="W137" s="48">
        <f t="shared" si="85"/>
        <v>11437.228799999997</v>
      </c>
      <c r="X137" s="44">
        <f t="shared" si="78"/>
        <v>2528.8799999999997</v>
      </c>
      <c r="Y137" s="48">
        <f t="shared" si="86"/>
        <v>12669.6888</v>
      </c>
      <c r="Z137" s="20">
        <f t="shared" ref="Z137:Z142" si="87">+Y137+W137+U137+S137</f>
        <v>43283.995199999998</v>
      </c>
      <c r="AC137" s="87">
        <f t="shared" si="79"/>
        <v>14.399999999999999</v>
      </c>
      <c r="AD137" s="83">
        <f t="shared" si="80"/>
        <v>1339.1999999999998</v>
      </c>
      <c r="AE137" s="92">
        <f t="shared" si="60"/>
        <v>13.200000000000001</v>
      </c>
      <c r="AF137" s="92">
        <f t="shared" si="61"/>
        <v>13.596</v>
      </c>
      <c r="AG137" s="92">
        <f t="shared" si="62"/>
        <v>13.991999999999999</v>
      </c>
      <c r="AH137" s="92">
        <f t="shared" si="63"/>
        <v>14.399999999999999</v>
      </c>
      <c r="AI137" s="137">
        <f t="shared" si="64"/>
        <v>1280.4000000000001</v>
      </c>
      <c r="AJ137" s="137">
        <f t="shared" si="65"/>
        <v>1318.8119999999999</v>
      </c>
      <c r="AK137" s="137">
        <f t="shared" si="66"/>
        <v>1357.2239999999999</v>
      </c>
      <c r="AL137" s="137">
        <f t="shared" si="67"/>
        <v>1396.8</v>
      </c>
    </row>
    <row r="138" spans="1:38" ht="20.399999999999999">
      <c r="A138" s="5" t="s">
        <v>192</v>
      </c>
      <c r="B138" s="5" t="s">
        <v>2207</v>
      </c>
      <c r="C138" s="22" t="s">
        <v>630</v>
      </c>
      <c r="D138" s="22" t="s">
        <v>664</v>
      </c>
      <c r="E138" s="22" t="s">
        <v>704</v>
      </c>
      <c r="F138" s="22" t="s">
        <v>670</v>
      </c>
      <c r="G138" s="22"/>
      <c r="H138" s="23" t="s">
        <v>606</v>
      </c>
      <c r="I138" s="24">
        <v>15390</v>
      </c>
      <c r="J138" s="32">
        <v>24600</v>
      </c>
      <c r="K138" s="26" t="s">
        <v>555</v>
      </c>
      <c r="L138" s="13">
        <f t="shared" si="81"/>
        <v>300</v>
      </c>
      <c r="M138" s="27">
        <f t="shared" ref="M138:M193" si="88">+L138*87</f>
        <v>26100</v>
      </c>
      <c r="N138" s="27">
        <f t="shared" si="82"/>
        <v>26100.000000000062</v>
      </c>
      <c r="O138" s="15">
        <v>3.33</v>
      </c>
      <c r="P138" s="30">
        <f t="shared" si="74"/>
        <v>38622</v>
      </c>
      <c r="Q138" s="48">
        <f t="shared" si="71"/>
        <v>128611.26000000001</v>
      </c>
      <c r="R138" s="44">
        <f t="shared" si="75"/>
        <v>44772</v>
      </c>
      <c r="S138" s="48">
        <f t="shared" si="83"/>
        <v>447272.28</v>
      </c>
      <c r="T138" s="44">
        <f t="shared" si="76"/>
        <v>50921.999999999993</v>
      </c>
      <c r="U138" s="48">
        <f t="shared" si="84"/>
        <v>508710.77999999991</v>
      </c>
      <c r="V138" s="44">
        <f t="shared" si="77"/>
        <v>57071.999999999993</v>
      </c>
      <c r="W138" s="48">
        <f t="shared" si="85"/>
        <v>570149.27999999991</v>
      </c>
      <c r="X138" s="44">
        <f t="shared" si="78"/>
        <v>63221.999999999993</v>
      </c>
      <c r="Y138" s="48">
        <f t="shared" si="86"/>
        <v>631587.77999999991</v>
      </c>
      <c r="Z138" s="20">
        <f t="shared" si="87"/>
        <v>2157720.12</v>
      </c>
      <c r="AC138" s="87">
        <f t="shared" si="79"/>
        <v>360</v>
      </c>
      <c r="AD138" s="83">
        <f t="shared" si="80"/>
        <v>33480</v>
      </c>
      <c r="AE138" s="92">
        <f t="shared" si="60"/>
        <v>330</v>
      </c>
      <c r="AF138" s="92">
        <f t="shared" si="61"/>
        <v>339.9</v>
      </c>
      <c r="AG138" s="92">
        <f t="shared" si="62"/>
        <v>349.79999999999995</v>
      </c>
      <c r="AH138" s="92">
        <f t="shared" si="63"/>
        <v>360</v>
      </c>
      <c r="AI138" s="137">
        <f t="shared" si="64"/>
        <v>32010</v>
      </c>
      <c r="AJ138" s="137">
        <f t="shared" si="65"/>
        <v>32970.299999999996</v>
      </c>
      <c r="AK138" s="137">
        <f t="shared" si="66"/>
        <v>33930.6</v>
      </c>
      <c r="AL138" s="137">
        <f t="shared" si="67"/>
        <v>34920</v>
      </c>
    </row>
    <row r="139" spans="1:38" ht="20.399999999999999">
      <c r="A139" s="5" t="s">
        <v>192</v>
      </c>
      <c r="B139" s="5" t="s">
        <v>2207</v>
      </c>
      <c r="C139" s="22" t="s">
        <v>630</v>
      </c>
      <c r="D139" s="22" t="s">
        <v>664</v>
      </c>
      <c r="E139" s="22" t="s">
        <v>704</v>
      </c>
      <c r="F139" s="22" t="s">
        <v>705</v>
      </c>
      <c r="G139" s="22"/>
      <c r="H139" s="23" t="s">
        <v>606</v>
      </c>
      <c r="I139" s="24">
        <v>5130</v>
      </c>
      <c r="J139" s="32">
        <v>8200</v>
      </c>
      <c r="K139" s="26" t="s">
        <v>555</v>
      </c>
      <c r="L139" s="13">
        <f t="shared" si="81"/>
        <v>100</v>
      </c>
      <c r="M139" s="27">
        <f t="shared" si="88"/>
        <v>8700</v>
      </c>
      <c r="N139" s="27">
        <f t="shared" si="82"/>
        <v>8700.00000000002</v>
      </c>
      <c r="O139" s="15">
        <v>0.67</v>
      </c>
      <c r="P139" s="30">
        <f t="shared" si="74"/>
        <v>12874</v>
      </c>
      <c r="Q139" s="48">
        <f t="shared" si="71"/>
        <v>8625.58</v>
      </c>
      <c r="R139" s="44">
        <f t="shared" si="75"/>
        <v>14924</v>
      </c>
      <c r="S139" s="48">
        <f t="shared" si="83"/>
        <v>29997.239999999998</v>
      </c>
      <c r="T139" s="44">
        <f t="shared" si="76"/>
        <v>16974</v>
      </c>
      <c r="U139" s="48">
        <f t="shared" si="84"/>
        <v>34117.74</v>
      </c>
      <c r="V139" s="44">
        <f t="shared" si="77"/>
        <v>19024</v>
      </c>
      <c r="W139" s="48">
        <f t="shared" si="85"/>
        <v>38238.239999999998</v>
      </c>
      <c r="X139" s="44">
        <f t="shared" si="78"/>
        <v>21074</v>
      </c>
      <c r="Y139" s="48">
        <f t="shared" si="86"/>
        <v>42358.740000000005</v>
      </c>
      <c r="Z139" s="20">
        <f t="shared" si="87"/>
        <v>144711.96</v>
      </c>
      <c r="AC139" s="87">
        <f t="shared" si="79"/>
        <v>120</v>
      </c>
      <c r="AD139" s="83">
        <f t="shared" si="80"/>
        <v>11160</v>
      </c>
      <c r="AE139" s="92">
        <f t="shared" si="60"/>
        <v>110.00000000000001</v>
      </c>
      <c r="AF139" s="92">
        <f t="shared" si="61"/>
        <v>113.3</v>
      </c>
      <c r="AG139" s="92">
        <f t="shared" si="62"/>
        <v>116.6</v>
      </c>
      <c r="AH139" s="92">
        <f t="shared" si="63"/>
        <v>120</v>
      </c>
      <c r="AI139" s="137">
        <f t="shared" si="64"/>
        <v>10670.000000000002</v>
      </c>
      <c r="AJ139" s="137">
        <f t="shared" si="65"/>
        <v>10990.1</v>
      </c>
      <c r="AK139" s="137">
        <f t="shared" si="66"/>
        <v>11310.199999999999</v>
      </c>
      <c r="AL139" s="137">
        <f t="shared" si="67"/>
        <v>11640</v>
      </c>
    </row>
    <row r="140" spans="1:38" ht="20.399999999999999">
      <c r="A140" s="5" t="s">
        <v>192</v>
      </c>
      <c r="B140" s="5" t="s">
        <v>2207</v>
      </c>
      <c r="C140" s="22" t="s">
        <v>630</v>
      </c>
      <c r="D140" s="22" t="s">
        <v>664</v>
      </c>
      <c r="E140" s="22" t="s">
        <v>706</v>
      </c>
      <c r="F140" s="22" t="s">
        <v>707</v>
      </c>
      <c r="G140" s="22"/>
      <c r="H140" s="23" t="s">
        <v>606</v>
      </c>
      <c r="I140" s="24">
        <v>25650</v>
      </c>
      <c r="J140" s="32">
        <v>16400</v>
      </c>
      <c r="K140" s="26" t="s">
        <v>708</v>
      </c>
      <c r="L140" s="13">
        <f t="shared" si="81"/>
        <v>200</v>
      </c>
      <c r="M140" s="27">
        <f t="shared" si="88"/>
        <v>17400</v>
      </c>
      <c r="N140" s="27">
        <f t="shared" si="82"/>
        <v>17400.00000000004</v>
      </c>
      <c r="O140" s="15">
        <v>1.67</v>
      </c>
      <c r="P140" s="30">
        <f t="shared" si="74"/>
        <v>25748</v>
      </c>
      <c r="Q140" s="48">
        <f t="shared" si="71"/>
        <v>42999.159999999996</v>
      </c>
      <c r="R140" s="44">
        <f t="shared" si="75"/>
        <v>29848</v>
      </c>
      <c r="S140" s="48">
        <f t="shared" si="83"/>
        <v>149538.47999999998</v>
      </c>
      <c r="T140" s="44">
        <f t="shared" si="76"/>
        <v>33948</v>
      </c>
      <c r="U140" s="48">
        <f t="shared" si="84"/>
        <v>170079.47999999998</v>
      </c>
      <c r="V140" s="44">
        <f t="shared" si="77"/>
        <v>38048</v>
      </c>
      <c r="W140" s="48">
        <f t="shared" si="85"/>
        <v>190620.47999999998</v>
      </c>
      <c r="X140" s="44">
        <f t="shared" si="78"/>
        <v>42148</v>
      </c>
      <c r="Y140" s="48">
        <f t="shared" si="86"/>
        <v>211161.48</v>
      </c>
      <c r="Z140" s="20">
        <f t="shared" si="87"/>
        <v>721399.91999999993</v>
      </c>
      <c r="AC140" s="87">
        <f t="shared" si="79"/>
        <v>240</v>
      </c>
      <c r="AD140" s="83">
        <f t="shared" si="80"/>
        <v>22320</v>
      </c>
      <c r="AE140" s="92">
        <f t="shared" ref="AE140:AE195" si="89">L140*1.1</f>
        <v>220.00000000000003</v>
      </c>
      <c r="AF140" s="92">
        <f t="shared" ref="AF140:AF195" si="90">L140*1.133</f>
        <v>226.6</v>
      </c>
      <c r="AG140" s="92">
        <f t="shared" ref="AG140:AG195" si="91">L140*1.166</f>
        <v>233.2</v>
      </c>
      <c r="AH140" s="92">
        <f t="shared" ref="AH140:AH195" si="92">L140*1.2</f>
        <v>240</v>
      </c>
      <c r="AI140" s="137">
        <f t="shared" si="64"/>
        <v>21340.000000000004</v>
      </c>
      <c r="AJ140" s="137">
        <f t="shared" si="65"/>
        <v>21980.2</v>
      </c>
      <c r="AK140" s="137">
        <f t="shared" si="66"/>
        <v>22620.399999999998</v>
      </c>
      <c r="AL140" s="137">
        <f t="shared" si="67"/>
        <v>23280</v>
      </c>
    </row>
    <row r="141" spans="1:38" ht="20.399999999999999">
      <c r="A141" s="5" t="s">
        <v>192</v>
      </c>
      <c r="B141" s="5" t="s">
        <v>2207</v>
      </c>
      <c r="C141" s="22" t="s">
        <v>630</v>
      </c>
      <c r="D141" s="22" t="s">
        <v>664</v>
      </c>
      <c r="E141" s="22" t="s">
        <v>706</v>
      </c>
      <c r="F141" s="22" t="s">
        <v>709</v>
      </c>
      <c r="G141" s="22"/>
      <c r="H141" s="23" t="s">
        <v>606</v>
      </c>
      <c r="I141" s="24">
        <v>5130</v>
      </c>
      <c r="J141" s="32">
        <v>8200</v>
      </c>
      <c r="K141" s="26" t="s">
        <v>555</v>
      </c>
      <c r="L141" s="13">
        <f t="shared" si="81"/>
        <v>100</v>
      </c>
      <c r="M141" s="27">
        <f t="shared" si="88"/>
        <v>8700</v>
      </c>
      <c r="N141" s="27">
        <f t="shared" si="82"/>
        <v>8700.00000000002</v>
      </c>
      <c r="O141" s="15">
        <v>0.67</v>
      </c>
      <c r="P141" s="30">
        <f t="shared" si="74"/>
        <v>12874</v>
      </c>
      <c r="Q141" s="48">
        <f t="shared" si="71"/>
        <v>8625.58</v>
      </c>
      <c r="R141" s="44">
        <f t="shared" si="75"/>
        <v>14924</v>
      </c>
      <c r="S141" s="48">
        <f t="shared" si="83"/>
        <v>29997.239999999998</v>
      </c>
      <c r="T141" s="44">
        <f t="shared" si="76"/>
        <v>16974</v>
      </c>
      <c r="U141" s="48">
        <f t="shared" si="84"/>
        <v>34117.74</v>
      </c>
      <c r="V141" s="44">
        <f t="shared" si="77"/>
        <v>19024</v>
      </c>
      <c r="W141" s="48">
        <f t="shared" si="85"/>
        <v>38238.239999999998</v>
      </c>
      <c r="X141" s="44">
        <f t="shared" si="78"/>
        <v>21074</v>
      </c>
      <c r="Y141" s="48">
        <f t="shared" si="86"/>
        <v>42358.740000000005</v>
      </c>
      <c r="Z141" s="20">
        <f t="shared" si="87"/>
        <v>144711.96</v>
      </c>
      <c r="AC141" s="87">
        <f t="shared" si="79"/>
        <v>120</v>
      </c>
      <c r="AD141" s="83">
        <f t="shared" si="80"/>
        <v>11160</v>
      </c>
      <c r="AE141" s="92">
        <f t="shared" si="89"/>
        <v>110.00000000000001</v>
      </c>
      <c r="AF141" s="92">
        <f t="shared" si="90"/>
        <v>113.3</v>
      </c>
      <c r="AG141" s="92">
        <f t="shared" si="91"/>
        <v>116.6</v>
      </c>
      <c r="AH141" s="92">
        <f t="shared" si="92"/>
        <v>120</v>
      </c>
      <c r="AI141" s="137">
        <f t="shared" ref="AI141:AI202" si="93">AE141*97</f>
        <v>10670.000000000002</v>
      </c>
      <c r="AJ141" s="137">
        <f t="shared" ref="AJ141:AJ202" si="94">AF141*97</f>
        <v>10990.1</v>
      </c>
      <c r="AK141" s="137">
        <f t="shared" ref="AK141:AK202" si="95">AG141*97</f>
        <v>11310.199999999999</v>
      </c>
      <c r="AL141" s="137">
        <f t="shared" ref="AL141:AL202" si="96">AH141*97</f>
        <v>11640</v>
      </c>
    </row>
    <row r="142" spans="1:38" ht="20.399999999999999">
      <c r="A142" s="5" t="s">
        <v>192</v>
      </c>
      <c r="B142" s="5" t="s">
        <v>2207</v>
      </c>
      <c r="C142" s="22" t="s">
        <v>630</v>
      </c>
      <c r="D142" s="22" t="s">
        <v>664</v>
      </c>
      <c r="E142" s="22" t="s">
        <v>710</v>
      </c>
      <c r="F142" s="22"/>
      <c r="G142" s="22"/>
      <c r="H142" s="23" t="s">
        <v>606</v>
      </c>
      <c r="I142" s="24">
        <v>1881</v>
      </c>
      <c r="J142" s="32">
        <v>1640</v>
      </c>
      <c r="K142" s="26" t="s">
        <v>711</v>
      </c>
      <c r="L142" s="13">
        <f t="shared" si="81"/>
        <v>20</v>
      </c>
      <c r="M142" s="27">
        <f t="shared" si="88"/>
        <v>1740</v>
      </c>
      <c r="N142" s="27">
        <f t="shared" si="82"/>
        <v>1740.0000000000041</v>
      </c>
      <c r="O142" s="15">
        <v>1.67</v>
      </c>
      <c r="P142" s="30">
        <f t="shared" si="74"/>
        <v>2574.8000000000002</v>
      </c>
      <c r="Q142" s="48">
        <f t="shared" si="71"/>
        <v>4299.9160000000002</v>
      </c>
      <c r="R142" s="44">
        <f t="shared" si="75"/>
        <v>2984.8</v>
      </c>
      <c r="S142" s="48">
        <f t="shared" si="83"/>
        <v>14953.848</v>
      </c>
      <c r="T142" s="44">
        <f t="shared" si="76"/>
        <v>3394.7999999999997</v>
      </c>
      <c r="U142" s="48">
        <f t="shared" si="84"/>
        <v>17007.947999999997</v>
      </c>
      <c r="V142" s="44">
        <f t="shared" si="77"/>
        <v>3804.7999999999997</v>
      </c>
      <c r="W142" s="48">
        <f t="shared" si="85"/>
        <v>19062.047999999999</v>
      </c>
      <c r="X142" s="44">
        <f t="shared" si="78"/>
        <v>4214.8</v>
      </c>
      <c r="Y142" s="48">
        <f t="shared" si="86"/>
        <v>21116.148000000001</v>
      </c>
      <c r="Z142" s="20">
        <f t="shared" si="87"/>
        <v>72139.991999999998</v>
      </c>
      <c r="AC142" s="87">
        <f t="shared" si="79"/>
        <v>24</v>
      </c>
      <c r="AD142" s="83">
        <f t="shared" si="80"/>
        <v>2232</v>
      </c>
      <c r="AE142" s="92">
        <f t="shared" si="89"/>
        <v>22</v>
      </c>
      <c r="AF142" s="92">
        <f t="shared" si="90"/>
        <v>22.66</v>
      </c>
      <c r="AG142" s="92">
        <f t="shared" si="91"/>
        <v>23.32</v>
      </c>
      <c r="AH142" s="92">
        <f t="shared" si="92"/>
        <v>24</v>
      </c>
      <c r="AI142" s="137">
        <f t="shared" si="93"/>
        <v>2134</v>
      </c>
      <c r="AJ142" s="137">
        <f t="shared" si="94"/>
        <v>2198.02</v>
      </c>
      <c r="AK142" s="137">
        <f t="shared" si="95"/>
        <v>2262.04</v>
      </c>
      <c r="AL142" s="137">
        <f t="shared" si="96"/>
        <v>2328</v>
      </c>
    </row>
    <row r="143" spans="1:38">
      <c r="C143" s="22" t="s">
        <v>85</v>
      </c>
      <c r="D143" s="22"/>
      <c r="E143" s="22"/>
      <c r="F143" s="22"/>
      <c r="G143" s="22"/>
      <c r="H143" s="23"/>
      <c r="I143" s="24"/>
      <c r="J143" s="32"/>
      <c r="K143" s="26"/>
      <c r="L143" s="13">
        <f t="shared" si="81"/>
        <v>0</v>
      </c>
      <c r="M143" s="27">
        <f t="shared" si="88"/>
        <v>0</v>
      </c>
      <c r="N143" s="27">
        <f t="shared" si="82"/>
        <v>0</v>
      </c>
      <c r="P143" s="30">
        <f t="shared" si="74"/>
        <v>0</v>
      </c>
      <c r="Q143" s="48">
        <f t="shared" si="71"/>
        <v>0</v>
      </c>
      <c r="R143" s="44">
        <f t="shared" si="75"/>
        <v>0</v>
      </c>
      <c r="S143" s="48">
        <f t="shared" si="83"/>
        <v>0</v>
      </c>
      <c r="T143" s="44">
        <f t="shared" si="76"/>
        <v>0</v>
      </c>
      <c r="U143" s="48">
        <f t="shared" si="84"/>
        <v>0</v>
      </c>
      <c r="V143" s="44">
        <f t="shared" si="77"/>
        <v>0</v>
      </c>
      <c r="W143" s="48">
        <f t="shared" si="85"/>
        <v>0</v>
      </c>
      <c r="X143" s="44">
        <f t="shared" si="78"/>
        <v>0</v>
      </c>
      <c r="Y143" s="48">
        <f t="shared" si="86"/>
        <v>0</v>
      </c>
      <c r="Z143" s="34">
        <f>SUM(Z115:Z142)</f>
        <v>691137625.3319999</v>
      </c>
      <c r="AC143" s="87">
        <f t="shared" si="79"/>
        <v>0</v>
      </c>
      <c r="AD143" s="83">
        <f t="shared" si="80"/>
        <v>0</v>
      </c>
      <c r="AE143" s="92">
        <f t="shared" si="89"/>
        <v>0</v>
      </c>
      <c r="AF143" s="92">
        <f t="shared" si="90"/>
        <v>0</v>
      </c>
      <c r="AG143" s="92">
        <f t="shared" si="91"/>
        <v>0</v>
      </c>
      <c r="AH143" s="92">
        <f t="shared" si="92"/>
        <v>0</v>
      </c>
      <c r="AI143" s="137">
        <f t="shared" si="93"/>
        <v>0</v>
      </c>
      <c r="AJ143" s="137">
        <f t="shared" si="94"/>
        <v>0</v>
      </c>
      <c r="AK143" s="137">
        <f t="shared" si="95"/>
        <v>0</v>
      </c>
      <c r="AL143" s="137">
        <f t="shared" si="96"/>
        <v>0</v>
      </c>
    </row>
    <row r="144" spans="1:38" ht="30.6">
      <c r="A144" s="5" t="s">
        <v>14</v>
      </c>
      <c r="B144" s="5" t="s">
        <v>408</v>
      </c>
      <c r="C144" s="22" t="s">
        <v>712</v>
      </c>
      <c r="D144" s="22" t="s">
        <v>713</v>
      </c>
      <c r="E144" s="22" t="s">
        <v>714</v>
      </c>
      <c r="F144" s="22" t="s">
        <v>2244</v>
      </c>
      <c r="G144" s="22"/>
      <c r="H144" s="23" t="s">
        <v>606</v>
      </c>
      <c r="I144" s="24">
        <v>251</v>
      </c>
      <c r="J144" s="32"/>
      <c r="K144" s="26"/>
      <c r="L144" s="13">
        <f t="shared" si="81"/>
        <v>0</v>
      </c>
      <c r="M144" s="27">
        <f t="shared" si="88"/>
        <v>0</v>
      </c>
      <c r="N144" s="27">
        <f t="shared" si="82"/>
        <v>0</v>
      </c>
      <c r="O144" s="15">
        <v>150</v>
      </c>
      <c r="P144" s="30">
        <f t="shared" si="74"/>
        <v>0</v>
      </c>
      <c r="Q144" s="48">
        <f t="shared" si="71"/>
        <v>0</v>
      </c>
      <c r="R144" s="44">
        <f t="shared" si="75"/>
        <v>0</v>
      </c>
      <c r="S144" s="48">
        <f t="shared" si="83"/>
        <v>0</v>
      </c>
      <c r="T144" s="44">
        <f t="shared" si="76"/>
        <v>0</v>
      </c>
      <c r="U144" s="48">
        <f t="shared" si="84"/>
        <v>0</v>
      </c>
      <c r="V144" s="44">
        <f t="shared" si="77"/>
        <v>0</v>
      </c>
      <c r="W144" s="48">
        <f t="shared" si="85"/>
        <v>0</v>
      </c>
      <c r="X144" s="44">
        <f t="shared" si="78"/>
        <v>0</v>
      </c>
      <c r="Y144" s="48">
        <f t="shared" si="86"/>
        <v>0</v>
      </c>
      <c r="Z144" s="20">
        <f>+Y144+W144+U144+S144</f>
        <v>0</v>
      </c>
      <c r="AC144" s="87">
        <f t="shared" si="79"/>
        <v>0</v>
      </c>
      <c r="AD144" s="83">
        <f t="shared" si="80"/>
        <v>0</v>
      </c>
      <c r="AE144" s="92">
        <f t="shared" si="89"/>
        <v>0</v>
      </c>
      <c r="AF144" s="92">
        <f t="shared" si="90"/>
        <v>0</v>
      </c>
      <c r="AG144" s="92">
        <f t="shared" si="91"/>
        <v>0</v>
      </c>
      <c r="AH144" s="92">
        <f t="shared" si="92"/>
        <v>0</v>
      </c>
      <c r="AI144" s="137">
        <f t="shared" si="93"/>
        <v>0</v>
      </c>
      <c r="AJ144" s="137">
        <f t="shared" si="94"/>
        <v>0</v>
      </c>
      <c r="AK144" s="137">
        <f t="shared" si="95"/>
        <v>0</v>
      </c>
      <c r="AL144" s="137">
        <f t="shared" si="96"/>
        <v>0</v>
      </c>
    </row>
    <row r="145" spans="1:38" ht="20.399999999999999">
      <c r="A145" s="5" t="s">
        <v>14</v>
      </c>
      <c r="B145" s="5" t="s">
        <v>408</v>
      </c>
      <c r="C145" s="22" t="s">
        <v>712</v>
      </c>
      <c r="D145" s="22" t="s">
        <v>713</v>
      </c>
      <c r="E145" s="22" t="s">
        <v>715</v>
      </c>
      <c r="F145" s="22" t="s">
        <v>716</v>
      </c>
      <c r="G145" s="22"/>
      <c r="H145" s="23" t="s">
        <v>606</v>
      </c>
      <c r="I145" s="24"/>
      <c r="J145" s="32">
        <v>4100</v>
      </c>
      <c r="K145" s="26"/>
      <c r="L145" s="13">
        <f t="shared" si="81"/>
        <v>50</v>
      </c>
      <c r="M145" s="27">
        <f t="shared" si="88"/>
        <v>4350</v>
      </c>
      <c r="N145" s="27">
        <f t="shared" si="82"/>
        <v>4350.00000000001</v>
      </c>
      <c r="O145" s="15">
        <v>250</v>
      </c>
      <c r="P145" s="30">
        <f t="shared" si="74"/>
        <v>6437</v>
      </c>
      <c r="Q145" s="48">
        <f t="shared" si="71"/>
        <v>1609250</v>
      </c>
      <c r="R145" s="44">
        <f t="shared" si="75"/>
        <v>7462</v>
      </c>
      <c r="S145" s="48">
        <f t="shared" si="83"/>
        <v>5596500</v>
      </c>
      <c r="T145" s="44">
        <f t="shared" si="76"/>
        <v>8487</v>
      </c>
      <c r="U145" s="48">
        <f t="shared" si="84"/>
        <v>6365250</v>
      </c>
      <c r="V145" s="44">
        <f t="shared" si="77"/>
        <v>9512</v>
      </c>
      <c r="W145" s="48">
        <f t="shared" si="85"/>
        <v>7134000</v>
      </c>
      <c r="X145" s="44">
        <f t="shared" si="78"/>
        <v>10537</v>
      </c>
      <c r="Y145" s="48">
        <f t="shared" si="86"/>
        <v>7902750</v>
      </c>
      <c r="Z145" s="20">
        <f t="shared" ref="Z145:Z174" si="97">+Y145+W145+U145+S145</f>
        <v>26998500</v>
      </c>
      <c r="AC145" s="87">
        <f t="shared" si="79"/>
        <v>60</v>
      </c>
      <c r="AD145" s="83">
        <f t="shared" si="80"/>
        <v>5580</v>
      </c>
      <c r="AE145" s="92">
        <f t="shared" si="89"/>
        <v>55.000000000000007</v>
      </c>
      <c r="AF145" s="92">
        <f t="shared" si="90"/>
        <v>56.65</v>
      </c>
      <c r="AG145" s="92">
        <f t="shared" si="91"/>
        <v>58.3</v>
      </c>
      <c r="AH145" s="92">
        <f t="shared" si="92"/>
        <v>60</v>
      </c>
      <c r="AI145" s="137">
        <f t="shared" si="93"/>
        <v>5335.0000000000009</v>
      </c>
      <c r="AJ145" s="137">
        <f t="shared" si="94"/>
        <v>5495.05</v>
      </c>
      <c r="AK145" s="137">
        <f t="shared" si="95"/>
        <v>5655.0999999999995</v>
      </c>
      <c r="AL145" s="137">
        <f t="shared" si="96"/>
        <v>5820</v>
      </c>
    </row>
    <row r="146" spans="1:38" ht="20.399999999999999">
      <c r="A146" s="5" t="s">
        <v>14</v>
      </c>
      <c r="B146" s="5" t="s">
        <v>408</v>
      </c>
      <c r="C146" s="22" t="s">
        <v>712</v>
      </c>
      <c r="D146" s="22" t="s">
        <v>713</v>
      </c>
      <c r="E146" s="22" t="s">
        <v>715</v>
      </c>
      <c r="F146" s="22" t="s">
        <v>717</v>
      </c>
      <c r="G146" s="22"/>
      <c r="H146" s="23" t="s">
        <v>606</v>
      </c>
      <c r="I146" s="24"/>
      <c r="J146" s="32">
        <v>5740</v>
      </c>
      <c r="K146" s="26"/>
      <c r="L146" s="13">
        <f t="shared" si="81"/>
        <v>70</v>
      </c>
      <c r="M146" s="27">
        <f t="shared" si="88"/>
        <v>6090</v>
      </c>
      <c r="N146" s="27">
        <f t="shared" si="82"/>
        <v>6090.0000000000146</v>
      </c>
      <c r="O146" s="15">
        <v>2</v>
      </c>
      <c r="P146" s="30">
        <f t="shared" si="74"/>
        <v>9011.8000000000011</v>
      </c>
      <c r="Q146" s="48">
        <f t="shared" si="71"/>
        <v>18023.600000000002</v>
      </c>
      <c r="R146" s="44">
        <f t="shared" si="75"/>
        <v>10446.800000000001</v>
      </c>
      <c r="S146" s="48">
        <f t="shared" si="83"/>
        <v>62680.800000000003</v>
      </c>
      <c r="T146" s="44">
        <f t="shared" si="76"/>
        <v>11881.8</v>
      </c>
      <c r="U146" s="48">
        <f t="shared" si="84"/>
        <v>71290.799999999988</v>
      </c>
      <c r="V146" s="44">
        <f t="shared" si="77"/>
        <v>13316.8</v>
      </c>
      <c r="W146" s="48">
        <f t="shared" si="85"/>
        <v>79900.799999999988</v>
      </c>
      <c r="X146" s="44">
        <f t="shared" si="78"/>
        <v>14751.8</v>
      </c>
      <c r="Y146" s="48">
        <f t="shared" si="86"/>
        <v>88510.799999999988</v>
      </c>
      <c r="Z146" s="20">
        <f t="shared" si="97"/>
        <v>302383.19999999995</v>
      </c>
      <c r="AC146" s="87">
        <f t="shared" si="79"/>
        <v>84</v>
      </c>
      <c r="AD146" s="83">
        <f t="shared" si="80"/>
        <v>7812</v>
      </c>
      <c r="AE146" s="92">
        <f t="shared" si="89"/>
        <v>77</v>
      </c>
      <c r="AF146" s="92">
        <f t="shared" si="90"/>
        <v>79.31</v>
      </c>
      <c r="AG146" s="92">
        <f t="shared" si="91"/>
        <v>81.61999999999999</v>
      </c>
      <c r="AH146" s="92">
        <f t="shared" si="92"/>
        <v>84</v>
      </c>
      <c r="AI146" s="137">
        <f t="shared" si="93"/>
        <v>7469</v>
      </c>
      <c r="AJ146" s="137">
        <f t="shared" si="94"/>
        <v>7693.0700000000006</v>
      </c>
      <c r="AK146" s="137">
        <f t="shared" si="95"/>
        <v>7917.1399999999994</v>
      </c>
      <c r="AL146" s="137">
        <f t="shared" si="96"/>
        <v>8148</v>
      </c>
    </row>
    <row r="147" spans="1:38" ht="30.6">
      <c r="A147" s="5" t="s">
        <v>14</v>
      </c>
      <c r="B147" s="5" t="s">
        <v>408</v>
      </c>
      <c r="C147" s="22" t="s">
        <v>712</v>
      </c>
      <c r="D147" s="22" t="s">
        <v>713</v>
      </c>
      <c r="E147" s="22" t="s">
        <v>718</v>
      </c>
      <c r="F147" s="22" t="s">
        <v>719</v>
      </c>
      <c r="G147" s="22"/>
      <c r="H147" s="23" t="s">
        <v>606</v>
      </c>
      <c r="I147" s="24">
        <v>878</v>
      </c>
      <c r="J147" s="32">
        <v>2870</v>
      </c>
      <c r="K147" s="26" t="s">
        <v>720</v>
      </c>
      <c r="L147" s="13">
        <v>25</v>
      </c>
      <c r="M147" s="27">
        <f t="shared" si="88"/>
        <v>2175</v>
      </c>
      <c r="N147" s="27">
        <f t="shared" si="82"/>
        <v>3045.0000000000073</v>
      </c>
      <c r="O147" s="15">
        <v>4</v>
      </c>
      <c r="P147" s="30">
        <f t="shared" si="74"/>
        <v>4505.9000000000005</v>
      </c>
      <c r="Q147" s="48">
        <f t="shared" si="71"/>
        <v>18023.600000000002</v>
      </c>
      <c r="R147" s="44">
        <f t="shared" si="75"/>
        <v>5223.4000000000005</v>
      </c>
      <c r="S147" s="48">
        <f t="shared" si="83"/>
        <v>62680.800000000003</v>
      </c>
      <c r="T147" s="44">
        <f t="shared" si="76"/>
        <v>5940.9</v>
      </c>
      <c r="U147" s="48">
        <f t="shared" si="84"/>
        <v>71290.799999999988</v>
      </c>
      <c r="V147" s="44">
        <f t="shared" si="77"/>
        <v>6658.4</v>
      </c>
      <c r="W147" s="48">
        <f t="shared" si="85"/>
        <v>79900.799999999988</v>
      </c>
      <c r="X147" s="44">
        <f t="shared" si="78"/>
        <v>7375.9</v>
      </c>
      <c r="Y147" s="48">
        <f t="shared" si="86"/>
        <v>88510.799999999988</v>
      </c>
      <c r="Z147" s="20">
        <f t="shared" si="97"/>
        <v>302383.19999999995</v>
      </c>
      <c r="AC147" s="87">
        <f t="shared" si="79"/>
        <v>30</v>
      </c>
      <c r="AD147" s="83">
        <f t="shared" si="80"/>
        <v>2790</v>
      </c>
      <c r="AE147" s="92">
        <f t="shared" si="89"/>
        <v>27.500000000000004</v>
      </c>
      <c r="AF147" s="92">
        <f t="shared" si="90"/>
        <v>28.324999999999999</v>
      </c>
      <c r="AG147" s="92">
        <f t="shared" si="91"/>
        <v>29.15</v>
      </c>
      <c r="AH147" s="92">
        <f t="shared" si="92"/>
        <v>30</v>
      </c>
      <c r="AI147" s="137">
        <f t="shared" si="93"/>
        <v>2667.5000000000005</v>
      </c>
      <c r="AJ147" s="137">
        <f t="shared" si="94"/>
        <v>2747.5250000000001</v>
      </c>
      <c r="AK147" s="137">
        <f t="shared" si="95"/>
        <v>2827.5499999999997</v>
      </c>
      <c r="AL147" s="137">
        <f t="shared" si="96"/>
        <v>2910</v>
      </c>
    </row>
    <row r="148" spans="1:38" ht="30.6">
      <c r="A148" s="5" t="s">
        <v>14</v>
      </c>
      <c r="B148" s="5" t="s">
        <v>408</v>
      </c>
      <c r="C148" s="22" t="s">
        <v>712</v>
      </c>
      <c r="D148" s="22" t="s">
        <v>713</v>
      </c>
      <c r="E148" s="22" t="s">
        <v>718</v>
      </c>
      <c r="F148" s="22" t="s">
        <v>721</v>
      </c>
      <c r="G148" s="22"/>
      <c r="H148" s="23" t="s">
        <v>606</v>
      </c>
      <c r="I148" s="24">
        <v>1379</v>
      </c>
      <c r="J148" s="32">
        <v>3690</v>
      </c>
      <c r="K148" s="26" t="s">
        <v>722</v>
      </c>
      <c r="L148" s="13">
        <f t="shared" si="81"/>
        <v>45</v>
      </c>
      <c r="M148" s="27">
        <f t="shared" si="88"/>
        <v>3915</v>
      </c>
      <c r="N148" s="27">
        <f t="shared" si="82"/>
        <v>3915.0000000000091</v>
      </c>
      <c r="O148" s="15">
        <v>25</v>
      </c>
      <c r="P148" s="30">
        <f t="shared" si="74"/>
        <v>5793.3</v>
      </c>
      <c r="Q148" s="48">
        <f t="shared" si="71"/>
        <v>144832.5</v>
      </c>
      <c r="R148" s="44">
        <f t="shared" si="75"/>
        <v>6715.8</v>
      </c>
      <c r="S148" s="48">
        <f t="shared" si="83"/>
        <v>503685</v>
      </c>
      <c r="T148" s="44">
        <f t="shared" si="76"/>
        <v>7638.2999999999993</v>
      </c>
      <c r="U148" s="48">
        <f t="shared" si="84"/>
        <v>572872.49999999988</v>
      </c>
      <c r="V148" s="44">
        <f t="shared" si="77"/>
        <v>8560.7999999999993</v>
      </c>
      <c r="W148" s="48">
        <f t="shared" si="85"/>
        <v>642059.99999999988</v>
      </c>
      <c r="X148" s="44">
        <f t="shared" si="78"/>
        <v>9483.2999999999993</v>
      </c>
      <c r="Y148" s="48">
        <f t="shared" si="86"/>
        <v>711247.49999999988</v>
      </c>
      <c r="Z148" s="20">
        <f t="shared" si="97"/>
        <v>2429864.9999999995</v>
      </c>
      <c r="AC148" s="87">
        <f t="shared" si="79"/>
        <v>54</v>
      </c>
      <c r="AD148" s="83">
        <f t="shared" si="80"/>
        <v>5022</v>
      </c>
      <c r="AE148" s="92">
        <f t="shared" si="89"/>
        <v>49.500000000000007</v>
      </c>
      <c r="AF148" s="92">
        <f t="shared" si="90"/>
        <v>50.984999999999999</v>
      </c>
      <c r="AG148" s="92">
        <f t="shared" si="91"/>
        <v>52.47</v>
      </c>
      <c r="AH148" s="92">
        <f t="shared" si="92"/>
        <v>54</v>
      </c>
      <c r="AI148" s="137">
        <f t="shared" si="93"/>
        <v>4801.5000000000009</v>
      </c>
      <c r="AJ148" s="137">
        <f t="shared" si="94"/>
        <v>4945.5450000000001</v>
      </c>
      <c r="AK148" s="137">
        <f t="shared" si="95"/>
        <v>5089.59</v>
      </c>
      <c r="AL148" s="137">
        <f t="shared" si="96"/>
        <v>5238</v>
      </c>
    </row>
    <row r="149" spans="1:38" ht="30.6">
      <c r="A149" s="5" t="s">
        <v>14</v>
      </c>
      <c r="B149" s="5" t="s">
        <v>408</v>
      </c>
      <c r="C149" s="22" t="s">
        <v>712</v>
      </c>
      <c r="D149" s="22" t="s">
        <v>713</v>
      </c>
      <c r="E149" s="22" t="s">
        <v>718</v>
      </c>
      <c r="F149" s="22" t="s">
        <v>723</v>
      </c>
      <c r="G149" s="22"/>
      <c r="H149" s="23" t="s">
        <v>606</v>
      </c>
      <c r="I149" s="24">
        <v>2006</v>
      </c>
      <c r="J149" s="32">
        <v>4920</v>
      </c>
      <c r="K149" s="26" t="s">
        <v>724</v>
      </c>
      <c r="L149" s="13">
        <f t="shared" si="81"/>
        <v>60</v>
      </c>
      <c r="M149" s="27">
        <f t="shared" si="88"/>
        <v>5220</v>
      </c>
      <c r="N149" s="27">
        <f t="shared" si="82"/>
        <v>5220.0000000000127</v>
      </c>
      <c r="O149" s="15">
        <v>24</v>
      </c>
      <c r="P149" s="30">
        <f t="shared" si="74"/>
        <v>7724.4000000000005</v>
      </c>
      <c r="Q149" s="48">
        <f t="shared" si="71"/>
        <v>185385.60000000001</v>
      </c>
      <c r="R149" s="44">
        <f t="shared" si="75"/>
        <v>8954.4</v>
      </c>
      <c r="S149" s="48">
        <f t="shared" si="83"/>
        <v>644716.79999999993</v>
      </c>
      <c r="T149" s="44">
        <f t="shared" si="76"/>
        <v>10184.4</v>
      </c>
      <c r="U149" s="48">
        <f t="shared" si="84"/>
        <v>733276.79999999993</v>
      </c>
      <c r="V149" s="44">
        <f t="shared" si="77"/>
        <v>11414.4</v>
      </c>
      <c r="W149" s="48">
        <f t="shared" si="85"/>
        <v>821836.79999999993</v>
      </c>
      <c r="X149" s="44">
        <f t="shared" si="78"/>
        <v>12644.4</v>
      </c>
      <c r="Y149" s="48">
        <f t="shared" si="86"/>
        <v>910396.79999999993</v>
      </c>
      <c r="Z149" s="20">
        <f t="shared" si="97"/>
        <v>3110227.1999999997</v>
      </c>
      <c r="AC149" s="87">
        <f t="shared" si="79"/>
        <v>72</v>
      </c>
      <c r="AD149" s="83">
        <f t="shared" si="80"/>
        <v>6696</v>
      </c>
      <c r="AE149" s="92">
        <f t="shared" si="89"/>
        <v>66</v>
      </c>
      <c r="AF149" s="92">
        <f t="shared" si="90"/>
        <v>67.98</v>
      </c>
      <c r="AG149" s="92">
        <f t="shared" si="91"/>
        <v>69.959999999999994</v>
      </c>
      <c r="AH149" s="92">
        <f t="shared" si="92"/>
        <v>72</v>
      </c>
      <c r="AI149" s="137">
        <f t="shared" si="93"/>
        <v>6402</v>
      </c>
      <c r="AJ149" s="137">
        <f t="shared" si="94"/>
        <v>6594.06</v>
      </c>
      <c r="AK149" s="137">
        <f t="shared" si="95"/>
        <v>6786.119999999999</v>
      </c>
      <c r="AL149" s="137">
        <f t="shared" si="96"/>
        <v>6984</v>
      </c>
    </row>
    <row r="150" spans="1:38" ht="30.6">
      <c r="A150" s="5" t="s">
        <v>14</v>
      </c>
      <c r="B150" s="5" t="s">
        <v>408</v>
      </c>
      <c r="C150" s="22" t="s">
        <v>712</v>
      </c>
      <c r="D150" s="22" t="s">
        <v>713</v>
      </c>
      <c r="E150" s="22" t="s">
        <v>718</v>
      </c>
      <c r="F150" s="22" t="s">
        <v>725</v>
      </c>
      <c r="G150" s="22"/>
      <c r="H150" s="23" t="s">
        <v>606</v>
      </c>
      <c r="I150" s="24">
        <v>732</v>
      </c>
      <c r="J150" s="32">
        <v>2050</v>
      </c>
      <c r="K150" s="26" t="s">
        <v>726</v>
      </c>
      <c r="L150" s="13">
        <v>35</v>
      </c>
      <c r="M150" s="27">
        <f t="shared" si="88"/>
        <v>3045</v>
      </c>
      <c r="N150" s="27">
        <f t="shared" si="82"/>
        <v>2175.000000000005</v>
      </c>
      <c r="O150" s="15">
        <v>36</v>
      </c>
      <c r="P150" s="30">
        <f t="shared" si="74"/>
        <v>3218.5</v>
      </c>
      <c r="Q150" s="48">
        <f t="shared" si="71"/>
        <v>115866</v>
      </c>
      <c r="R150" s="44">
        <f t="shared" si="75"/>
        <v>3731</v>
      </c>
      <c r="S150" s="48">
        <f t="shared" si="83"/>
        <v>402948</v>
      </c>
      <c r="T150" s="44">
        <f t="shared" si="76"/>
        <v>4243.5</v>
      </c>
      <c r="U150" s="48">
        <f t="shared" si="84"/>
        <v>458298</v>
      </c>
      <c r="V150" s="44">
        <f t="shared" si="77"/>
        <v>4756</v>
      </c>
      <c r="W150" s="48">
        <f t="shared" si="85"/>
        <v>513648</v>
      </c>
      <c r="X150" s="44">
        <f t="shared" si="78"/>
        <v>5268.5</v>
      </c>
      <c r="Y150" s="48">
        <f t="shared" si="86"/>
        <v>568998</v>
      </c>
      <c r="Z150" s="20">
        <f t="shared" si="97"/>
        <v>1943892</v>
      </c>
      <c r="AC150" s="87">
        <f t="shared" si="79"/>
        <v>42</v>
      </c>
      <c r="AD150" s="83">
        <f t="shared" si="80"/>
        <v>3906</v>
      </c>
      <c r="AE150" s="92">
        <f t="shared" si="89"/>
        <v>38.5</v>
      </c>
      <c r="AF150" s="92">
        <f t="shared" si="90"/>
        <v>39.655000000000001</v>
      </c>
      <c r="AG150" s="92">
        <f t="shared" si="91"/>
        <v>40.809999999999995</v>
      </c>
      <c r="AH150" s="92">
        <f t="shared" si="92"/>
        <v>42</v>
      </c>
      <c r="AI150" s="137">
        <f t="shared" si="93"/>
        <v>3734.5</v>
      </c>
      <c r="AJ150" s="137">
        <f t="shared" si="94"/>
        <v>3846.5350000000003</v>
      </c>
      <c r="AK150" s="137">
        <f t="shared" si="95"/>
        <v>3958.5699999999997</v>
      </c>
      <c r="AL150" s="137">
        <f t="shared" si="96"/>
        <v>4074</v>
      </c>
    </row>
    <row r="151" spans="1:38" ht="20.399999999999999">
      <c r="A151" s="5" t="s">
        <v>14</v>
      </c>
      <c r="B151" s="5" t="s">
        <v>408</v>
      </c>
      <c r="C151" s="22" t="s">
        <v>712</v>
      </c>
      <c r="D151" s="22" t="s">
        <v>713</v>
      </c>
      <c r="E151" s="22" t="s">
        <v>727</v>
      </c>
      <c r="F151" s="22" t="s">
        <v>728</v>
      </c>
      <c r="G151" s="22"/>
      <c r="H151" s="23" t="s">
        <v>606</v>
      </c>
      <c r="I151" s="24">
        <v>1881</v>
      </c>
      <c r="J151" s="32">
        <v>41000</v>
      </c>
      <c r="K151" s="26" t="s">
        <v>729</v>
      </c>
      <c r="L151" s="13">
        <f t="shared" si="81"/>
        <v>500</v>
      </c>
      <c r="M151" s="27">
        <f t="shared" si="88"/>
        <v>43500</v>
      </c>
      <c r="N151" s="27">
        <f t="shared" si="82"/>
        <v>43500.000000000102</v>
      </c>
      <c r="O151" s="15">
        <v>150</v>
      </c>
      <c r="P151" s="30">
        <f t="shared" si="74"/>
        <v>64370</v>
      </c>
      <c r="Q151" s="48">
        <f t="shared" si="71"/>
        <v>9655500</v>
      </c>
      <c r="R151" s="44">
        <f t="shared" si="75"/>
        <v>74620</v>
      </c>
      <c r="S151" s="48">
        <f t="shared" si="83"/>
        <v>33579000</v>
      </c>
      <c r="T151" s="44">
        <f t="shared" si="76"/>
        <v>84870</v>
      </c>
      <c r="U151" s="48">
        <f t="shared" si="84"/>
        <v>38191500</v>
      </c>
      <c r="V151" s="44">
        <f t="shared" si="77"/>
        <v>95120</v>
      </c>
      <c r="W151" s="48">
        <f t="shared" si="85"/>
        <v>42804000</v>
      </c>
      <c r="X151" s="44">
        <f t="shared" si="78"/>
        <v>105370</v>
      </c>
      <c r="Y151" s="48">
        <f t="shared" si="86"/>
        <v>47416500</v>
      </c>
      <c r="Z151" s="20">
        <f t="shared" si="97"/>
        <v>161991000</v>
      </c>
      <c r="AC151" s="87">
        <f t="shared" si="79"/>
        <v>600</v>
      </c>
      <c r="AD151" s="83">
        <f t="shared" si="80"/>
        <v>55800</v>
      </c>
      <c r="AE151" s="92">
        <f t="shared" si="89"/>
        <v>550</v>
      </c>
      <c r="AF151" s="92">
        <f t="shared" si="90"/>
        <v>566.5</v>
      </c>
      <c r="AG151" s="92">
        <f t="shared" si="91"/>
        <v>583</v>
      </c>
      <c r="AH151" s="92">
        <f t="shared" si="92"/>
        <v>600</v>
      </c>
      <c r="AI151" s="137">
        <f t="shared" si="93"/>
        <v>53350</v>
      </c>
      <c r="AJ151" s="137">
        <f t="shared" si="94"/>
        <v>54950.5</v>
      </c>
      <c r="AK151" s="137">
        <f t="shared" si="95"/>
        <v>56551</v>
      </c>
      <c r="AL151" s="137">
        <f t="shared" si="96"/>
        <v>58200</v>
      </c>
    </row>
    <row r="152" spans="1:38" ht="20.399999999999999">
      <c r="A152" s="5" t="s">
        <v>14</v>
      </c>
      <c r="B152" s="5" t="s">
        <v>408</v>
      </c>
      <c r="C152" s="22" t="s">
        <v>712</v>
      </c>
      <c r="D152" s="22" t="s">
        <v>713</v>
      </c>
      <c r="E152" s="22" t="s">
        <v>730</v>
      </c>
      <c r="F152" s="22" t="s">
        <v>716</v>
      </c>
      <c r="G152" s="22"/>
      <c r="H152" s="23" t="s">
        <v>606</v>
      </c>
      <c r="I152" s="24"/>
      <c r="J152" s="32">
        <v>4100</v>
      </c>
      <c r="K152" s="26"/>
      <c r="L152" s="13">
        <f t="shared" si="81"/>
        <v>50</v>
      </c>
      <c r="M152" s="27">
        <f t="shared" si="88"/>
        <v>4350</v>
      </c>
      <c r="N152" s="27">
        <f t="shared" si="82"/>
        <v>4350.00000000001</v>
      </c>
      <c r="O152" s="15">
        <v>500</v>
      </c>
      <c r="P152" s="30">
        <f t="shared" si="74"/>
        <v>6437</v>
      </c>
      <c r="Q152" s="48">
        <f t="shared" si="71"/>
        <v>3218500</v>
      </c>
      <c r="R152" s="44">
        <f t="shared" si="75"/>
        <v>7462</v>
      </c>
      <c r="S152" s="48">
        <f t="shared" si="83"/>
        <v>11193000</v>
      </c>
      <c r="T152" s="44">
        <f t="shared" si="76"/>
        <v>8487</v>
      </c>
      <c r="U152" s="48">
        <f t="shared" si="84"/>
        <v>12730500</v>
      </c>
      <c r="V152" s="44">
        <f t="shared" si="77"/>
        <v>9512</v>
      </c>
      <c r="W152" s="48">
        <f t="shared" si="85"/>
        <v>14268000</v>
      </c>
      <c r="X152" s="44">
        <f t="shared" si="78"/>
        <v>10537</v>
      </c>
      <c r="Y152" s="48">
        <f t="shared" si="86"/>
        <v>15805500</v>
      </c>
      <c r="Z152" s="20">
        <f t="shared" si="97"/>
        <v>53997000</v>
      </c>
      <c r="AC152" s="87">
        <f t="shared" si="79"/>
        <v>60</v>
      </c>
      <c r="AD152" s="83">
        <f t="shared" si="80"/>
        <v>5580</v>
      </c>
      <c r="AE152" s="92">
        <f t="shared" si="89"/>
        <v>55.000000000000007</v>
      </c>
      <c r="AF152" s="92">
        <f t="shared" si="90"/>
        <v>56.65</v>
      </c>
      <c r="AG152" s="92">
        <f t="shared" si="91"/>
        <v>58.3</v>
      </c>
      <c r="AH152" s="92">
        <f t="shared" si="92"/>
        <v>60</v>
      </c>
      <c r="AI152" s="137">
        <f t="shared" si="93"/>
        <v>5335.0000000000009</v>
      </c>
      <c r="AJ152" s="137">
        <f t="shared" si="94"/>
        <v>5495.05</v>
      </c>
      <c r="AK152" s="137">
        <f t="shared" si="95"/>
        <v>5655.0999999999995</v>
      </c>
      <c r="AL152" s="137">
        <f t="shared" si="96"/>
        <v>5820</v>
      </c>
    </row>
    <row r="153" spans="1:38" ht="20.399999999999999">
      <c r="A153" s="5" t="s">
        <v>14</v>
      </c>
      <c r="B153" s="5" t="s">
        <v>408</v>
      </c>
      <c r="C153" s="22" t="s">
        <v>712</v>
      </c>
      <c r="D153" s="22" t="s">
        <v>713</v>
      </c>
      <c r="E153" s="22" t="s">
        <v>730</v>
      </c>
      <c r="F153" s="22" t="s">
        <v>731</v>
      </c>
      <c r="G153" s="22"/>
      <c r="H153" s="23" t="s">
        <v>606</v>
      </c>
      <c r="I153" s="24"/>
      <c r="J153" s="32">
        <v>5740</v>
      </c>
      <c r="K153" s="26"/>
      <c r="L153" s="13">
        <f t="shared" si="81"/>
        <v>70</v>
      </c>
      <c r="M153" s="27">
        <f t="shared" si="88"/>
        <v>6090</v>
      </c>
      <c r="N153" s="27">
        <f t="shared" si="82"/>
        <v>6090.0000000000146</v>
      </c>
      <c r="O153" s="15">
        <v>50</v>
      </c>
      <c r="P153" s="30">
        <f t="shared" si="74"/>
        <v>9011.8000000000011</v>
      </c>
      <c r="Q153" s="48">
        <f t="shared" si="71"/>
        <v>450590.00000000006</v>
      </c>
      <c r="R153" s="44">
        <f t="shared" si="75"/>
        <v>10446.800000000001</v>
      </c>
      <c r="S153" s="48">
        <f t="shared" si="83"/>
        <v>1567020.0000000002</v>
      </c>
      <c r="T153" s="44">
        <f t="shared" si="76"/>
        <v>11881.8</v>
      </c>
      <c r="U153" s="48">
        <f t="shared" si="84"/>
        <v>1782270</v>
      </c>
      <c r="V153" s="44">
        <f t="shared" si="77"/>
        <v>13316.8</v>
      </c>
      <c r="W153" s="48">
        <f t="shared" si="85"/>
        <v>1997520</v>
      </c>
      <c r="X153" s="44">
        <f t="shared" si="78"/>
        <v>14751.8</v>
      </c>
      <c r="Y153" s="48">
        <f t="shared" si="86"/>
        <v>2212770</v>
      </c>
      <c r="Z153" s="20">
        <f t="shared" si="97"/>
        <v>7559580</v>
      </c>
      <c r="AC153" s="87">
        <f t="shared" si="79"/>
        <v>84</v>
      </c>
      <c r="AD153" s="83">
        <f t="shared" si="80"/>
        <v>7812</v>
      </c>
      <c r="AE153" s="92">
        <f t="shared" si="89"/>
        <v>77</v>
      </c>
      <c r="AF153" s="92">
        <f t="shared" si="90"/>
        <v>79.31</v>
      </c>
      <c r="AG153" s="92">
        <f t="shared" si="91"/>
        <v>81.61999999999999</v>
      </c>
      <c r="AH153" s="92">
        <f t="shared" si="92"/>
        <v>84</v>
      </c>
      <c r="AI153" s="137">
        <f t="shared" si="93"/>
        <v>7469</v>
      </c>
      <c r="AJ153" s="137">
        <f t="shared" si="94"/>
        <v>7693.0700000000006</v>
      </c>
      <c r="AK153" s="137">
        <f t="shared" si="95"/>
        <v>7917.1399999999994</v>
      </c>
      <c r="AL153" s="137">
        <f t="shared" si="96"/>
        <v>8148</v>
      </c>
    </row>
    <row r="154" spans="1:38" ht="30.6">
      <c r="A154" s="5" t="s">
        <v>14</v>
      </c>
      <c r="B154" s="5" t="s">
        <v>408</v>
      </c>
      <c r="C154" s="22" t="s">
        <v>712</v>
      </c>
      <c r="D154" s="22" t="s">
        <v>713</v>
      </c>
      <c r="E154" s="22" t="s">
        <v>732</v>
      </c>
      <c r="F154" s="22" t="s">
        <v>733</v>
      </c>
      <c r="G154" s="22"/>
      <c r="H154" s="23" t="s">
        <v>606</v>
      </c>
      <c r="I154" s="24"/>
      <c r="J154" s="32">
        <v>16400</v>
      </c>
      <c r="K154" s="26"/>
      <c r="L154" s="13">
        <f t="shared" si="81"/>
        <v>200</v>
      </c>
      <c r="M154" s="27">
        <f t="shared" si="88"/>
        <v>17400</v>
      </c>
      <c r="N154" s="27">
        <f t="shared" si="82"/>
        <v>17400.00000000004</v>
      </c>
      <c r="O154" s="15">
        <v>55</v>
      </c>
      <c r="P154" s="30">
        <f t="shared" si="74"/>
        <v>25748</v>
      </c>
      <c r="Q154" s="48">
        <f t="shared" si="71"/>
        <v>1416140</v>
      </c>
      <c r="R154" s="44">
        <f t="shared" si="75"/>
        <v>29848</v>
      </c>
      <c r="S154" s="48">
        <f t="shared" si="83"/>
        <v>4924920</v>
      </c>
      <c r="T154" s="44">
        <f t="shared" si="76"/>
        <v>33948</v>
      </c>
      <c r="U154" s="48">
        <f t="shared" si="84"/>
        <v>5601420</v>
      </c>
      <c r="V154" s="44">
        <f t="shared" si="77"/>
        <v>38048</v>
      </c>
      <c r="W154" s="48">
        <f t="shared" si="85"/>
        <v>6277920</v>
      </c>
      <c r="X154" s="44">
        <f t="shared" si="78"/>
        <v>42148</v>
      </c>
      <c r="Y154" s="48">
        <f t="shared" si="86"/>
        <v>6954420</v>
      </c>
      <c r="Z154" s="20">
        <f t="shared" si="97"/>
        <v>23758680</v>
      </c>
      <c r="AC154" s="87">
        <f t="shared" si="79"/>
        <v>240</v>
      </c>
      <c r="AD154" s="83">
        <f t="shared" si="80"/>
        <v>22320</v>
      </c>
      <c r="AE154" s="92">
        <f t="shared" si="89"/>
        <v>220.00000000000003</v>
      </c>
      <c r="AF154" s="92">
        <f t="shared" si="90"/>
        <v>226.6</v>
      </c>
      <c r="AG154" s="92">
        <f t="shared" si="91"/>
        <v>233.2</v>
      </c>
      <c r="AH154" s="92">
        <f t="shared" si="92"/>
        <v>240</v>
      </c>
      <c r="AI154" s="137">
        <f t="shared" si="93"/>
        <v>21340.000000000004</v>
      </c>
      <c r="AJ154" s="137">
        <f t="shared" si="94"/>
        <v>21980.2</v>
      </c>
      <c r="AK154" s="137">
        <f t="shared" si="95"/>
        <v>22620.399999999998</v>
      </c>
      <c r="AL154" s="137">
        <f t="shared" si="96"/>
        <v>23280</v>
      </c>
    </row>
    <row r="155" spans="1:38" ht="40.799999999999997">
      <c r="A155" s="5" t="s">
        <v>14</v>
      </c>
      <c r="B155" s="5" t="s">
        <v>408</v>
      </c>
      <c r="C155" s="22" t="s">
        <v>712</v>
      </c>
      <c r="D155" s="22" t="s">
        <v>713</v>
      </c>
      <c r="E155" s="22" t="s">
        <v>732</v>
      </c>
      <c r="F155" s="22" t="s">
        <v>2245</v>
      </c>
      <c r="G155" s="22"/>
      <c r="H155" s="23" t="s">
        <v>606</v>
      </c>
      <c r="I155" s="24"/>
      <c r="J155" s="32">
        <v>28700</v>
      </c>
      <c r="K155" s="26"/>
      <c r="L155" s="13">
        <f t="shared" si="81"/>
        <v>350</v>
      </c>
      <c r="M155" s="27">
        <f t="shared" si="88"/>
        <v>30450</v>
      </c>
      <c r="N155" s="27">
        <f t="shared" si="82"/>
        <v>30450.000000000073</v>
      </c>
      <c r="O155" s="15">
        <v>45</v>
      </c>
      <c r="P155" s="30">
        <f t="shared" si="74"/>
        <v>45059</v>
      </c>
      <c r="Q155" s="48">
        <f t="shared" si="71"/>
        <v>2027655</v>
      </c>
      <c r="R155" s="44">
        <f t="shared" si="75"/>
        <v>52234</v>
      </c>
      <c r="S155" s="48">
        <f t="shared" si="83"/>
        <v>7051590</v>
      </c>
      <c r="T155" s="44">
        <f t="shared" si="76"/>
        <v>59408.999999999993</v>
      </c>
      <c r="U155" s="48">
        <f t="shared" si="84"/>
        <v>8020214.9999999981</v>
      </c>
      <c r="V155" s="44">
        <f t="shared" si="77"/>
        <v>66584</v>
      </c>
      <c r="W155" s="48">
        <f t="shared" si="85"/>
        <v>8988840</v>
      </c>
      <c r="X155" s="44">
        <f t="shared" si="78"/>
        <v>73759</v>
      </c>
      <c r="Y155" s="48">
        <f t="shared" si="86"/>
        <v>9957465</v>
      </c>
      <c r="Z155" s="20">
        <f t="shared" si="97"/>
        <v>34018110</v>
      </c>
      <c r="AC155" s="87">
        <f t="shared" si="79"/>
        <v>420</v>
      </c>
      <c r="AD155" s="83">
        <f t="shared" si="80"/>
        <v>39060</v>
      </c>
      <c r="AE155" s="92">
        <f t="shared" si="89"/>
        <v>385.00000000000006</v>
      </c>
      <c r="AF155" s="92">
        <f t="shared" si="90"/>
        <v>396.55</v>
      </c>
      <c r="AG155" s="92">
        <f t="shared" si="91"/>
        <v>408.09999999999997</v>
      </c>
      <c r="AH155" s="92">
        <f t="shared" si="92"/>
        <v>420</v>
      </c>
      <c r="AI155" s="137">
        <f t="shared" si="93"/>
        <v>37345.000000000007</v>
      </c>
      <c r="AJ155" s="137">
        <f t="shared" si="94"/>
        <v>38465.35</v>
      </c>
      <c r="AK155" s="137">
        <f t="shared" si="95"/>
        <v>39585.699999999997</v>
      </c>
      <c r="AL155" s="137">
        <f t="shared" si="96"/>
        <v>40740</v>
      </c>
    </row>
    <row r="156" spans="1:38" ht="30.6">
      <c r="A156" s="5" t="s">
        <v>14</v>
      </c>
      <c r="B156" s="5" t="s">
        <v>408</v>
      </c>
      <c r="C156" s="22" t="s">
        <v>712</v>
      </c>
      <c r="D156" s="22" t="s">
        <v>713</v>
      </c>
      <c r="E156" s="22" t="s">
        <v>732</v>
      </c>
      <c r="F156" s="22" t="s">
        <v>735</v>
      </c>
      <c r="G156" s="22"/>
      <c r="H156" s="23" t="s">
        <v>606</v>
      </c>
      <c r="I156" s="24"/>
      <c r="J156" s="32">
        <v>24600</v>
      </c>
      <c r="K156" s="26"/>
      <c r="L156" s="13">
        <f t="shared" si="81"/>
        <v>300</v>
      </c>
      <c r="M156" s="27">
        <f t="shared" si="88"/>
        <v>26100</v>
      </c>
      <c r="N156" s="27">
        <f t="shared" si="82"/>
        <v>26100.000000000062</v>
      </c>
      <c r="O156" s="15">
        <v>10</v>
      </c>
      <c r="P156" s="30">
        <f t="shared" si="74"/>
        <v>38622</v>
      </c>
      <c r="Q156" s="48">
        <f t="shared" si="71"/>
        <v>386220</v>
      </c>
      <c r="R156" s="44">
        <f t="shared" si="75"/>
        <v>44772</v>
      </c>
      <c r="S156" s="48">
        <f t="shared" si="83"/>
        <v>1343160</v>
      </c>
      <c r="T156" s="44">
        <f t="shared" si="76"/>
        <v>50921.999999999993</v>
      </c>
      <c r="U156" s="48">
        <f t="shared" si="84"/>
        <v>1527659.9999999998</v>
      </c>
      <c r="V156" s="44">
        <f t="shared" si="77"/>
        <v>57071.999999999993</v>
      </c>
      <c r="W156" s="48">
        <f t="shared" si="85"/>
        <v>1712159.9999999995</v>
      </c>
      <c r="X156" s="44">
        <f t="shared" si="78"/>
        <v>63221.999999999993</v>
      </c>
      <c r="Y156" s="48">
        <f t="shared" si="86"/>
        <v>1896659.9999999995</v>
      </c>
      <c r="Z156" s="20">
        <f t="shared" si="97"/>
        <v>6479639.9999999991</v>
      </c>
      <c r="AC156" s="87">
        <f t="shared" si="79"/>
        <v>360</v>
      </c>
      <c r="AD156" s="83">
        <f t="shared" si="80"/>
        <v>33480</v>
      </c>
      <c r="AE156" s="92">
        <f t="shared" si="89"/>
        <v>330</v>
      </c>
      <c r="AF156" s="92">
        <f t="shared" si="90"/>
        <v>339.9</v>
      </c>
      <c r="AG156" s="92">
        <f t="shared" si="91"/>
        <v>349.79999999999995</v>
      </c>
      <c r="AH156" s="92">
        <f t="shared" si="92"/>
        <v>360</v>
      </c>
      <c r="AI156" s="137">
        <f t="shared" si="93"/>
        <v>32010</v>
      </c>
      <c r="AJ156" s="137">
        <f t="shared" si="94"/>
        <v>32970.299999999996</v>
      </c>
      <c r="AK156" s="137">
        <f t="shared" si="95"/>
        <v>33930.6</v>
      </c>
      <c r="AL156" s="137">
        <f t="shared" si="96"/>
        <v>34920</v>
      </c>
    </row>
    <row r="157" spans="1:38" ht="40.799999999999997">
      <c r="A157" s="5" t="s">
        <v>14</v>
      </c>
      <c r="B157" s="5" t="s">
        <v>408</v>
      </c>
      <c r="C157" s="22" t="s">
        <v>712</v>
      </c>
      <c r="D157" s="22" t="s">
        <v>713</v>
      </c>
      <c r="E157" s="22" t="s">
        <v>732</v>
      </c>
      <c r="F157" s="22" t="s">
        <v>736</v>
      </c>
      <c r="G157" s="22"/>
      <c r="H157" s="23" t="s">
        <v>606</v>
      </c>
      <c r="I157" s="24"/>
      <c r="J157" s="32">
        <v>20500</v>
      </c>
      <c r="K157" s="26"/>
      <c r="L157" s="13">
        <f t="shared" si="81"/>
        <v>250</v>
      </c>
      <c r="M157" s="27">
        <f t="shared" si="88"/>
        <v>21750</v>
      </c>
      <c r="N157" s="27">
        <f t="shared" si="82"/>
        <v>21750.000000000051</v>
      </c>
      <c r="O157" s="15">
        <v>12</v>
      </c>
      <c r="P157" s="30">
        <f t="shared" si="74"/>
        <v>32185</v>
      </c>
      <c r="Q157" s="48">
        <f t="shared" si="71"/>
        <v>386220</v>
      </c>
      <c r="R157" s="44">
        <f t="shared" si="75"/>
        <v>37310</v>
      </c>
      <c r="S157" s="48">
        <f t="shared" si="83"/>
        <v>1343160</v>
      </c>
      <c r="T157" s="44">
        <f t="shared" si="76"/>
        <v>42435</v>
      </c>
      <c r="U157" s="48">
        <f t="shared" si="84"/>
        <v>1527660</v>
      </c>
      <c r="V157" s="44">
        <f t="shared" si="77"/>
        <v>47560</v>
      </c>
      <c r="W157" s="48">
        <f t="shared" si="85"/>
        <v>1712160</v>
      </c>
      <c r="X157" s="44">
        <f t="shared" si="78"/>
        <v>52685</v>
      </c>
      <c r="Y157" s="48">
        <f t="shared" si="86"/>
        <v>1896660</v>
      </c>
      <c r="Z157" s="20">
        <f t="shared" si="97"/>
        <v>6479640</v>
      </c>
      <c r="AC157" s="87">
        <f t="shared" si="79"/>
        <v>300</v>
      </c>
      <c r="AD157" s="83">
        <f t="shared" si="80"/>
        <v>27900</v>
      </c>
      <c r="AE157" s="92">
        <f t="shared" si="89"/>
        <v>275</v>
      </c>
      <c r="AF157" s="92">
        <f t="shared" si="90"/>
        <v>283.25</v>
      </c>
      <c r="AG157" s="92">
        <f t="shared" si="91"/>
        <v>291.5</v>
      </c>
      <c r="AH157" s="92">
        <f t="shared" si="92"/>
        <v>300</v>
      </c>
      <c r="AI157" s="137">
        <f t="shared" si="93"/>
        <v>26675</v>
      </c>
      <c r="AJ157" s="137">
        <f t="shared" si="94"/>
        <v>27475.25</v>
      </c>
      <c r="AK157" s="137">
        <f t="shared" si="95"/>
        <v>28275.5</v>
      </c>
      <c r="AL157" s="137">
        <f t="shared" si="96"/>
        <v>29100</v>
      </c>
    </row>
    <row r="158" spans="1:38" ht="20.399999999999999">
      <c r="A158" s="5" t="s">
        <v>14</v>
      </c>
      <c r="B158" s="5" t="s">
        <v>408</v>
      </c>
      <c r="C158" s="22" t="s">
        <v>712</v>
      </c>
      <c r="D158" s="22" t="s">
        <v>713</v>
      </c>
      <c r="E158" s="129" t="s">
        <v>737</v>
      </c>
      <c r="F158" s="129"/>
      <c r="G158" s="129"/>
      <c r="H158" s="131" t="s">
        <v>606</v>
      </c>
      <c r="I158" s="132"/>
      <c r="J158" s="133">
        <v>6150</v>
      </c>
      <c r="K158" s="134"/>
      <c r="L158" s="13">
        <v>25</v>
      </c>
      <c r="M158" s="27">
        <f t="shared" si="88"/>
        <v>2175</v>
      </c>
      <c r="N158" s="27">
        <f t="shared" si="82"/>
        <v>6525.0000000000155</v>
      </c>
      <c r="O158" s="15">
        <v>4</v>
      </c>
      <c r="P158" s="30">
        <f t="shared" si="74"/>
        <v>9655.5</v>
      </c>
      <c r="Q158" s="48">
        <f t="shared" si="71"/>
        <v>38622</v>
      </c>
      <c r="R158" s="44">
        <f t="shared" si="75"/>
        <v>11193</v>
      </c>
      <c r="S158" s="48">
        <f t="shared" si="83"/>
        <v>134316</v>
      </c>
      <c r="T158" s="44">
        <f t="shared" si="76"/>
        <v>12730.499999999998</v>
      </c>
      <c r="U158" s="48">
        <f t="shared" si="84"/>
        <v>152765.99999999997</v>
      </c>
      <c r="V158" s="44">
        <f t="shared" si="77"/>
        <v>14267.999999999998</v>
      </c>
      <c r="W158" s="48">
        <f t="shared" si="85"/>
        <v>171215.99999999997</v>
      </c>
      <c r="X158" s="44">
        <f t="shared" si="78"/>
        <v>15805.499999999998</v>
      </c>
      <c r="Y158" s="48">
        <f t="shared" si="86"/>
        <v>189665.99999999997</v>
      </c>
      <c r="Z158" s="20">
        <f t="shared" si="97"/>
        <v>647963.99999999988</v>
      </c>
      <c r="AC158" s="87">
        <f t="shared" si="79"/>
        <v>30</v>
      </c>
      <c r="AD158" s="83">
        <f t="shared" si="80"/>
        <v>2790</v>
      </c>
      <c r="AE158" s="92">
        <f t="shared" si="89"/>
        <v>27.500000000000004</v>
      </c>
      <c r="AF158" s="92">
        <f t="shared" si="90"/>
        <v>28.324999999999999</v>
      </c>
      <c r="AG158" s="92">
        <f t="shared" si="91"/>
        <v>29.15</v>
      </c>
      <c r="AH158" s="92">
        <f t="shared" si="92"/>
        <v>30</v>
      </c>
      <c r="AI158" s="137">
        <f t="shared" si="93"/>
        <v>2667.5000000000005</v>
      </c>
      <c r="AJ158" s="137">
        <f t="shared" si="94"/>
        <v>2747.5250000000001</v>
      </c>
      <c r="AK158" s="137">
        <f t="shared" si="95"/>
        <v>2827.5499999999997</v>
      </c>
      <c r="AL158" s="137">
        <f t="shared" si="96"/>
        <v>2910</v>
      </c>
    </row>
    <row r="159" spans="1:38" ht="20.399999999999999">
      <c r="A159" s="5" t="s">
        <v>14</v>
      </c>
      <c r="B159" s="5" t="s">
        <v>408</v>
      </c>
      <c r="C159" s="22" t="s">
        <v>712</v>
      </c>
      <c r="D159" s="22" t="s">
        <v>713</v>
      </c>
      <c r="E159" s="22" t="s">
        <v>738</v>
      </c>
      <c r="F159" s="22" t="s">
        <v>739</v>
      </c>
      <c r="G159" s="22"/>
      <c r="H159" s="23" t="s">
        <v>606</v>
      </c>
      <c r="I159" s="24">
        <v>12540</v>
      </c>
      <c r="J159" s="32">
        <v>41000</v>
      </c>
      <c r="K159" s="26" t="s">
        <v>740</v>
      </c>
      <c r="L159" s="13">
        <f t="shared" si="81"/>
        <v>500</v>
      </c>
      <c r="M159" s="27">
        <f t="shared" si="88"/>
        <v>43500</v>
      </c>
      <c r="N159" s="27">
        <f t="shared" si="82"/>
        <v>43500.000000000102</v>
      </c>
      <c r="O159" s="15">
        <v>12</v>
      </c>
      <c r="P159" s="30">
        <f t="shared" si="74"/>
        <v>64370</v>
      </c>
      <c r="Q159" s="48">
        <f t="shared" si="71"/>
        <v>772440</v>
      </c>
      <c r="R159" s="44">
        <f t="shared" si="75"/>
        <v>74620</v>
      </c>
      <c r="S159" s="48">
        <f t="shared" si="83"/>
        <v>2686320</v>
      </c>
      <c r="T159" s="44">
        <f t="shared" si="76"/>
        <v>84870</v>
      </c>
      <c r="U159" s="48">
        <f t="shared" si="84"/>
        <v>3055320</v>
      </c>
      <c r="V159" s="44">
        <f t="shared" si="77"/>
        <v>95120</v>
      </c>
      <c r="W159" s="48">
        <f t="shared" si="85"/>
        <v>3424320</v>
      </c>
      <c r="X159" s="44">
        <f t="shared" si="78"/>
        <v>105370</v>
      </c>
      <c r="Y159" s="48">
        <f t="shared" si="86"/>
        <v>3793320</v>
      </c>
      <c r="Z159" s="20">
        <f t="shared" si="97"/>
        <v>12959280</v>
      </c>
      <c r="AC159" s="87">
        <f t="shared" si="79"/>
        <v>600</v>
      </c>
      <c r="AD159" s="83">
        <f t="shared" si="80"/>
        <v>55800</v>
      </c>
      <c r="AE159" s="92">
        <f t="shared" si="89"/>
        <v>550</v>
      </c>
      <c r="AF159" s="92">
        <f t="shared" si="90"/>
        <v>566.5</v>
      </c>
      <c r="AG159" s="92">
        <f t="shared" si="91"/>
        <v>583</v>
      </c>
      <c r="AH159" s="92">
        <f t="shared" si="92"/>
        <v>600</v>
      </c>
      <c r="AI159" s="137">
        <f t="shared" si="93"/>
        <v>53350</v>
      </c>
      <c r="AJ159" s="137">
        <f t="shared" si="94"/>
        <v>54950.5</v>
      </c>
      <c r="AK159" s="137">
        <f t="shared" si="95"/>
        <v>56551</v>
      </c>
      <c r="AL159" s="137">
        <f t="shared" si="96"/>
        <v>58200</v>
      </c>
    </row>
    <row r="160" spans="1:38" ht="20.399999999999999">
      <c r="A160" s="5" t="s">
        <v>14</v>
      </c>
      <c r="B160" s="5" t="s">
        <v>408</v>
      </c>
      <c r="C160" s="22" t="s">
        <v>712</v>
      </c>
      <c r="D160" s="22" t="s">
        <v>713</v>
      </c>
      <c r="E160" s="22" t="s">
        <v>738</v>
      </c>
      <c r="F160" s="22" t="s">
        <v>741</v>
      </c>
      <c r="G160" s="22"/>
      <c r="H160" s="23" t="s">
        <v>606</v>
      </c>
      <c r="I160" s="24">
        <v>10032</v>
      </c>
      <c r="J160" s="32">
        <v>32800</v>
      </c>
      <c r="K160" s="26" t="s">
        <v>740</v>
      </c>
      <c r="L160" s="13">
        <f t="shared" si="81"/>
        <v>400</v>
      </c>
      <c r="M160" s="27">
        <f t="shared" si="88"/>
        <v>34800</v>
      </c>
      <c r="N160" s="27">
        <f t="shared" si="82"/>
        <v>34800.00000000008</v>
      </c>
      <c r="O160" s="15">
        <v>24</v>
      </c>
      <c r="P160" s="30">
        <f t="shared" si="74"/>
        <v>51496</v>
      </c>
      <c r="Q160" s="48">
        <f t="shared" si="71"/>
        <v>1235904</v>
      </c>
      <c r="R160" s="44">
        <f t="shared" si="75"/>
        <v>59696</v>
      </c>
      <c r="S160" s="48">
        <f t="shared" si="83"/>
        <v>4298112</v>
      </c>
      <c r="T160" s="44">
        <f t="shared" si="76"/>
        <v>67896</v>
      </c>
      <c r="U160" s="48">
        <f t="shared" si="84"/>
        <v>4888512</v>
      </c>
      <c r="V160" s="44">
        <f t="shared" si="77"/>
        <v>76096</v>
      </c>
      <c r="W160" s="48">
        <f t="shared" si="85"/>
        <v>5478912</v>
      </c>
      <c r="X160" s="44">
        <f t="shared" si="78"/>
        <v>84296</v>
      </c>
      <c r="Y160" s="48">
        <f t="shared" si="86"/>
        <v>6069312</v>
      </c>
      <c r="Z160" s="20">
        <f t="shared" si="97"/>
        <v>20734848</v>
      </c>
      <c r="AC160" s="87">
        <f t="shared" si="79"/>
        <v>480</v>
      </c>
      <c r="AD160" s="83">
        <f t="shared" si="80"/>
        <v>44640</v>
      </c>
      <c r="AE160" s="92">
        <f t="shared" si="89"/>
        <v>440.00000000000006</v>
      </c>
      <c r="AF160" s="92">
        <f t="shared" si="90"/>
        <v>453.2</v>
      </c>
      <c r="AG160" s="92">
        <f t="shared" si="91"/>
        <v>466.4</v>
      </c>
      <c r="AH160" s="92">
        <f t="shared" si="92"/>
        <v>480</v>
      </c>
      <c r="AI160" s="137">
        <f t="shared" si="93"/>
        <v>42680.000000000007</v>
      </c>
      <c r="AJ160" s="137">
        <f t="shared" si="94"/>
        <v>43960.4</v>
      </c>
      <c r="AK160" s="137">
        <f t="shared" si="95"/>
        <v>45240.799999999996</v>
      </c>
      <c r="AL160" s="137">
        <f t="shared" si="96"/>
        <v>46560</v>
      </c>
    </row>
    <row r="161" spans="1:38" ht="20.399999999999999">
      <c r="A161" s="5" t="s">
        <v>14</v>
      </c>
      <c r="B161" s="5" t="s">
        <v>408</v>
      </c>
      <c r="C161" s="22" t="s">
        <v>712</v>
      </c>
      <c r="D161" s="22" t="s">
        <v>713</v>
      </c>
      <c r="E161" s="22" t="s">
        <v>742</v>
      </c>
      <c r="F161" s="22" t="s">
        <v>743</v>
      </c>
      <c r="G161" s="22"/>
      <c r="H161" s="23" t="s">
        <v>606</v>
      </c>
      <c r="I161" s="24"/>
      <c r="J161" s="32">
        <v>4920</v>
      </c>
      <c r="K161" s="26"/>
      <c r="L161" s="13">
        <f t="shared" si="81"/>
        <v>60</v>
      </c>
      <c r="M161" s="27">
        <f t="shared" si="88"/>
        <v>5220</v>
      </c>
      <c r="N161" s="27">
        <f t="shared" si="82"/>
        <v>5220.0000000000127</v>
      </c>
      <c r="O161" s="15">
        <v>24</v>
      </c>
      <c r="P161" s="30">
        <f t="shared" si="74"/>
        <v>7724.4000000000005</v>
      </c>
      <c r="Q161" s="48">
        <f t="shared" si="71"/>
        <v>185385.60000000001</v>
      </c>
      <c r="R161" s="44">
        <f t="shared" si="75"/>
        <v>8954.4</v>
      </c>
      <c r="S161" s="48">
        <f t="shared" si="83"/>
        <v>644716.79999999993</v>
      </c>
      <c r="T161" s="44">
        <f t="shared" si="76"/>
        <v>10184.4</v>
      </c>
      <c r="U161" s="48">
        <f t="shared" si="84"/>
        <v>733276.79999999993</v>
      </c>
      <c r="V161" s="44">
        <f t="shared" si="77"/>
        <v>11414.4</v>
      </c>
      <c r="W161" s="48">
        <f t="shared" si="85"/>
        <v>821836.79999999993</v>
      </c>
      <c r="X161" s="44">
        <f t="shared" si="78"/>
        <v>12644.4</v>
      </c>
      <c r="Y161" s="48">
        <f t="shared" si="86"/>
        <v>910396.79999999993</v>
      </c>
      <c r="Z161" s="20">
        <f t="shared" si="97"/>
        <v>3110227.1999999997</v>
      </c>
      <c r="AC161" s="87">
        <f t="shared" si="79"/>
        <v>72</v>
      </c>
      <c r="AD161" s="83">
        <f t="shared" si="80"/>
        <v>6696</v>
      </c>
      <c r="AE161" s="92">
        <f t="shared" si="89"/>
        <v>66</v>
      </c>
      <c r="AF161" s="92">
        <f t="shared" si="90"/>
        <v>67.98</v>
      </c>
      <c r="AG161" s="92">
        <f t="shared" si="91"/>
        <v>69.959999999999994</v>
      </c>
      <c r="AH161" s="92">
        <f t="shared" si="92"/>
        <v>72</v>
      </c>
      <c r="AI161" s="137">
        <f t="shared" si="93"/>
        <v>6402</v>
      </c>
      <c r="AJ161" s="137">
        <f t="shared" si="94"/>
        <v>6594.06</v>
      </c>
      <c r="AK161" s="137">
        <f t="shared" si="95"/>
        <v>6786.119999999999</v>
      </c>
      <c r="AL161" s="137">
        <f t="shared" si="96"/>
        <v>6984</v>
      </c>
    </row>
    <row r="162" spans="1:38" ht="30.6">
      <c r="A162" s="5" t="s">
        <v>14</v>
      </c>
      <c r="B162" s="5" t="s">
        <v>408</v>
      </c>
      <c r="C162" s="22" t="s">
        <v>712</v>
      </c>
      <c r="D162" s="22" t="s">
        <v>713</v>
      </c>
      <c r="E162" s="22" t="s">
        <v>2246</v>
      </c>
      <c r="F162" s="22" t="s">
        <v>744</v>
      </c>
      <c r="G162" s="22"/>
      <c r="H162" s="23" t="s">
        <v>606</v>
      </c>
      <c r="I162" s="24"/>
      <c r="J162" s="32">
        <v>9840</v>
      </c>
      <c r="K162" s="26"/>
      <c r="L162" s="13">
        <f t="shared" si="81"/>
        <v>120</v>
      </c>
      <c r="M162" s="27">
        <f t="shared" si="88"/>
        <v>10440</v>
      </c>
      <c r="N162" s="27">
        <f t="shared" si="82"/>
        <v>10440.000000000025</v>
      </c>
      <c r="O162" s="15">
        <v>19</v>
      </c>
      <c r="P162" s="30">
        <f t="shared" si="74"/>
        <v>15448.800000000001</v>
      </c>
      <c r="Q162" s="48">
        <f t="shared" si="71"/>
        <v>293527.2</v>
      </c>
      <c r="R162" s="44">
        <f t="shared" si="75"/>
        <v>17908.8</v>
      </c>
      <c r="S162" s="48">
        <f t="shared" si="83"/>
        <v>1020801.6000000001</v>
      </c>
      <c r="T162" s="44">
        <f t="shared" si="76"/>
        <v>20368.8</v>
      </c>
      <c r="U162" s="48">
        <f t="shared" si="84"/>
        <v>1161021.6000000001</v>
      </c>
      <c r="V162" s="44">
        <f t="shared" si="77"/>
        <v>22828.799999999999</v>
      </c>
      <c r="W162" s="48">
        <f t="shared" si="85"/>
        <v>1301241.6000000001</v>
      </c>
      <c r="X162" s="44">
        <f t="shared" si="78"/>
        <v>25288.799999999999</v>
      </c>
      <c r="Y162" s="48">
        <f t="shared" si="86"/>
        <v>1441461.6</v>
      </c>
      <c r="Z162" s="20">
        <f t="shared" si="97"/>
        <v>4924526.4000000004</v>
      </c>
      <c r="AC162" s="87">
        <f t="shared" si="79"/>
        <v>144</v>
      </c>
      <c r="AD162" s="83">
        <f t="shared" si="80"/>
        <v>13392</v>
      </c>
      <c r="AE162" s="92">
        <f t="shared" si="89"/>
        <v>132</v>
      </c>
      <c r="AF162" s="92">
        <f t="shared" si="90"/>
        <v>135.96</v>
      </c>
      <c r="AG162" s="92">
        <f t="shared" si="91"/>
        <v>139.91999999999999</v>
      </c>
      <c r="AH162" s="92">
        <f t="shared" si="92"/>
        <v>144</v>
      </c>
      <c r="AI162" s="137">
        <f t="shared" si="93"/>
        <v>12804</v>
      </c>
      <c r="AJ162" s="137">
        <f t="shared" si="94"/>
        <v>13188.12</v>
      </c>
      <c r="AK162" s="137">
        <f t="shared" si="95"/>
        <v>13572.239999999998</v>
      </c>
      <c r="AL162" s="137">
        <f t="shared" si="96"/>
        <v>13968</v>
      </c>
    </row>
    <row r="163" spans="1:38" ht="30.6">
      <c r="A163" s="5" t="s">
        <v>14</v>
      </c>
      <c r="B163" s="5" t="s">
        <v>408</v>
      </c>
      <c r="C163" s="22" t="s">
        <v>712</v>
      </c>
      <c r="D163" s="22" t="s">
        <v>713</v>
      </c>
      <c r="E163" s="22" t="s">
        <v>2246</v>
      </c>
      <c r="F163" s="22" t="s">
        <v>745</v>
      </c>
      <c r="G163" s="22"/>
      <c r="H163" s="23" t="s">
        <v>606</v>
      </c>
      <c r="I163" s="24"/>
      <c r="J163" s="32">
        <v>18040</v>
      </c>
      <c r="K163" s="26"/>
      <c r="L163" s="13">
        <v>500</v>
      </c>
      <c r="M163" s="27">
        <f t="shared" si="88"/>
        <v>43500</v>
      </c>
      <c r="N163" s="27">
        <f t="shared" si="82"/>
        <v>19140.000000000044</v>
      </c>
      <c r="O163" s="15">
        <v>13</v>
      </c>
      <c r="P163" s="30">
        <f t="shared" si="74"/>
        <v>28322.800000000003</v>
      </c>
      <c r="Q163" s="48">
        <f t="shared" si="71"/>
        <v>368196.4</v>
      </c>
      <c r="R163" s="44">
        <f t="shared" si="75"/>
        <v>32832.800000000003</v>
      </c>
      <c r="S163" s="48">
        <f t="shared" si="83"/>
        <v>1280479.2000000002</v>
      </c>
      <c r="T163" s="44">
        <f t="shared" si="76"/>
        <v>37342.799999999996</v>
      </c>
      <c r="U163" s="48">
        <f t="shared" si="84"/>
        <v>1456369.2</v>
      </c>
      <c r="V163" s="44">
        <f t="shared" si="77"/>
        <v>41852.799999999996</v>
      </c>
      <c r="W163" s="48">
        <f t="shared" si="85"/>
        <v>1632259.1999999997</v>
      </c>
      <c r="X163" s="44">
        <f t="shared" si="78"/>
        <v>46362.799999999996</v>
      </c>
      <c r="Y163" s="48">
        <f t="shared" si="86"/>
        <v>1808149.1999999997</v>
      </c>
      <c r="Z163" s="20">
        <f t="shared" si="97"/>
        <v>6177256.7999999998</v>
      </c>
      <c r="AC163" s="87">
        <f t="shared" si="79"/>
        <v>600</v>
      </c>
      <c r="AD163" s="83">
        <f t="shared" si="80"/>
        <v>55800</v>
      </c>
      <c r="AE163" s="92">
        <f t="shared" si="89"/>
        <v>550</v>
      </c>
      <c r="AF163" s="92">
        <f t="shared" si="90"/>
        <v>566.5</v>
      </c>
      <c r="AG163" s="92">
        <f t="shared" si="91"/>
        <v>583</v>
      </c>
      <c r="AH163" s="92">
        <f t="shared" si="92"/>
        <v>600</v>
      </c>
      <c r="AI163" s="137">
        <f t="shared" si="93"/>
        <v>53350</v>
      </c>
      <c r="AJ163" s="137">
        <f t="shared" si="94"/>
        <v>54950.5</v>
      </c>
      <c r="AK163" s="137">
        <f t="shared" si="95"/>
        <v>56551</v>
      </c>
      <c r="AL163" s="137">
        <f t="shared" si="96"/>
        <v>58200</v>
      </c>
    </row>
    <row r="164" spans="1:38" ht="30.6">
      <c r="A164" s="5" t="s">
        <v>14</v>
      </c>
      <c r="B164" s="5" t="s">
        <v>408</v>
      </c>
      <c r="C164" s="22" t="s">
        <v>712</v>
      </c>
      <c r="D164" s="22" t="s">
        <v>713</v>
      </c>
      <c r="E164" s="22" t="s">
        <v>2246</v>
      </c>
      <c r="F164" s="22" t="s">
        <v>746</v>
      </c>
      <c r="G164" s="22"/>
      <c r="H164" s="23" t="s">
        <v>606</v>
      </c>
      <c r="I164" s="24"/>
      <c r="J164" s="32">
        <v>10250</v>
      </c>
      <c r="K164" s="26"/>
      <c r="L164" s="13">
        <f t="shared" si="81"/>
        <v>125</v>
      </c>
      <c r="M164" s="27">
        <f t="shared" si="88"/>
        <v>10875</v>
      </c>
      <c r="N164" s="27">
        <f t="shared" si="82"/>
        <v>10875.000000000025</v>
      </c>
      <c r="O164" s="15">
        <v>10</v>
      </c>
      <c r="P164" s="30">
        <f t="shared" si="74"/>
        <v>16092.5</v>
      </c>
      <c r="Q164" s="48">
        <f t="shared" ref="Q164:Q219" si="98">+P164*O164</f>
        <v>160925</v>
      </c>
      <c r="R164" s="44">
        <f t="shared" si="75"/>
        <v>18655</v>
      </c>
      <c r="S164" s="48">
        <f t="shared" si="83"/>
        <v>559650</v>
      </c>
      <c r="T164" s="44">
        <f t="shared" si="76"/>
        <v>21217.5</v>
      </c>
      <c r="U164" s="48">
        <f t="shared" si="84"/>
        <v>636525</v>
      </c>
      <c r="V164" s="44">
        <f t="shared" si="77"/>
        <v>23780</v>
      </c>
      <c r="W164" s="48">
        <f t="shared" si="85"/>
        <v>713400</v>
      </c>
      <c r="X164" s="44">
        <f t="shared" si="78"/>
        <v>26342.5</v>
      </c>
      <c r="Y164" s="48">
        <f t="shared" si="86"/>
        <v>790275</v>
      </c>
      <c r="Z164" s="20">
        <f t="shared" si="97"/>
        <v>2699850</v>
      </c>
      <c r="AC164" s="87">
        <f t="shared" si="79"/>
        <v>150</v>
      </c>
      <c r="AD164" s="83">
        <f t="shared" si="80"/>
        <v>13950</v>
      </c>
      <c r="AE164" s="92">
        <f t="shared" si="89"/>
        <v>137.5</v>
      </c>
      <c r="AF164" s="92">
        <f t="shared" si="90"/>
        <v>141.625</v>
      </c>
      <c r="AG164" s="92">
        <f t="shared" si="91"/>
        <v>145.75</v>
      </c>
      <c r="AH164" s="92">
        <f t="shared" si="92"/>
        <v>150</v>
      </c>
      <c r="AI164" s="137">
        <f t="shared" si="93"/>
        <v>13337.5</v>
      </c>
      <c r="AJ164" s="137">
        <f t="shared" si="94"/>
        <v>13737.625</v>
      </c>
      <c r="AK164" s="137">
        <f t="shared" si="95"/>
        <v>14137.75</v>
      </c>
      <c r="AL164" s="137">
        <f t="shared" si="96"/>
        <v>14550</v>
      </c>
    </row>
    <row r="165" spans="1:38" ht="30.6">
      <c r="A165" s="5" t="s">
        <v>14</v>
      </c>
      <c r="B165" s="5" t="s">
        <v>408</v>
      </c>
      <c r="C165" s="22" t="s">
        <v>712</v>
      </c>
      <c r="D165" s="22" t="s">
        <v>713</v>
      </c>
      <c r="E165" s="22" t="s">
        <v>2246</v>
      </c>
      <c r="F165" s="22" t="s">
        <v>747</v>
      </c>
      <c r="G165" s="22"/>
      <c r="H165" s="23" t="s">
        <v>606</v>
      </c>
      <c r="I165" s="24"/>
      <c r="J165" s="32">
        <v>20500</v>
      </c>
      <c r="K165" s="26"/>
      <c r="L165" s="13">
        <v>500</v>
      </c>
      <c r="M165" s="27">
        <f t="shared" si="88"/>
        <v>43500</v>
      </c>
      <c r="N165" s="27">
        <f t="shared" si="82"/>
        <v>21750.000000000051</v>
      </c>
      <c r="O165" s="15">
        <v>10</v>
      </c>
      <c r="P165" s="30">
        <f t="shared" si="74"/>
        <v>32185</v>
      </c>
      <c r="Q165" s="48">
        <f t="shared" si="98"/>
        <v>321850</v>
      </c>
      <c r="R165" s="44">
        <f t="shared" si="75"/>
        <v>37310</v>
      </c>
      <c r="S165" s="48">
        <f t="shared" si="83"/>
        <v>1119300</v>
      </c>
      <c r="T165" s="44">
        <f t="shared" si="76"/>
        <v>42435</v>
      </c>
      <c r="U165" s="48">
        <f t="shared" si="84"/>
        <v>1273050</v>
      </c>
      <c r="V165" s="44">
        <f t="shared" si="77"/>
        <v>47560</v>
      </c>
      <c r="W165" s="48">
        <f t="shared" si="85"/>
        <v>1426800</v>
      </c>
      <c r="X165" s="44">
        <f t="shared" si="78"/>
        <v>52685</v>
      </c>
      <c r="Y165" s="48">
        <f t="shared" si="86"/>
        <v>1580550</v>
      </c>
      <c r="Z165" s="20">
        <f t="shared" si="97"/>
        <v>5399700</v>
      </c>
      <c r="AC165" s="87">
        <f t="shared" si="79"/>
        <v>600</v>
      </c>
      <c r="AD165" s="83">
        <f t="shared" si="80"/>
        <v>55800</v>
      </c>
      <c r="AE165" s="92">
        <f t="shared" si="89"/>
        <v>550</v>
      </c>
      <c r="AF165" s="92">
        <f t="shared" si="90"/>
        <v>566.5</v>
      </c>
      <c r="AG165" s="92">
        <f t="shared" si="91"/>
        <v>583</v>
      </c>
      <c r="AH165" s="92">
        <f t="shared" si="92"/>
        <v>600</v>
      </c>
      <c r="AI165" s="137">
        <f t="shared" si="93"/>
        <v>53350</v>
      </c>
      <c r="AJ165" s="137">
        <f t="shared" si="94"/>
        <v>54950.5</v>
      </c>
      <c r="AK165" s="137">
        <f t="shared" si="95"/>
        <v>56551</v>
      </c>
      <c r="AL165" s="137">
        <f t="shared" si="96"/>
        <v>58200</v>
      </c>
    </row>
    <row r="166" spans="1:38" ht="30.6">
      <c r="A166" s="5" t="s">
        <v>14</v>
      </c>
      <c r="B166" s="5" t="s">
        <v>408</v>
      </c>
      <c r="C166" s="22" t="s">
        <v>712</v>
      </c>
      <c r="D166" s="22" t="s">
        <v>713</v>
      </c>
      <c r="E166" s="22" t="s">
        <v>2246</v>
      </c>
      <c r="F166" s="22" t="s">
        <v>748</v>
      </c>
      <c r="G166" s="22"/>
      <c r="H166" s="23" t="s">
        <v>606</v>
      </c>
      <c r="I166" s="24"/>
      <c r="J166" s="32">
        <v>13940</v>
      </c>
      <c r="K166" s="26"/>
      <c r="L166" s="13">
        <f t="shared" si="81"/>
        <v>170</v>
      </c>
      <c r="M166" s="27">
        <f t="shared" si="88"/>
        <v>14790</v>
      </c>
      <c r="N166" s="27">
        <f t="shared" si="82"/>
        <v>14790.000000000035</v>
      </c>
      <c r="O166" s="15">
        <v>10</v>
      </c>
      <c r="P166" s="30">
        <f t="shared" si="74"/>
        <v>21885.8</v>
      </c>
      <c r="Q166" s="48">
        <f t="shared" si="98"/>
        <v>218858</v>
      </c>
      <c r="R166" s="44">
        <f t="shared" si="75"/>
        <v>25370.799999999999</v>
      </c>
      <c r="S166" s="48">
        <f t="shared" si="83"/>
        <v>761124</v>
      </c>
      <c r="T166" s="44">
        <f t="shared" si="76"/>
        <v>28855.8</v>
      </c>
      <c r="U166" s="48">
        <f t="shared" si="84"/>
        <v>865674</v>
      </c>
      <c r="V166" s="44">
        <f t="shared" si="77"/>
        <v>32340.799999999999</v>
      </c>
      <c r="W166" s="48">
        <f t="shared" si="85"/>
        <v>970224</v>
      </c>
      <c r="X166" s="44">
        <f t="shared" si="78"/>
        <v>35825.799999999996</v>
      </c>
      <c r="Y166" s="48">
        <f t="shared" si="86"/>
        <v>1074773.9999999998</v>
      </c>
      <c r="Z166" s="20">
        <f t="shared" si="97"/>
        <v>3671796</v>
      </c>
      <c r="AC166" s="87">
        <f t="shared" si="79"/>
        <v>204</v>
      </c>
      <c r="AD166" s="83">
        <f t="shared" si="80"/>
        <v>18972</v>
      </c>
      <c r="AE166" s="92">
        <f t="shared" si="89"/>
        <v>187.00000000000003</v>
      </c>
      <c r="AF166" s="92">
        <f t="shared" si="90"/>
        <v>192.61</v>
      </c>
      <c r="AG166" s="92">
        <f t="shared" si="91"/>
        <v>198.22</v>
      </c>
      <c r="AH166" s="92">
        <f t="shared" si="92"/>
        <v>204</v>
      </c>
      <c r="AI166" s="137">
        <f t="shared" si="93"/>
        <v>18139.000000000004</v>
      </c>
      <c r="AJ166" s="137">
        <f t="shared" si="94"/>
        <v>18683.170000000002</v>
      </c>
      <c r="AK166" s="137">
        <f t="shared" si="95"/>
        <v>19227.34</v>
      </c>
      <c r="AL166" s="137">
        <f t="shared" si="96"/>
        <v>19788</v>
      </c>
    </row>
    <row r="167" spans="1:38" ht="30.6">
      <c r="A167" s="5" t="s">
        <v>14</v>
      </c>
      <c r="B167" s="5" t="s">
        <v>408</v>
      </c>
      <c r="C167" s="22" t="s">
        <v>712</v>
      </c>
      <c r="D167" s="22" t="s">
        <v>713</v>
      </c>
      <c r="E167" s="22" t="s">
        <v>2246</v>
      </c>
      <c r="F167" s="22" t="s">
        <v>749</v>
      </c>
      <c r="G167" s="22"/>
      <c r="H167" s="23" t="s">
        <v>606</v>
      </c>
      <c r="I167" s="24"/>
      <c r="J167" s="32">
        <v>22140</v>
      </c>
      <c r="K167" s="26"/>
      <c r="L167" s="13">
        <v>500</v>
      </c>
      <c r="M167" s="27">
        <f t="shared" si="88"/>
        <v>43500</v>
      </c>
      <c r="N167" s="27">
        <f t="shared" si="82"/>
        <v>23490.000000000055</v>
      </c>
      <c r="O167" s="15">
        <v>10</v>
      </c>
      <c r="P167" s="30">
        <f t="shared" si="74"/>
        <v>34759.800000000003</v>
      </c>
      <c r="Q167" s="48">
        <f t="shared" si="98"/>
        <v>347598</v>
      </c>
      <c r="R167" s="44">
        <f t="shared" si="75"/>
        <v>40294.800000000003</v>
      </c>
      <c r="S167" s="48">
        <f t="shared" si="83"/>
        <v>1208844</v>
      </c>
      <c r="T167" s="44">
        <f t="shared" si="76"/>
        <v>45829.799999999996</v>
      </c>
      <c r="U167" s="48">
        <f t="shared" si="84"/>
        <v>1374893.9999999998</v>
      </c>
      <c r="V167" s="44">
        <f t="shared" si="77"/>
        <v>51364.799999999996</v>
      </c>
      <c r="W167" s="48">
        <f t="shared" si="85"/>
        <v>1540943.9999999998</v>
      </c>
      <c r="X167" s="44">
        <f t="shared" si="78"/>
        <v>56899.799999999996</v>
      </c>
      <c r="Y167" s="48">
        <f t="shared" si="86"/>
        <v>1706994</v>
      </c>
      <c r="Z167" s="20">
        <f t="shared" si="97"/>
        <v>5831676</v>
      </c>
      <c r="AC167" s="87">
        <f t="shared" si="79"/>
        <v>600</v>
      </c>
      <c r="AD167" s="83">
        <f t="shared" si="80"/>
        <v>55800</v>
      </c>
      <c r="AE167" s="92">
        <f t="shared" si="89"/>
        <v>550</v>
      </c>
      <c r="AF167" s="92">
        <f t="shared" si="90"/>
        <v>566.5</v>
      </c>
      <c r="AG167" s="92">
        <f t="shared" si="91"/>
        <v>583</v>
      </c>
      <c r="AH167" s="92">
        <f t="shared" si="92"/>
        <v>600</v>
      </c>
      <c r="AI167" s="137">
        <f t="shared" si="93"/>
        <v>53350</v>
      </c>
      <c r="AJ167" s="137">
        <f t="shared" si="94"/>
        <v>54950.5</v>
      </c>
      <c r="AK167" s="137">
        <f t="shared" si="95"/>
        <v>56551</v>
      </c>
      <c r="AL167" s="137">
        <f t="shared" si="96"/>
        <v>58200</v>
      </c>
    </row>
    <row r="168" spans="1:38" ht="20.399999999999999">
      <c r="A168" s="5" t="s">
        <v>14</v>
      </c>
      <c r="B168" s="5" t="s">
        <v>408</v>
      </c>
      <c r="C168" s="22" t="s">
        <v>712</v>
      </c>
      <c r="D168" s="22" t="s">
        <v>713</v>
      </c>
      <c r="E168" s="22" t="s">
        <v>2246</v>
      </c>
      <c r="F168" s="22" t="s">
        <v>750</v>
      </c>
      <c r="G168" s="22"/>
      <c r="H168" s="23" t="s">
        <v>606</v>
      </c>
      <c r="I168" s="24"/>
      <c r="J168" s="32">
        <v>8200</v>
      </c>
      <c r="K168" s="26"/>
      <c r="L168" s="13">
        <f t="shared" si="81"/>
        <v>100</v>
      </c>
      <c r="M168" s="27">
        <f t="shared" si="88"/>
        <v>8700</v>
      </c>
      <c r="N168" s="27">
        <f t="shared" si="82"/>
        <v>8700.00000000002</v>
      </c>
      <c r="O168" s="15">
        <v>10</v>
      </c>
      <c r="P168" s="30">
        <f t="shared" si="74"/>
        <v>12874</v>
      </c>
      <c r="Q168" s="48">
        <f t="shared" si="98"/>
        <v>128740</v>
      </c>
      <c r="R168" s="44">
        <f t="shared" si="75"/>
        <v>14924</v>
      </c>
      <c r="S168" s="48">
        <f t="shared" si="83"/>
        <v>447720</v>
      </c>
      <c r="T168" s="44">
        <f t="shared" si="76"/>
        <v>16974</v>
      </c>
      <c r="U168" s="48">
        <f t="shared" si="84"/>
        <v>509220</v>
      </c>
      <c r="V168" s="44">
        <f t="shared" si="77"/>
        <v>19024</v>
      </c>
      <c r="W168" s="48">
        <f t="shared" si="85"/>
        <v>570720</v>
      </c>
      <c r="X168" s="44">
        <f t="shared" si="78"/>
        <v>21074</v>
      </c>
      <c r="Y168" s="48">
        <f t="shared" si="86"/>
        <v>632220</v>
      </c>
      <c r="Z168" s="20">
        <f t="shared" si="97"/>
        <v>2159880</v>
      </c>
      <c r="AC168" s="87">
        <f t="shared" si="79"/>
        <v>120</v>
      </c>
      <c r="AD168" s="83">
        <f t="shared" si="80"/>
        <v>11160</v>
      </c>
      <c r="AE168" s="92">
        <f t="shared" si="89"/>
        <v>110.00000000000001</v>
      </c>
      <c r="AF168" s="92">
        <f t="shared" si="90"/>
        <v>113.3</v>
      </c>
      <c r="AG168" s="92">
        <f t="shared" si="91"/>
        <v>116.6</v>
      </c>
      <c r="AH168" s="92">
        <f t="shared" si="92"/>
        <v>120</v>
      </c>
      <c r="AI168" s="137">
        <f t="shared" si="93"/>
        <v>10670.000000000002</v>
      </c>
      <c r="AJ168" s="137">
        <f t="shared" si="94"/>
        <v>10990.1</v>
      </c>
      <c r="AK168" s="137">
        <f t="shared" si="95"/>
        <v>11310.199999999999</v>
      </c>
      <c r="AL168" s="137">
        <f t="shared" si="96"/>
        <v>11640</v>
      </c>
    </row>
    <row r="169" spans="1:38" ht="20.399999999999999">
      <c r="A169" s="5" t="s">
        <v>14</v>
      </c>
      <c r="B169" s="5" t="s">
        <v>408</v>
      </c>
      <c r="C169" s="22" t="s">
        <v>712</v>
      </c>
      <c r="D169" s="22" t="s">
        <v>713</v>
      </c>
      <c r="E169" s="22" t="s">
        <v>2246</v>
      </c>
      <c r="F169" s="22" t="s">
        <v>751</v>
      </c>
      <c r="G169" s="22"/>
      <c r="H169" s="23" t="s">
        <v>606</v>
      </c>
      <c r="I169" s="24"/>
      <c r="J169" s="32">
        <v>16400</v>
      </c>
      <c r="K169" s="26"/>
      <c r="L169" s="13">
        <f t="shared" si="81"/>
        <v>200</v>
      </c>
      <c r="M169" s="27">
        <f t="shared" si="88"/>
        <v>17400</v>
      </c>
      <c r="N169" s="27">
        <f t="shared" si="82"/>
        <v>17400.00000000004</v>
      </c>
      <c r="O169" s="15">
        <v>10</v>
      </c>
      <c r="P169" s="30">
        <f t="shared" si="74"/>
        <v>25748</v>
      </c>
      <c r="Q169" s="48">
        <f t="shared" si="98"/>
        <v>257480</v>
      </c>
      <c r="R169" s="44">
        <f t="shared" si="75"/>
        <v>29848</v>
      </c>
      <c r="S169" s="48">
        <f t="shared" si="83"/>
        <v>895440</v>
      </c>
      <c r="T169" s="44">
        <f t="shared" si="76"/>
        <v>33948</v>
      </c>
      <c r="U169" s="48">
        <f t="shared" si="84"/>
        <v>1018440</v>
      </c>
      <c r="V169" s="44">
        <f t="shared" si="77"/>
        <v>38048</v>
      </c>
      <c r="W169" s="48">
        <f t="shared" si="85"/>
        <v>1141440</v>
      </c>
      <c r="X169" s="44">
        <f t="shared" si="78"/>
        <v>42148</v>
      </c>
      <c r="Y169" s="48">
        <f t="shared" si="86"/>
        <v>1264440</v>
      </c>
      <c r="Z169" s="20">
        <f t="shared" si="97"/>
        <v>4319760</v>
      </c>
      <c r="AC169" s="87">
        <f t="shared" si="79"/>
        <v>240</v>
      </c>
      <c r="AD169" s="83">
        <f t="shared" si="80"/>
        <v>22320</v>
      </c>
      <c r="AE169" s="92">
        <f t="shared" si="89"/>
        <v>220.00000000000003</v>
      </c>
      <c r="AF169" s="92">
        <f t="shared" si="90"/>
        <v>226.6</v>
      </c>
      <c r="AG169" s="92">
        <f t="shared" si="91"/>
        <v>233.2</v>
      </c>
      <c r="AH169" s="92">
        <f t="shared" si="92"/>
        <v>240</v>
      </c>
      <c r="AI169" s="137">
        <f t="shared" si="93"/>
        <v>21340.000000000004</v>
      </c>
      <c r="AJ169" s="137">
        <f t="shared" si="94"/>
        <v>21980.2</v>
      </c>
      <c r="AK169" s="137">
        <f t="shared" si="95"/>
        <v>22620.399999999998</v>
      </c>
      <c r="AL169" s="137">
        <f t="shared" si="96"/>
        <v>23280</v>
      </c>
    </row>
    <row r="170" spans="1:38" ht="30.6">
      <c r="A170" s="5" t="s">
        <v>14</v>
      </c>
      <c r="B170" s="5" t="s">
        <v>408</v>
      </c>
      <c r="C170" s="22" t="s">
        <v>712</v>
      </c>
      <c r="D170" s="22" t="s">
        <v>713</v>
      </c>
      <c r="E170" s="22" t="s">
        <v>752</v>
      </c>
      <c r="F170" s="22" t="s">
        <v>741</v>
      </c>
      <c r="G170" s="22"/>
      <c r="H170" s="23" t="s">
        <v>537</v>
      </c>
      <c r="I170" s="24">
        <v>2508</v>
      </c>
      <c r="J170" s="32">
        <v>8200</v>
      </c>
      <c r="K170" s="26" t="s">
        <v>740</v>
      </c>
      <c r="L170" s="13">
        <f t="shared" si="81"/>
        <v>100</v>
      </c>
      <c r="M170" s="27">
        <f t="shared" si="88"/>
        <v>8700</v>
      </c>
      <c r="N170" s="27">
        <f t="shared" si="82"/>
        <v>8700.00000000002</v>
      </c>
      <c r="O170" s="15">
        <v>24</v>
      </c>
      <c r="P170" s="30">
        <f>+L170*87</f>
        <v>8700</v>
      </c>
      <c r="Q170" s="48">
        <f t="shared" si="98"/>
        <v>208800</v>
      </c>
      <c r="R170" s="44">
        <f t="shared" si="75"/>
        <v>14924</v>
      </c>
      <c r="S170" s="48">
        <f t="shared" si="83"/>
        <v>1074528</v>
      </c>
      <c r="T170" s="44">
        <f t="shared" si="76"/>
        <v>16974</v>
      </c>
      <c r="U170" s="48">
        <f t="shared" si="84"/>
        <v>1222128</v>
      </c>
      <c r="V170" s="44">
        <f t="shared" si="77"/>
        <v>19024</v>
      </c>
      <c r="W170" s="48">
        <f t="shared" si="85"/>
        <v>1369728</v>
      </c>
      <c r="X170" s="44">
        <f t="shared" si="78"/>
        <v>21074</v>
      </c>
      <c r="Y170" s="48">
        <f t="shared" si="86"/>
        <v>1517328</v>
      </c>
      <c r="Z170" s="20">
        <f t="shared" si="97"/>
        <v>5183712</v>
      </c>
      <c r="AC170" s="87">
        <f t="shared" si="79"/>
        <v>120</v>
      </c>
      <c r="AD170" s="83">
        <f t="shared" si="80"/>
        <v>11160</v>
      </c>
      <c r="AE170" s="92">
        <f t="shared" si="89"/>
        <v>110.00000000000001</v>
      </c>
      <c r="AF170" s="92">
        <f t="shared" si="90"/>
        <v>113.3</v>
      </c>
      <c r="AG170" s="92">
        <f t="shared" si="91"/>
        <v>116.6</v>
      </c>
      <c r="AH170" s="92">
        <f t="shared" si="92"/>
        <v>120</v>
      </c>
      <c r="AI170" s="137">
        <f t="shared" si="93"/>
        <v>10670.000000000002</v>
      </c>
      <c r="AJ170" s="137">
        <f t="shared" si="94"/>
        <v>10990.1</v>
      </c>
      <c r="AK170" s="137">
        <f t="shared" si="95"/>
        <v>11310.199999999999</v>
      </c>
      <c r="AL170" s="137">
        <f t="shared" si="96"/>
        <v>11640</v>
      </c>
    </row>
    <row r="171" spans="1:38" ht="30.6">
      <c r="A171" s="5" t="s">
        <v>14</v>
      </c>
      <c r="B171" s="5" t="s">
        <v>408</v>
      </c>
      <c r="C171" s="22" t="s">
        <v>712</v>
      </c>
      <c r="D171" s="22" t="s">
        <v>713</v>
      </c>
      <c r="E171" s="22" t="s">
        <v>2247</v>
      </c>
      <c r="F171" s="22" t="s">
        <v>739</v>
      </c>
      <c r="G171" s="22"/>
      <c r="H171" s="23" t="s">
        <v>537</v>
      </c>
      <c r="I171" s="24">
        <v>6270</v>
      </c>
      <c r="J171" s="32">
        <v>12300</v>
      </c>
      <c r="K171" s="26" t="s">
        <v>753</v>
      </c>
      <c r="L171" s="13">
        <f t="shared" si="81"/>
        <v>150</v>
      </c>
      <c r="M171" s="27">
        <f t="shared" si="88"/>
        <v>13050</v>
      </c>
      <c r="N171" s="27">
        <f t="shared" si="82"/>
        <v>13050.000000000031</v>
      </c>
      <c r="O171" s="15">
        <v>24</v>
      </c>
      <c r="P171" s="30">
        <f>+L171*87</f>
        <v>13050</v>
      </c>
      <c r="Q171" s="48">
        <f t="shared" si="98"/>
        <v>313200</v>
      </c>
      <c r="R171" s="44">
        <f t="shared" si="75"/>
        <v>22386</v>
      </c>
      <c r="S171" s="48">
        <f t="shared" si="83"/>
        <v>1611792</v>
      </c>
      <c r="T171" s="44">
        <f t="shared" si="76"/>
        <v>25460.999999999996</v>
      </c>
      <c r="U171" s="48">
        <f t="shared" si="84"/>
        <v>1833191.9999999995</v>
      </c>
      <c r="V171" s="44">
        <f t="shared" si="77"/>
        <v>28535.999999999996</v>
      </c>
      <c r="W171" s="48">
        <f t="shared" si="85"/>
        <v>2054591.9999999995</v>
      </c>
      <c r="X171" s="44">
        <f t="shared" si="78"/>
        <v>31610.999999999996</v>
      </c>
      <c r="Y171" s="48">
        <f t="shared" si="86"/>
        <v>2275991.9999999995</v>
      </c>
      <c r="Z171" s="20">
        <f t="shared" si="97"/>
        <v>7775567.9999999981</v>
      </c>
      <c r="AC171" s="87">
        <f t="shared" si="79"/>
        <v>180</v>
      </c>
      <c r="AD171" s="83">
        <f t="shared" si="80"/>
        <v>16740</v>
      </c>
      <c r="AE171" s="92">
        <f t="shared" si="89"/>
        <v>165</v>
      </c>
      <c r="AF171" s="92">
        <f t="shared" si="90"/>
        <v>169.95</v>
      </c>
      <c r="AG171" s="92">
        <f t="shared" si="91"/>
        <v>174.89999999999998</v>
      </c>
      <c r="AH171" s="92">
        <f t="shared" si="92"/>
        <v>180</v>
      </c>
      <c r="AI171" s="137">
        <f t="shared" si="93"/>
        <v>16005</v>
      </c>
      <c r="AJ171" s="137">
        <f t="shared" si="94"/>
        <v>16485.149999999998</v>
      </c>
      <c r="AK171" s="137">
        <f t="shared" si="95"/>
        <v>16965.3</v>
      </c>
      <c r="AL171" s="137">
        <f t="shared" si="96"/>
        <v>17460</v>
      </c>
    </row>
    <row r="172" spans="1:38" ht="20.399999999999999">
      <c r="A172" s="5" t="s">
        <v>14</v>
      </c>
      <c r="B172" s="5" t="s">
        <v>408</v>
      </c>
      <c r="C172" s="22" t="s">
        <v>712</v>
      </c>
      <c r="D172" s="22" t="s">
        <v>713</v>
      </c>
      <c r="E172" s="22" t="s">
        <v>754</v>
      </c>
      <c r="F172" s="22"/>
      <c r="G172" s="22"/>
      <c r="H172" s="23" t="s">
        <v>606</v>
      </c>
      <c r="I172" s="24"/>
      <c r="J172" s="32">
        <v>410</v>
      </c>
      <c r="K172" s="26"/>
      <c r="L172" s="13">
        <f t="shared" si="81"/>
        <v>5</v>
      </c>
      <c r="M172" s="27">
        <f t="shared" si="88"/>
        <v>435</v>
      </c>
      <c r="N172" s="27">
        <f t="shared" si="82"/>
        <v>435.00000000000102</v>
      </c>
      <c r="O172" s="15">
        <v>96</v>
      </c>
      <c r="P172" s="30">
        <f t="shared" si="74"/>
        <v>643.70000000000005</v>
      </c>
      <c r="Q172" s="48">
        <f t="shared" si="98"/>
        <v>61795.200000000004</v>
      </c>
      <c r="R172" s="44">
        <f t="shared" si="75"/>
        <v>746.2</v>
      </c>
      <c r="S172" s="48">
        <f t="shared" si="83"/>
        <v>214905.60000000003</v>
      </c>
      <c r="T172" s="44">
        <f t="shared" si="76"/>
        <v>848.69999999999993</v>
      </c>
      <c r="U172" s="48">
        <f t="shared" si="84"/>
        <v>244425.59999999998</v>
      </c>
      <c r="V172" s="44">
        <f t="shared" si="77"/>
        <v>951.19999999999993</v>
      </c>
      <c r="W172" s="48">
        <f t="shared" si="85"/>
        <v>273945.59999999998</v>
      </c>
      <c r="X172" s="44">
        <f t="shared" si="78"/>
        <v>1053.7</v>
      </c>
      <c r="Y172" s="48">
        <f t="shared" si="86"/>
        <v>303465.60000000003</v>
      </c>
      <c r="Z172" s="20">
        <f t="shared" si="97"/>
        <v>1036742.3999999999</v>
      </c>
      <c r="AC172" s="87">
        <f t="shared" si="79"/>
        <v>6</v>
      </c>
      <c r="AD172" s="83">
        <f t="shared" si="80"/>
        <v>558</v>
      </c>
      <c r="AE172" s="92">
        <f t="shared" si="89"/>
        <v>5.5</v>
      </c>
      <c r="AF172" s="92">
        <f t="shared" si="90"/>
        <v>5.665</v>
      </c>
      <c r="AG172" s="92">
        <f t="shared" si="91"/>
        <v>5.83</v>
      </c>
      <c r="AH172" s="92">
        <f t="shared" si="92"/>
        <v>6</v>
      </c>
      <c r="AI172" s="137">
        <f t="shared" si="93"/>
        <v>533.5</v>
      </c>
      <c r="AJ172" s="137">
        <f t="shared" si="94"/>
        <v>549.505</v>
      </c>
      <c r="AK172" s="137">
        <f t="shared" si="95"/>
        <v>565.51</v>
      </c>
      <c r="AL172" s="137">
        <f t="shared" si="96"/>
        <v>582</v>
      </c>
    </row>
    <row r="173" spans="1:38" ht="20.399999999999999">
      <c r="A173" s="5" t="s">
        <v>14</v>
      </c>
      <c r="B173" s="5" t="s">
        <v>408</v>
      </c>
      <c r="C173" s="22" t="s">
        <v>712</v>
      </c>
      <c r="D173" s="22" t="s">
        <v>713</v>
      </c>
      <c r="E173" s="22" t="s">
        <v>755</v>
      </c>
      <c r="F173" s="22"/>
      <c r="G173" s="22"/>
      <c r="H173" s="23" t="s">
        <v>606</v>
      </c>
      <c r="I173" s="24"/>
      <c r="J173" s="32">
        <v>16400</v>
      </c>
      <c r="K173" s="26"/>
      <c r="L173" s="13">
        <f t="shared" si="81"/>
        <v>200</v>
      </c>
      <c r="M173" s="27">
        <f t="shared" si="88"/>
        <v>17400</v>
      </c>
      <c r="N173" s="27">
        <f t="shared" si="82"/>
        <v>17400.00000000004</v>
      </c>
      <c r="O173" s="15">
        <v>4</v>
      </c>
      <c r="P173" s="30">
        <f t="shared" si="74"/>
        <v>25748</v>
      </c>
      <c r="Q173" s="48">
        <f t="shared" si="98"/>
        <v>102992</v>
      </c>
      <c r="R173" s="44">
        <f t="shared" si="75"/>
        <v>29848</v>
      </c>
      <c r="S173" s="48">
        <f t="shared" si="83"/>
        <v>358176</v>
      </c>
      <c r="T173" s="44">
        <f t="shared" si="76"/>
        <v>33948</v>
      </c>
      <c r="U173" s="48">
        <f t="shared" si="84"/>
        <v>407376</v>
      </c>
      <c r="V173" s="44">
        <f t="shared" si="77"/>
        <v>38048</v>
      </c>
      <c r="W173" s="48">
        <f t="shared" si="85"/>
        <v>456576</v>
      </c>
      <c r="X173" s="44">
        <f t="shared" si="78"/>
        <v>42148</v>
      </c>
      <c r="Y173" s="48">
        <f t="shared" si="86"/>
        <v>505776</v>
      </c>
      <c r="Z173" s="20">
        <f t="shared" si="97"/>
        <v>1727904</v>
      </c>
      <c r="AC173" s="87">
        <f t="shared" si="79"/>
        <v>240</v>
      </c>
      <c r="AD173" s="83">
        <f t="shared" si="80"/>
        <v>22320</v>
      </c>
      <c r="AE173" s="92">
        <f t="shared" si="89"/>
        <v>220.00000000000003</v>
      </c>
      <c r="AF173" s="92">
        <f t="shared" si="90"/>
        <v>226.6</v>
      </c>
      <c r="AG173" s="92">
        <f t="shared" si="91"/>
        <v>233.2</v>
      </c>
      <c r="AH173" s="92">
        <f t="shared" si="92"/>
        <v>240</v>
      </c>
      <c r="AI173" s="137">
        <f t="shared" si="93"/>
        <v>21340.000000000004</v>
      </c>
      <c r="AJ173" s="137">
        <f t="shared" si="94"/>
        <v>21980.2</v>
      </c>
      <c r="AK173" s="137">
        <f t="shared" si="95"/>
        <v>22620.399999999998</v>
      </c>
      <c r="AL173" s="137">
        <f t="shared" si="96"/>
        <v>23280</v>
      </c>
    </row>
    <row r="174" spans="1:38" ht="20.399999999999999">
      <c r="A174" s="5" t="s">
        <v>14</v>
      </c>
      <c r="B174" s="5" t="s">
        <v>408</v>
      </c>
      <c r="C174" s="22" t="s">
        <v>712</v>
      </c>
      <c r="D174" s="22" t="s">
        <v>713</v>
      </c>
      <c r="E174" s="22" t="s">
        <v>756</v>
      </c>
      <c r="F174" s="22"/>
      <c r="G174" s="22"/>
      <c r="H174" s="23" t="s">
        <v>606</v>
      </c>
      <c r="I174" s="24">
        <v>732</v>
      </c>
      <c r="J174" s="32">
        <v>8200</v>
      </c>
      <c r="K174" s="26" t="s">
        <v>757</v>
      </c>
      <c r="L174" s="13">
        <f t="shared" si="81"/>
        <v>100</v>
      </c>
      <c r="M174" s="27">
        <f t="shared" si="88"/>
        <v>8700</v>
      </c>
      <c r="N174" s="27">
        <f t="shared" si="82"/>
        <v>8700.00000000002</v>
      </c>
      <c r="O174" s="15">
        <v>120</v>
      </c>
      <c r="P174" s="30">
        <f t="shared" si="74"/>
        <v>12874</v>
      </c>
      <c r="Q174" s="48">
        <f t="shared" si="98"/>
        <v>1544880</v>
      </c>
      <c r="R174" s="44">
        <f t="shared" si="75"/>
        <v>14924</v>
      </c>
      <c r="S174" s="48">
        <f t="shared" si="83"/>
        <v>5372640</v>
      </c>
      <c r="T174" s="44">
        <f t="shared" si="76"/>
        <v>16974</v>
      </c>
      <c r="U174" s="48">
        <f t="shared" si="84"/>
        <v>6110640</v>
      </c>
      <c r="V174" s="44">
        <f t="shared" si="77"/>
        <v>19024</v>
      </c>
      <c r="W174" s="48">
        <f t="shared" si="85"/>
        <v>6848640</v>
      </c>
      <c r="X174" s="44">
        <f t="shared" si="78"/>
        <v>21074</v>
      </c>
      <c r="Y174" s="48">
        <f t="shared" si="86"/>
        <v>7586640</v>
      </c>
      <c r="Z174" s="20">
        <f t="shared" si="97"/>
        <v>25918560</v>
      </c>
      <c r="AC174" s="87">
        <f t="shared" si="79"/>
        <v>120</v>
      </c>
      <c r="AD174" s="83">
        <f t="shared" si="80"/>
        <v>11160</v>
      </c>
      <c r="AE174" s="92">
        <f t="shared" si="89"/>
        <v>110.00000000000001</v>
      </c>
      <c r="AF174" s="92">
        <f t="shared" si="90"/>
        <v>113.3</v>
      </c>
      <c r="AG174" s="92">
        <f t="shared" si="91"/>
        <v>116.6</v>
      </c>
      <c r="AH174" s="92">
        <f t="shared" si="92"/>
        <v>120</v>
      </c>
      <c r="AI174" s="137">
        <f t="shared" si="93"/>
        <v>10670.000000000002</v>
      </c>
      <c r="AJ174" s="137">
        <f t="shared" si="94"/>
        <v>10990.1</v>
      </c>
      <c r="AK174" s="137">
        <f t="shared" si="95"/>
        <v>11310.199999999999</v>
      </c>
      <c r="AL174" s="137">
        <f t="shared" si="96"/>
        <v>11640</v>
      </c>
    </row>
    <row r="175" spans="1:38" ht="30.6">
      <c r="A175" s="5" t="s">
        <v>14</v>
      </c>
      <c r="B175" s="5" t="s">
        <v>408</v>
      </c>
      <c r="C175" s="22" t="s">
        <v>712</v>
      </c>
      <c r="D175" s="22" t="s">
        <v>758</v>
      </c>
      <c r="E175" s="22" t="s">
        <v>759</v>
      </c>
      <c r="F175" s="22"/>
      <c r="G175" s="22"/>
      <c r="H175" s="23" t="s">
        <v>606</v>
      </c>
      <c r="I175" s="24"/>
      <c r="J175" s="32">
        <v>49200</v>
      </c>
      <c r="K175" s="26"/>
      <c r="L175" s="13">
        <f t="shared" si="81"/>
        <v>600</v>
      </c>
      <c r="M175" s="27"/>
      <c r="N175" s="27"/>
      <c r="O175" s="15">
        <v>5</v>
      </c>
      <c r="P175" s="30">
        <f>+L175*87</f>
        <v>52200</v>
      </c>
      <c r="Q175" s="48">
        <f t="shared" si="98"/>
        <v>261000</v>
      </c>
      <c r="R175" s="44">
        <f>+L175*87</f>
        <v>52200</v>
      </c>
      <c r="S175" s="48">
        <f t="shared" si="83"/>
        <v>783000</v>
      </c>
      <c r="T175" s="44"/>
      <c r="U175" s="48">
        <f t="shared" si="84"/>
        <v>0</v>
      </c>
      <c r="V175" s="44"/>
      <c r="W175" s="48">
        <f t="shared" si="85"/>
        <v>0</v>
      </c>
      <c r="X175" s="44"/>
      <c r="Y175" s="48">
        <f t="shared" si="86"/>
        <v>0</v>
      </c>
      <c r="AC175" s="87">
        <f t="shared" si="79"/>
        <v>720</v>
      </c>
      <c r="AD175" s="83">
        <f t="shared" si="80"/>
        <v>66960</v>
      </c>
      <c r="AE175" s="92">
        <f t="shared" si="89"/>
        <v>660</v>
      </c>
      <c r="AF175" s="92">
        <f t="shared" si="90"/>
        <v>679.8</v>
      </c>
      <c r="AG175" s="92">
        <f t="shared" si="91"/>
        <v>699.59999999999991</v>
      </c>
      <c r="AH175" s="92">
        <f t="shared" si="92"/>
        <v>720</v>
      </c>
      <c r="AI175" s="137">
        <f t="shared" si="93"/>
        <v>64020</v>
      </c>
      <c r="AJ175" s="137">
        <f t="shared" si="94"/>
        <v>65940.599999999991</v>
      </c>
      <c r="AK175" s="137">
        <f t="shared" si="95"/>
        <v>67861.2</v>
      </c>
      <c r="AL175" s="137">
        <f t="shared" si="96"/>
        <v>69840</v>
      </c>
    </row>
    <row r="176" spans="1:38" ht="30.6">
      <c r="A176" s="5" t="s">
        <v>14</v>
      </c>
      <c r="B176" s="5" t="s">
        <v>408</v>
      </c>
      <c r="C176" s="22" t="s">
        <v>712</v>
      </c>
      <c r="D176" s="22" t="s">
        <v>760</v>
      </c>
      <c r="E176" s="22" t="s">
        <v>761</v>
      </c>
      <c r="F176" s="22"/>
      <c r="G176" s="22"/>
      <c r="H176" s="23" t="s">
        <v>606</v>
      </c>
      <c r="I176" s="24"/>
      <c r="J176" s="32">
        <v>123000</v>
      </c>
      <c r="K176" s="26"/>
      <c r="L176" s="13">
        <f t="shared" si="81"/>
        <v>1500</v>
      </c>
      <c r="M176" s="27"/>
      <c r="N176" s="27"/>
      <c r="O176" s="15">
        <v>24</v>
      </c>
      <c r="P176" s="30">
        <f t="shared" ref="P176:P177" si="99">+L176*87</f>
        <v>130500</v>
      </c>
      <c r="Q176" s="48">
        <f t="shared" si="98"/>
        <v>3132000</v>
      </c>
      <c r="R176" s="44">
        <f t="shared" ref="R176:R177" si="100">+L176*87</f>
        <v>130500</v>
      </c>
      <c r="S176" s="48">
        <f t="shared" si="83"/>
        <v>9396000</v>
      </c>
      <c r="T176" s="44"/>
      <c r="U176" s="48">
        <f t="shared" si="84"/>
        <v>0</v>
      </c>
      <c r="V176" s="44"/>
      <c r="W176" s="48">
        <f t="shared" si="85"/>
        <v>0</v>
      </c>
      <c r="X176" s="44"/>
      <c r="Y176" s="48">
        <f t="shared" si="86"/>
        <v>0</v>
      </c>
      <c r="AC176" s="87">
        <f t="shared" si="79"/>
        <v>1800</v>
      </c>
      <c r="AD176" s="83">
        <f t="shared" si="80"/>
        <v>167400</v>
      </c>
      <c r="AE176" s="92">
        <f t="shared" si="89"/>
        <v>1650.0000000000002</v>
      </c>
      <c r="AF176" s="92">
        <f t="shared" si="90"/>
        <v>1699.5</v>
      </c>
      <c r="AG176" s="92">
        <f t="shared" si="91"/>
        <v>1749</v>
      </c>
      <c r="AH176" s="92">
        <f t="shared" si="92"/>
        <v>1800</v>
      </c>
      <c r="AI176" s="137">
        <f t="shared" si="93"/>
        <v>160050.00000000003</v>
      </c>
      <c r="AJ176" s="137">
        <f t="shared" si="94"/>
        <v>164851.5</v>
      </c>
      <c r="AK176" s="137">
        <f t="shared" si="95"/>
        <v>169653</v>
      </c>
      <c r="AL176" s="137">
        <f t="shared" si="96"/>
        <v>174600</v>
      </c>
    </row>
    <row r="177" spans="1:38" ht="20.399999999999999">
      <c r="A177" s="5" t="s">
        <v>14</v>
      </c>
      <c r="B177" s="5" t="s">
        <v>408</v>
      </c>
      <c r="C177" s="22" t="s">
        <v>712</v>
      </c>
      <c r="D177" s="22" t="s">
        <v>762</v>
      </c>
      <c r="E177" s="22" t="s">
        <v>763</v>
      </c>
      <c r="F177" s="22"/>
      <c r="G177" s="22"/>
      <c r="H177" s="23" t="s">
        <v>606</v>
      </c>
      <c r="I177" s="24"/>
      <c r="J177" s="32">
        <v>8200</v>
      </c>
      <c r="K177" s="26"/>
      <c r="L177" s="13">
        <f t="shared" si="81"/>
        <v>100</v>
      </c>
      <c r="M177" s="27"/>
      <c r="N177" s="27"/>
      <c r="O177" s="15">
        <v>5</v>
      </c>
      <c r="P177" s="30">
        <f t="shared" si="99"/>
        <v>8700</v>
      </c>
      <c r="Q177" s="48">
        <f t="shared" si="98"/>
        <v>43500</v>
      </c>
      <c r="R177" s="44">
        <f t="shared" si="100"/>
        <v>8700</v>
      </c>
      <c r="S177" s="48">
        <f t="shared" si="83"/>
        <v>130500</v>
      </c>
      <c r="T177" s="44"/>
      <c r="U177" s="48">
        <f t="shared" si="84"/>
        <v>0</v>
      </c>
      <c r="V177" s="44"/>
      <c r="W177" s="48">
        <f t="shared" si="85"/>
        <v>0</v>
      </c>
      <c r="X177" s="44"/>
      <c r="Y177" s="48">
        <f t="shared" si="86"/>
        <v>0</v>
      </c>
      <c r="AC177" s="87">
        <f t="shared" si="79"/>
        <v>120</v>
      </c>
      <c r="AD177" s="83">
        <f t="shared" si="80"/>
        <v>11160</v>
      </c>
      <c r="AE177" s="92">
        <f t="shared" si="89"/>
        <v>110.00000000000001</v>
      </c>
      <c r="AF177" s="92">
        <f t="shared" si="90"/>
        <v>113.3</v>
      </c>
      <c r="AG177" s="92">
        <f t="shared" si="91"/>
        <v>116.6</v>
      </c>
      <c r="AH177" s="92">
        <f t="shared" si="92"/>
        <v>120</v>
      </c>
      <c r="AI177" s="137">
        <f t="shared" si="93"/>
        <v>10670.000000000002</v>
      </c>
      <c r="AJ177" s="137">
        <f t="shared" si="94"/>
        <v>10990.1</v>
      </c>
      <c r="AK177" s="137">
        <f t="shared" si="95"/>
        <v>11310.199999999999</v>
      </c>
      <c r="AL177" s="137">
        <f t="shared" si="96"/>
        <v>11640</v>
      </c>
    </row>
    <row r="178" spans="1:38" ht="20.399999999999999">
      <c r="A178" s="5" t="s">
        <v>14</v>
      </c>
      <c r="B178" s="5" t="s">
        <v>408</v>
      </c>
      <c r="C178" s="22" t="s">
        <v>712</v>
      </c>
      <c r="D178" s="22" t="s">
        <v>2248</v>
      </c>
      <c r="E178" s="22" t="s">
        <v>2249</v>
      </c>
      <c r="F178" s="22" t="s">
        <v>2252</v>
      </c>
      <c r="G178" s="22"/>
      <c r="H178" s="23" t="s">
        <v>606</v>
      </c>
      <c r="I178" s="24"/>
      <c r="J178" s="32">
        <f>750*82</f>
        <v>61500</v>
      </c>
      <c r="K178" s="26"/>
      <c r="L178" s="13">
        <f t="shared" si="81"/>
        <v>750</v>
      </c>
      <c r="M178" s="27"/>
      <c r="N178" s="27"/>
      <c r="Q178" s="48"/>
      <c r="R178" s="44"/>
      <c r="S178" s="48"/>
      <c r="T178" s="44"/>
      <c r="U178" s="48"/>
      <c r="V178" s="44"/>
      <c r="W178" s="48"/>
      <c r="X178" s="44"/>
      <c r="Y178" s="48"/>
      <c r="AC178" s="87">
        <f t="shared" si="79"/>
        <v>900</v>
      </c>
      <c r="AD178" s="83">
        <f t="shared" si="80"/>
        <v>83700</v>
      </c>
      <c r="AE178" s="92">
        <f t="shared" si="89"/>
        <v>825.00000000000011</v>
      </c>
      <c r="AF178" s="92">
        <f t="shared" si="90"/>
        <v>849.75</v>
      </c>
      <c r="AG178" s="92">
        <f t="shared" si="91"/>
        <v>874.5</v>
      </c>
      <c r="AH178" s="92">
        <f t="shared" si="92"/>
        <v>900</v>
      </c>
      <c r="AI178" s="137">
        <f t="shared" si="93"/>
        <v>80025.000000000015</v>
      </c>
      <c r="AJ178" s="137">
        <f t="shared" si="94"/>
        <v>82425.75</v>
      </c>
      <c r="AK178" s="137">
        <f t="shared" si="95"/>
        <v>84826.5</v>
      </c>
      <c r="AL178" s="137">
        <f t="shared" si="96"/>
        <v>87300</v>
      </c>
    </row>
    <row r="179" spans="1:38" ht="20.399999999999999">
      <c r="A179" s="5" t="s">
        <v>14</v>
      </c>
      <c r="B179" s="5" t="s">
        <v>408</v>
      </c>
      <c r="C179" s="22" t="s">
        <v>712</v>
      </c>
      <c r="D179" s="22" t="s">
        <v>2250</v>
      </c>
      <c r="E179" s="22" t="s">
        <v>2251</v>
      </c>
      <c r="F179" s="22"/>
      <c r="G179" s="22"/>
      <c r="H179" s="23" t="s">
        <v>606</v>
      </c>
      <c r="I179" s="24"/>
      <c r="J179" s="32">
        <f>200*82</f>
        <v>16400</v>
      </c>
      <c r="K179" s="26"/>
      <c r="L179" s="13">
        <f t="shared" si="81"/>
        <v>200</v>
      </c>
      <c r="M179" s="27"/>
      <c r="N179" s="27"/>
      <c r="Q179" s="48"/>
      <c r="R179" s="44"/>
      <c r="S179" s="48"/>
      <c r="T179" s="44"/>
      <c r="U179" s="48"/>
      <c r="V179" s="44"/>
      <c r="W179" s="48"/>
      <c r="X179" s="44"/>
      <c r="Y179" s="48"/>
      <c r="AC179" s="87">
        <f t="shared" si="79"/>
        <v>240</v>
      </c>
      <c r="AD179" s="83">
        <f t="shared" si="80"/>
        <v>22320</v>
      </c>
      <c r="AE179" s="92">
        <f t="shared" si="89"/>
        <v>220.00000000000003</v>
      </c>
      <c r="AF179" s="92">
        <f t="shared" si="90"/>
        <v>226.6</v>
      </c>
      <c r="AG179" s="92">
        <f t="shared" si="91"/>
        <v>233.2</v>
      </c>
      <c r="AH179" s="92">
        <f t="shared" si="92"/>
        <v>240</v>
      </c>
      <c r="AI179" s="137">
        <f t="shared" si="93"/>
        <v>21340.000000000004</v>
      </c>
      <c r="AJ179" s="137">
        <f t="shared" si="94"/>
        <v>21980.2</v>
      </c>
      <c r="AK179" s="137">
        <f t="shared" si="95"/>
        <v>22620.399999999998</v>
      </c>
      <c r="AL179" s="137">
        <f t="shared" si="96"/>
        <v>23280</v>
      </c>
    </row>
    <row r="180" spans="1:38" ht="20.399999999999999">
      <c r="A180" s="5" t="s">
        <v>14</v>
      </c>
      <c r="B180" s="5" t="s">
        <v>408</v>
      </c>
      <c r="C180" s="22" t="s">
        <v>712</v>
      </c>
      <c r="D180" s="22" t="s">
        <v>758</v>
      </c>
      <c r="E180" s="22" t="s">
        <v>764</v>
      </c>
      <c r="F180" s="22" t="s">
        <v>765</v>
      </c>
      <c r="G180" s="22"/>
      <c r="H180" s="23" t="s">
        <v>606</v>
      </c>
      <c r="I180" s="24"/>
      <c r="J180" s="32"/>
      <c r="K180" s="26"/>
      <c r="L180" s="13">
        <f t="shared" si="81"/>
        <v>0</v>
      </c>
      <c r="M180" s="27"/>
      <c r="N180" s="27"/>
      <c r="Q180" s="48"/>
      <c r="R180" s="44"/>
      <c r="S180" s="48">
        <f t="shared" si="83"/>
        <v>0</v>
      </c>
      <c r="T180" s="44"/>
      <c r="U180" s="48">
        <f t="shared" si="84"/>
        <v>0</v>
      </c>
      <c r="V180" s="44"/>
      <c r="W180" s="48">
        <f t="shared" si="85"/>
        <v>0</v>
      </c>
      <c r="X180" s="44"/>
      <c r="Y180" s="48">
        <f t="shared" si="86"/>
        <v>0</v>
      </c>
      <c r="AC180" s="87">
        <f t="shared" si="79"/>
        <v>0</v>
      </c>
      <c r="AD180" s="83">
        <f t="shared" si="80"/>
        <v>0</v>
      </c>
      <c r="AE180" s="92">
        <f t="shared" si="89"/>
        <v>0</v>
      </c>
      <c r="AF180" s="92">
        <f t="shared" si="90"/>
        <v>0</v>
      </c>
      <c r="AG180" s="92">
        <f t="shared" si="91"/>
        <v>0</v>
      </c>
      <c r="AH180" s="92">
        <f t="shared" si="92"/>
        <v>0</v>
      </c>
      <c r="AI180" s="137">
        <f t="shared" si="93"/>
        <v>0</v>
      </c>
      <c r="AJ180" s="137">
        <f t="shared" si="94"/>
        <v>0</v>
      </c>
      <c r="AK180" s="137">
        <f t="shared" si="95"/>
        <v>0</v>
      </c>
      <c r="AL180" s="137">
        <f t="shared" si="96"/>
        <v>0</v>
      </c>
    </row>
    <row r="181" spans="1:38" ht="20.399999999999999">
      <c r="A181" s="5" t="s">
        <v>14</v>
      </c>
      <c r="B181" s="5" t="s">
        <v>408</v>
      </c>
      <c r="C181" s="22" t="s">
        <v>712</v>
      </c>
      <c r="D181" s="22" t="s">
        <v>766</v>
      </c>
      <c r="E181" s="22" t="s">
        <v>767</v>
      </c>
      <c r="F181" s="22" t="s">
        <v>731</v>
      </c>
      <c r="G181" s="22"/>
      <c r="H181" s="23" t="s">
        <v>606</v>
      </c>
      <c r="I181" s="24"/>
      <c r="J181" s="32">
        <v>3280</v>
      </c>
      <c r="K181" s="26"/>
      <c r="L181" s="13">
        <f t="shared" si="81"/>
        <v>40</v>
      </c>
      <c r="M181" s="27">
        <f t="shared" si="88"/>
        <v>3480</v>
      </c>
      <c r="N181" s="27">
        <f t="shared" si="82"/>
        <v>3480.0000000000082</v>
      </c>
      <c r="O181" s="15">
        <v>56</v>
      </c>
      <c r="P181" s="30">
        <f t="shared" ref="P181:P225" si="101">+J181*1.57</f>
        <v>5149.6000000000004</v>
      </c>
      <c r="Q181" s="48">
        <f t="shared" si="98"/>
        <v>288377.60000000003</v>
      </c>
      <c r="R181" s="44">
        <f t="shared" ref="R181:R225" si="102">+J181*1.82</f>
        <v>5969.6</v>
      </c>
      <c r="S181" s="48">
        <f t="shared" si="83"/>
        <v>1002892.8</v>
      </c>
      <c r="T181" s="44">
        <f t="shared" ref="T181:T225" si="103">+J181*2.07</f>
        <v>6789.5999999999995</v>
      </c>
      <c r="U181" s="48">
        <f t="shared" si="84"/>
        <v>1140652.7999999998</v>
      </c>
      <c r="V181" s="44">
        <f t="shared" ref="V181:V225" si="104">+J181*2.32</f>
        <v>7609.5999999999995</v>
      </c>
      <c r="W181" s="48">
        <f t="shared" si="85"/>
        <v>1278412.7999999998</v>
      </c>
      <c r="X181" s="44">
        <f t="shared" ref="X181:X225" si="105">+J181*2.57</f>
        <v>8429.6</v>
      </c>
      <c r="Y181" s="48">
        <f t="shared" si="86"/>
        <v>1416172.8</v>
      </c>
      <c r="Z181" s="20">
        <f>+Y181+W181+U181+S181</f>
        <v>4838131.1999999993</v>
      </c>
      <c r="AC181" s="87">
        <f t="shared" si="79"/>
        <v>48</v>
      </c>
      <c r="AD181" s="83">
        <f t="shared" si="80"/>
        <v>4464</v>
      </c>
      <c r="AE181" s="92">
        <f t="shared" si="89"/>
        <v>44</v>
      </c>
      <c r="AF181" s="92">
        <f t="shared" si="90"/>
        <v>45.32</v>
      </c>
      <c r="AG181" s="92">
        <f t="shared" si="91"/>
        <v>46.64</v>
      </c>
      <c r="AH181" s="92">
        <f t="shared" si="92"/>
        <v>48</v>
      </c>
      <c r="AI181" s="137">
        <f t="shared" si="93"/>
        <v>4268</v>
      </c>
      <c r="AJ181" s="137">
        <f t="shared" si="94"/>
        <v>4396.04</v>
      </c>
      <c r="AK181" s="137">
        <f t="shared" si="95"/>
        <v>4524.08</v>
      </c>
      <c r="AL181" s="137">
        <f t="shared" si="96"/>
        <v>4656</v>
      </c>
    </row>
    <row r="182" spans="1:38" ht="20.399999999999999">
      <c r="A182" s="5" t="s">
        <v>14</v>
      </c>
      <c r="B182" s="5" t="s">
        <v>408</v>
      </c>
      <c r="C182" s="22" t="s">
        <v>712</v>
      </c>
      <c r="D182" s="22" t="s">
        <v>766</v>
      </c>
      <c r="E182" s="22" t="s">
        <v>768</v>
      </c>
      <c r="F182" s="22" t="s">
        <v>731</v>
      </c>
      <c r="G182" s="22"/>
      <c r="H182" s="23" t="s">
        <v>606</v>
      </c>
      <c r="I182" s="24"/>
      <c r="J182" s="32">
        <v>4100</v>
      </c>
      <c r="K182" s="26"/>
      <c r="L182" s="13">
        <f t="shared" si="81"/>
        <v>50</v>
      </c>
      <c r="M182" s="27">
        <f t="shared" si="88"/>
        <v>4350</v>
      </c>
      <c r="N182" s="27">
        <f t="shared" si="82"/>
        <v>4350.00000000001</v>
      </c>
      <c r="O182" s="15">
        <v>120</v>
      </c>
      <c r="P182" s="30">
        <f t="shared" si="101"/>
        <v>6437</v>
      </c>
      <c r="Q182" s="48">
        <f t="shared" si="98"/>
        <v>772440</v>
      </c>
      <c r="R182" s="44">
        <f t="shared" si="102"/>
        <v>7462</v>
      </c>
      <c r="S182" s="48">
        <f t="shared" si="83"/>
        <v>2686320</v>
      </c>
      <c r="T182" s="44">
        <f t="shared" si="103"/>
        <v>8487</v>
      </c>
      <c r="U182" s="48">
        <f t="shared" si="84"/>
        <v>3055320</v>
      </c>
      <c r="V182" s="44">
        <f t="shared" si="104"/>
        <v>9512</v>
      </c>
      <c r="W182" s="48">
        <f t="shared" si="85"/>
        <v>3424320</v>
      </c>
      <c r="X182" s="44">
        <f t="shared" si="105"/>
        <v>10537</v>
      </c>
      <c r="Y182" s="48">
        <f t="shared" si="86"/>
        <v>3793320</v>
      </c>
      <c r="Z182" s="20">
        <f t="shared" ref="Z182:Z217" si="106">+Y182+W182+U182+S182</f>
        <v>12959280</v>
      </c>
      <c r="AC182" s="87">
        <f t="shared" si="79"/>
        <v>60</v>
      </c>
      <c r="AD182" s="83">
        <f t="shared" si="80"/>
        <v>5580</v>
      </c>
      <c r="AE182" s="92">
        <f t="shared" si="89"/>
        <v>55.000000000000007</v>
      </c>
      <c r="AF182" s="92">
        <f t="shared" si="90"/>
        <v>56.65</v>
      </c>
      <c r="AG182" s="92">
        <f t="shared" si="91"/>
        <v>58.3</v>
      </c>
      <c r="AH182" s="92">
        <f t="shared" si="92"/>
        <v>60</v>
      </c>
      <c r="AI182" s="137">
        <f t="shared" si="93"/>
        <v>5335.0000000000009</v>
      </c>
      <c r="AJ182" s="137">
        <f t="shared" si="94"/>
        <v>5495.05</v>
      </c>
      <c r="AK182" s="137">
        <f t="shared" si="95"/>
        <v>5655.0999999999995</v>
      </c>
      <c r="AL182" s="137">
        <f t="shared" si="96"/>
        <v>5820</v>
      </c>
    </row>
    <row r="183" spans="1:38" ht="20.399999999999999">
      <c r="A183" s="5" t="s">
        <v>14</v>
      </c>
      <c r="B183" s="5" t="s">
        <v>408</v>
      </c>
      <c r="C183" s="22" t="s">
        <v>712</v>
      </c>
      <c r="D183" s="22" t="s">
        <v>766</v>
      </c>
      <c r="E183" s="22" t="s">
        <v>770</v>
      </c>
      <c r="F183" s="22" t="s">
        <v>771</v>
      </c>
      <c r="G183" s="22"/>
      <c r="H183" s="23" t="s">
        <v>606</v>
      </c>
      <c r="I183" s="24">
        <v>226</v>
      </c>
      <c r="J183" s="32">
        <v>2460</v>
      </c>
      <c r="K183" s="26" t="s">
        <v>772</v>
      </c>
      <c r="L183" s="13">
        <v>25</v>
      </c>
      <c r="M183" s="27">
        <f t="shared" si="88"/>
        <v>2175</v>
      </c>
      <c r="N183" s="27">
        <f t="shared" si="82"/>
        <v>2610.0000000000064</v>
      </c>
      <c r="P183" s="30">
        <f t="shared" si="101"/>
        <v>3862.2000000000003</v>
      </c>
      <c r="Q183" s="48">
        <f t="shared" si="98"/>
        <v>0</v>
      </c>
      <c r="R183" s="44">
        <f t="shared" si="102"/>
        <v>4477.2</v>
      </c>
      <c r="S183" s="48">
        <f t="shared" si="83"/>
        <v>0</v>
      </c>
      <c r="T183" s="44">
        <f t="shared" si="103"/>
        <v>5092.2</v>
      </c>
      <c r="U183" s="48">
        <f t="shared" si="84"/>
        <v>0</v>
      </c>
      <c r="V183" s="44">
        <f t="shared" si="104"/>
        <v>5707.2</v>
      </c>
      <c r="W183" s="48">
        <f t="shared" si="85"/>
        <v>0</v>
      </c>
      <c r="X183" s="44">
        <f t="shared" si="105"/>
        <v>6322.2</v>
      </c>
      <c r="Y183" s="48">
        <f t="shared" si="86"/>
        <v>0</v>
      </c>
      <c r="Z183" s="20">
        <f t="shared" si="106"/>
        <v>0</v>
      </c>
      <c r="AC183" s="87">
        <f t="shared" si="79"/>
        <v>30</v>
      </c>
      <c r="AD183" s="83">
        <f t="shared" si="80"/>
        <v>2790</v>
      </c>
      <c r="AE183" s="92">
        <f t="shared" si="89"/>
        <v>27.500000000000004</v>
      </c>
      <c r="AF183" s="92">
        <f t="shared" si="90"/>
        <v>28.324999999999999</v>
      </c>
      <c r="AG183" s="92">
        <f t="shared" si="91"/>
        <v>29.15</v>
      </c>
      <c r="AH183" s="92">
        <f t="shared" si="92"/>
        <v>30</v>
      </c>
      <c r="AI183" s="137">
        <f t="shared" si="93"/>
        <v>2667.5000000000005</v>
      </c>
      <c r="AJ183" s="137">
        <f t="shared" si="94"/>
        <v>2747.5250000000001</v>
      </c>
      <c r="AK183" s="137">
        <f t="shared" si="95"/>
        <v>2827.5499999999997</v>
      </c>
      <c r="AL183" s="137">
        <f t="shared" si="96"/>
        <v>2910</v>
      </c>
    </row>
    <row r="184" spans="1:38" ht="30.6">
      <c r="A184" s="5" t="s">
        <v>14</v>
      </c>
      <c r="B184" s="5" t="s">
        <v>408</v>
      </c>
      <c r="C184" s="22" t="s">
        <v>712</v>
      </c>
      <c r="D184" s="22" t="s">
        <v>766</v>
      </c>
      <c r="E184" s="22" t="s">
        <v>770</v>
      </c>
      <c r="F184" s="22" t="s">
        <v>773</v>
      </c>
      <c r="G184" s="22"/>
      <c r="H184" s="23" t="s">
        <v>606</v>
      </c>
      <c r="I184" s="24"/>
      <c r="J184" s="32">
        <v>2050</v>
      </c>
      <c r="K184" s="26"/>
      <c r="L184" s="13">
        <f t="shared" si="81"/>
        <v>25</v>
      </c>
      <c r="M184" s="27">
        <f t="shared" si="88"/>
        <v>2175</v>
      </c>
      <c r="N184" s="27">
        <f t="shared" si="82"/>
        <v>2175.000000000005</v>
      </c>
      <c r="O184" s="15">
        <v>65</v>
      </c>
      <c r="P184" s="30">
        <f t="shared" si="101"/>
        <v>3218.5</v>
      </c>
      <c r="Q184" s="48">
        <f t="shared" si="98"/>
        <v>209202.5</v>
      </c>
      <c r="R184" s="44">
        <f t="shared" si="102"/>
        <v>3731</v>
      </c>
      <c r="S184" s="48">
        <f t="shared" si="83"/>
        <v>727545</v>
      </c>
      <c r="T184" s="44">
        <f t="shared" si="103"/>
        <v>4243.5</v>
      </c>
      <c r="U184" s="48">
        <f t="shared" si="84"/>
        <v>827482.5</v>
      </c>
      <c r="V184" s="44">
        <f t="shared" si="104"/>
        <v>4756</v>
      </c>
      <c r="W184" s="48">
        <f t="shared" si="85"/>
        <v>927420</v>
      </c>
      <c r="X184" s="44">
        <f t="shared" si="105"/>
        <v>5268.5</v>
      </c>
      <c r="Y184" s="48">
        <f t="shared" si="86"/>
        <v>1027357.5</v>
      </c>
      <c r="Z184" s="20">
        <f t="shared" si="106"/>
        <v>3509805</v>
      </c>
      <c r="AC184" s="87">
        <f t="shared" si="79"/>
        <v>30</v>
      </c>
      <c r="AD184" s="83">
        <f t="shared" si="80"/>
        <v>2790</v>
      </c>
      <c r="AE184" s="92">
        <f t="shared" si="89"/>
        <v>27.500000000000004</v>
      </c>
      <c r="AF184" s="92">
        <f t="shared" si="90"/>
        <v>28.324999999999999</v>
      </c>
      <c r="AG184" s="92">
        <f t="shared" si="91"/>
        <v>29.15</v>
      </c>
      <c r="AH184" s="92">
        <f t="shared" si="92"/>
        <v>30</v>
      </c>
      <c r="AI184" s="137">
        <f t="shared" si="93"/>
        <v>2667.5000000000005</v>
      </c>
      <c r="AJ184" s="137">
        <f t="shared" si="94"/>
        <v>2747.5250000000001</v>
      </c>
      <c r="AK184" s="137">
        <f t="shared" si="95"/>
        <v>2827.5499999999997</v>
      </c>
      <c r="AL184" s="137">
        <f t="shared" si="96"/>
        <v>2910</v>
      </c>
    </row>
    <row r="185" spans="1:38" ht="30.6">
      <c r="A185" s="5" t="s">
        <v>14</v>
      </c>
      <c r="B185" s="5" t="s">
        <v>408</v>
      </c>
      <c r="C185" s="22" t="s">
        <v>712</v>
      </c>
      <c r="D185" s="22" t="s">
        <v>766</v>
      </c>
      <c r="E185" s="22" t="s">
        <v>770</v>
      </c>
      <c r="F185" s="22" t="s">
        <v>774</v>
      </c>
      <c r="G185" s="22"/>
      <c r="H185" s="23" t="s">
        <v>606</v>
      </c>
      <c r="I185" s="24">
        <v>188</v>
      </c>
      <c r="J185" s="32">
        <v>2050</v>
      </c>
      <c r="K185" s="26" t="s">
        <v>775</v>
      </c>
      <c r="L185" s="13">
        <f t="shared" si="81"/>
        <v>25</v>
      </c>
      <c r="M185" s="27">
        <f t="shared" si="88"/>
        <v>2175</v>
      </c>
      <c r="N185" s="27">
        <f t="shared" si="82"/>
        <v>2175.000000000005</v>
      </c>
      <c r="P185" s="30">
        <f t="shared" si="101"/>
        <v>3218.5</v>
      </c>
      <c r="Q185" s="48">
        <f t="shared" si="98"/>
        <v>0</v>
      </c>
      <c r="R185" s="44">
        <f t="shared" si="102"/>
        <v>3731</v>
      </c>
      <c r="S185" s="48">
        <f t="shared" si="83"/>
        <v>0</v>
      </c>
      <c r="T185" s="44">
        <f t="shared" si="103"/>
        <v>4243.5</v>
      </c>
      <c r="U185" s="48">
        <f t="shared" si="84"/>
        <v>0</v>
      </c>
      <c r="V185" s="44">
        <f t="shared" si="104"/>
        <v>4756</v>
      </c>
      <c r="W185" s="48">
        <f t="shared" si="85"/>
        <v>0</v>
      </c>
      <c r="X185" s="44">
        <f t="shared" si="105"/>
        <v>5268.5</v>
      </c>
      <c r="Y185" s="48">
        <f t="shared" si="86"/>
        <v>0</v>
      </c>
      <c r="Z185" s="20">
        <f t="shared" si="106"/>
        <v>0</v>
      </c>
      <c r="AC185" s="87">
        <f t="shared" si="79"/>
        <v>30</v>
      </c>
      <c r="AD185" s="83">
        <f t="shared" si="80"/>
        <v>2790</v>
      </c>
      <c r="AE185" s="92">
        <f t="shared" si="89"/>
        <v>27.500000000000004</v>
      </c>
      <c r="AF185" s="92">
        <f t="shared" si="90"/>
        <v>28.324999999999999</v>
      </c>
      <c r="AG185" s="92">
        <f t="shared" si="91"/>
        <v>29.15</v>
      </c>
      <c r="AH185" s="92">
        <f t="shared" si="92"/>
        <v>30</v>
      </c>
      <c r="AI185" s="137">
        <f t="shared" si="93"/>
        <v>2667.5000000000005</v>
      </c>
      <c r="AJ185" s="137">
        <f t="shared" si="94"/>
        <v>2747.5250000000001</v>
      </c>
      <c r="AK185" s="137">
        <f t="shared" si="95"/>
        <v>2827.5499999999997</v>
      </c>
      <c r="AL185" s="137">
        <f t="shared" si="96"/>
        <v>2910</v>
      </c>
    </row>
    <row r="186" spans="1:38" ht="30.6">
      <c r="A186" s="5" t="s">
        <v>14</v>
      </c>
      <c r="B186" s="5" t="s">
        <v>408</v>
      </c>
      <c r="C186" s="22" t="s">
        <v>712</v>
      </c>
      <c r="D186" s="22" t="s">
        <v>766</v>
      </c>
      <c r="E186" s="22" t="s">
        <v>770</v>
      </c>
      <c r="F186" s="22" t="s">
        <v>776</v>
      </c>
      <c r="G186" s="22"/>
      <c r="H186" s="23" t="s">
        <v>606</v>
      </c>
      <c r="I186" s="24">
        <v>376</v>
      </c>
      <c r="J186" s="32">
        <v>4100</v>
      </c>
      <c r="K186" s="26" t="s">
        <v>775</v>
      </c>
      <c r="L186" s="13">
        <f t="shared" si="81"/>
        <v>50</v>
      </c>
      <c r="M186" s="27">
        <f t="shared" si="88"/>
        <v>4350</v>
      </c>
      <c r="N186" s="27">
        <f t="shared" si="82"/>
        <v>4350.00000000001</v>
      </c>
      <c r="O186" s="15">
        <v>125</v>
      </c>
      <c r="P186" s="30">
        <f t="shared" si="101"/>
        <v>6437</v>
      </c>
      <c r="Q186" s="48">
        <f t="shared" si="98"/>
        <v>804625</v>
      </c>
      <c r="R186" s="44">
        <f t="shared" si="102"/>
        <v>7462</v>
      </c>
      <c r="S186" s="48">
        <f t="shared" si="83"/>
        <v>2798250</v>
      </c>
      <c r="T186" s="44">
        <f t="shared" si="103"/>
        <v>8487</v>
      </c>
      <c r="U186" s="48">
        <f t="shared" si="84"/>
        <v>3182625</v>
      </c>
      <c r="V186" s="44">
        <f t="shared" si="104"/>
        <v>9512</v>
      </c>
      <c r="W186" s="48">
        <f t="shared" si="85"/>
        <v>3567000</v>
      </c>
      <c r="X186" s="44">
        <f t="shared" si="105"/>
        <v>10537</v>
      </c>
      <c r="Y186" s="48">
        <f t="shared" si="86"/>
        <v>3951375</v>
      </c>
      <c r="Z186" s="20">
        <f t="shared" si="106"/>
        <v>13499250</v>
      </c>
      <c r="AC186" s="87">
        <f t="shared" si="79"/>
        <v>60</v>
      </c>
      <c r="AD186" s="83">
        <f t="shared" si="80"/>
        <v>5580</v>
      </c>
      <c r="AE186" s="92">
        <f t="shared" si="89"/>
        <v>55.000000000000007</v>
      </c>
      <c r="AF186" s="92">
        <f t="shared" si="90"/>
        <v>56.65</v>
      </c>
      <c r="AG186" s="92">
        <f t="shared" si="91"/>
        <v>58.3</v>
      </c>
      <c r="AH186" s="92">
        <f t="shared" si="92"/>
        <v>60</v>
      </c>
      <c r="AI186" s="137">
        <f t="shared" si="93"/>
        <v>5335.0000000000009</v>
      </c>
      <c r="AJ186" s="137">
        <f t="shared" si="94"/>
        <v>5495.05</v>
      </c>
      <c r="AK186" s="137">
        <f t="shared" si="95"/>
        <v>5655.0999999999995</v>
      </c>
      <c r="AL186" s="137">
        <f t="shared" si="96"/>
        <v>5820</v>
      </c>
    </row>
    <row r="187" spans="1:38" ht="30.6">
      <c r="A187" s="5" t="s">
        <v>14</v>
      </c>
      <c r="B187" s="5" t="s">
        <v>408</v>
      </c>
      <c r="C187" s="22" t="s">
        <v>712</v>
      </c>
      <c r="D187" s="22" t="s">
        <v>766</v>
      </c>
      <c r="E187" s="22" t="s">
        <v>770</v>
      </c>
      <c r="F187" s="22" t="s">
        <v>777</v>
      </c>
      <c r="G187" s="22"/>
      <c r="H187" s="23" t="s">
        <v>606</v>
      </c>
      <c r="I187" s="24"/>
      <c r="J187" s="32">
        <v>3280</v>
      </c>
      <c r="K187" s="26"/>
      <c r="L187" s="13">
        <f t="shared" si="81"/>
        <v>40</v>
      </c>
      <c r="M187" s="27">
        <f t="shared" si="88"/>
        <v>3480</v>
      </c>
      <c r="N187" s="27">
        <f t="shared" si="82"/>
        <v>3480.0000000000082</v>
      </c>
      <c r="O187" s="15">
        <v>150</v>
      </c>
      <c r="P187" s="30">
        <f t="shared" si="101"/>
        <v>5149.6000000000004</v>
      </c>
      <c r="Q187" s="48">
        <f t="shared" si="98"/>
        <v>772440</v>
      </c>
      <c r="R187" s="44">
        <f t="shared" si="102"/>
        <v>5969.6</v>
      </c>
      <c r="S187" s="48">
        <f t="shared" si="83"/>
        <v>2686320</v>
      </c>
      <c r="T187" s="44">
        <f t="shared" si="103"/>
        <v>6789.5999999999995</v>
      </c>
      <c r="U187" s="48">
        <f t="shared" si="84"/>
        <v>3055319.9999999995</v>
      </c>
      <c r="V187" s="44">
        <f t="shared" si="104"/>
        <v>7609.5999999999995</v>
      </c>
      <c r="W187" s="48">
        <f t="shared" si="85"/>
        <v>3424320</v>
      </c>
      <c r="X187" s="44">
        <f t="shared" si="105"/>
        <v>8429.6</v>
      </c>
      <c r="Y187" s="48">
        <f t="shared" si="86"/>
        <v>3793320</v>
      </c>
      <c r="Z187" s="20">
        <f t="shared" si="106"/>
        <v>12959280</v>
      </c>
      <c r="AC187" s="87">
        <f t="shared" si="79"/>
        <v>48</v>
      </c>
      <c r="AD187" s="83">
        <f t="shared" si="80"/>
        <v>4464</v>
      </c>
      <c r="AE187" s="92">
        <f t="shared" si="89"/>
        <v>44</v>
      </c>
      <c r="AF187" s="92">
        <f t="shared" si="90"/>
        <v>45.32</v>
      </c>
      <c r="AG187" s="92">
        <f t="shared" si="91"/>
        <v>46.64</v>
      </c>
      <c r="AH187" s="92">
        <f t="shared" si="92"/>
        <v>48</v>
      </c>
      <c r="AI187" s="137">
        <f t="shared" si="93"/>
        <v>4268</v>
      </c>
      <c r="AJ187" s="137">
        <f t="shared" si="94"/>
        <v>4396.04</v>
      </c>
      <c r="AK187" s="137">
        <f t="shared" si="95"/>
        <v>4524.08</v>
      </c>
      <c r="AL187" s="137">
        <f t="shared" si="96"/>
        <v>4656</v>
      </c>
    </row>
    <row r="188" spans="1:38" ht="30.6">
      <c r="A188" s="5" t="s">
        <v>14</v>
      </c>
      <c r="B188" s="5" t="s">
        <v>408</v>
      </c>
      <c r="C188" s="22" t="s">
        <v>712</v>
      </c>
      <c r="D188" s="22" t="s">
        <v>766</v>
      </c>
      <c r="E188" s="22" t="s">
        <v>770</v>
      </c>
      <c r="F188" s="22" t="s">
        <v>778</v>
      </c>
      <c r="G188" s="22"/>
      <c r="H188" s="23" t="s">
        <v>606</v>
      </c>
      <c r="I188" s="24"/>
      <c r="J188" s="32">
        <v>2870</v>
      </c>
      <c r="K188" s="26"/>
      <c r="L188" s="13">
        <f t="shared" si="81"/>
        <v>35</v>
      </c>
      <c r="M188" s="27">
        <f t="shared" si="88"/>
        <v>3045</v>
      </c>
      <c r="N188" s="27">
        <f t="shared" si="82"/>
        <v>3045.0000000000073</v>
      </c>
      <c r="O188" s="15">
        <v>250</v>
      </c>
      <c r="P188" s="30">
        <f t="shared" si="101"/>
        <v>4505.9000000000005</v>
      </c>
      <c r="Q188" s="48">
        <f t="shared" si="98"/>
        <v>1126475.0000000002</v>
      </c>
      <c r="R188" s="44">
        <f t="shared" si="102"/>
        <v>5223.4000000000005</v>
      </c>
      <c r="S188" s="48">
        <f t="shared" si="83"/>
        <v>3917550.0000000009</v>
      </c>
      <c r="T188" s="44">
        <f t="shared" si="103"/>
        <v>5940.9</v>
      </c>
      <c r="U188" s="48">
        <f t="shared" si="84"/>
        <v>4455675</v>
      </c>
      <c r="V188" s="44">
        <f t="shared" si="104"/>
        <v>6658.4</v>
      </c>
      <c r="W188" s="48">
        <f t="shared" si="85"/>
        <v>4993800</v>
      </c>
      <c r="X188" s="44">
        <f t="shared" si="105"/>
        <v>7375.9</v>
      </c>
      <c r="Y188" s="48">
        <f t="shared" si="86"/>
        <v>5531925</v>
      </c>
      <c r="Z188" s="20">
        <f t="shared" si="106"/>
        <v>18898950</v>
      </c>
      <c r="AC188" s="87">
        <f t="shared" si="79"/>
        <v>42</v>
      </c>
      <c r="AD188" s="83">
        <f t="shared" si="80"/>
        <v>3906</v>
      </c>
      <c r="AE188" s="92">
        <f t="shared" si="89"/>
        <v>38.5</v>
      </c>
      <c r="AF188" s="92">
        <f t="shared" si="90"/>
        <v>39.655000000000001</v>
      </c>
      <c r="AG188" s="92">
        <f t="shared" si="91"/>
        <v>40.809999999999995</v>
      </c>
      <c r="AH188" s="92">
        <f t="shared" si="92"/>
        <v>42</v>
      </c>
      <c r="AI188" s="137">
        <f t="shared" si="93"/>
        <v>3734.5</v>
      </c>
      <c r="AJ188" s="137">
        <f t="shared" si="94"/>
        <v>3846.5350000000003</v>
      </c>
      <c r="AK188" s="137">
        <f t="shared" si="95"/>
        <v>3958.5699999999997</v>
      </c>
      <c r="AL188" s="137">
        <f t="shared" si="96"/>
        <v>4074</v>
      </c>
    </row>
    <row r="189" spans="1:38" ht="20.399999999999999">
      <c r="A189" s="5" t="s">
        <v>14</v>
      </c>
      <c r="B189" s="5" t="s">
        <v>408</v>
      </c>
      <c r="C189" s="22" t="s">
        <v>712</v>
      </c>
      <c r="D189" s="22" t="s">
        <v>766</v>
      </c>
      <c r="E189" s="22" t="s">
        <v>770</v>
      </c>
      <c r="F189" s="22" t="s">
        <v>725</v>
      </c>
      <c r="G189" s="22"/>
      <c r="H189" s="23" t="s">
        <v>606</v>
      </c>
      <c r="I189" s="24"/>
      <c r="J189" s="32">
        <v>1230</v>
      </c>
      <c r="K189" s="26"/>
      <c r="L189" s="13">
        <f t="shared" si="81"/>
        <v>15</v>
      </c>
      <c r="M189" s="27">
        <f t="shared" si="88"/>
        <v>1305</v>
      </c>
      <c r="N189" s="27">
        <f t="shared" si="82"/>
        <v>1305.0000000000032</v>
      </c>
      <c r="O189" s="15">
        <v>16</v>
      </c>
      <c r="P189" s="30">
        <f t="shared" si="101"/>
        <v>1931.1000000000001</v>
      </c>
      <c r="Q189" s="48">
        <f t="shared" si="98"/>
        <v>30897.600000000002</v>
      </c>
      <c r="R189" s="44">
        <f t="shared" si="102"/>
        <v>2238.6</v>
      </c>
      <c r="S189" s="48">
        <f t="shared" si="83"/>
        <v>107452.79999999999</v>
      </c>
      <c r="T189" s="44">
        <f t="shared" si="103"/>
        <v>2546.1</v>
      </c>
      <c r="U189" s="48">
        <f t="shared" si="84"/>
        <v>122212.79999999999</v>
      </c>
      <c r="V189" s="44">
        <f t="shared" si="104"/>
        <v>2853.6</v>
      </c>
      <c r="W189" s="48">
        <f t="shared" si="85"/>
        <v>136972.79999999999</v>
      </c>
      <c r="X189" s="44">
        <f t="shared" si="105"/>
        <v>3161.1</v>
      </c>
      <c r="Y189" s="48">
        <f t="shared" si="86"/>
        <v>151732.79999999999</v>
      </c>
      <c r="Z189" s="20">
        <f t="shared" si="106"/>
        <v>518371.19999999995</v>
      </c>
      <c r="AC189" s="87">
        <f t="shared" si="79"/>
        <v>18</v>
      </c>
      <c r="AD189" s="83">
        <f t="shared" si="80"/>
        <v>1674</v>
      </c>
      <c r="AE189" s="92">
        <f t="shared" si="89"/>
        <v>16.5</v>
      </c>
      <c r="AF189" s="92">
        <f t="shared" si="90"/>
        <v>16.995000000000001</v>
      </c>
      <c r="AG189" s="92">
        <f t="shared" si="91"/>
        <v>17.489999999999998</v>
      </c>
      <c r="AH189" s="92">
        <f t="shared" si="92"/>
        <v>18</v>
      </c>
      <c r="AI189" s="137">
        <f t="shared" si="93"/>
        <v>1600.5</v>
      </c>
      <c r="AJ189" s="137">
        <f t="shared" si="94"/>
        <v>1648.5150000000001</v>
      </c>
      <c r="AK189" s="137">
        <f t="shared" si="95"/>
        <v>1696.5299999999997</v>
      </c>
      <c r="AL189" s="137">
        <f t="shared" si="96"/>
        <v>1746</v>
      </c>
    </row>
    <row r="190" spans="1:38" ht="20.399999999999999">
      <c r="A190" s="5" t="s">
        <v>14</v>
      </c>
      <c r="B190" s="5" t="s">
        <v>408</v>
      </c>
      <c r="C190" s="22" t="s">
        <v>712</v>
      </c>
      <c r="D190" s="22" t="s">
        <v>766</v>
      </c>
      <c r="E190" s="22" t="s">
        <v>779</v>
      </c>
      <c r="F190" s="22" t="s">
        <v>780</v>
      </c>
      <c r="G190" s="22"/>
      <c r="H190" s="23" t="s">
        <v>606</v>
      </c>
      <c r="I190" s="24"/>
      <c r="J190" s="32">
        <v>6970</v>
      </c>
      <c r="K190" s="26"/>
      <c r="L190" s="13">
        <f t="shared" si="81"/>
        <v>85</v>
      </c>
      <c r="M190" s="27">
        <f t="shared" si="88"/>
        <v>7395</v>
      </c>
      <c r="N190" s="27">
        <f t="shared" si="82"/>
        <v>7395.0000000000173</v>
      </c>
      <c r="O190" s="15">
        <v>12</v>
      </c>
      <c r="P190" s="30">
        <f t="shared" si="101"/>
        <v>10942.9</v>
      </c>
      <c r="Q190" s="48">
        <f t="shared" si="98"/>
        <v>131314.79999999999</v>
      </c>
      <c r="R190" s="44">
        <f t="shared" si="102"/>
        <v>12685.4</v>
      </c>
      <c r="S190" s="48">
        <f t="shared" si="83"/>
        <v>456674.39999999997</v>
      </c>
      <c r="T190" s="44">
        <f t="shared" si="103"/>
        <v>14427.9</v>
      </c>
      <c r="U190" s="48">
        <f t="shared" si="84"/>
        <v>519404.39999999997</v>
      </c>
      <c r="V190" s="44">
        <f t="shared" si="104"/>
        <v>16170.4</v>
      </c>
      <c r="W190" s="48">
        <f t="shared" si="85"/>
        <v>582134.39999999991</v>
      </c>
      <c r="X190" s="44">
        <f t="shared" si="105"/>
        <v>17912.899999999998</v>
      </c>
      <c r="Y190" s="48">
        <f t="shared" si="86"/>
        <v>644864.39999999991</v>
      </c>
      <c r="Z190" s="20">
        <f t="shared" si="106"/>
        <v>2203077.5999999996</v>
      </c>
      <c r="AC190" s="87">
        <f t="shared" ref="AC190:AC233" si="107">L190*1.2</f>
        <v>102</v>
      </c>
      <c r="AD190" s="83">
        <f t="shared" ref="AD190:AD233" si="108">AC190*93</f>
        <v>9486</v>
      </c>
      <c r="AE190" s="92">
        <f t="shared" si="89"/>
        <v>93.500000000000014</v>
      </c>
      <c r="AF190" s="92">
        <f t="shared" si="90"/>
        <v>96.305000000000007</v>
      </c>
      <c r="AG190" s="92">
        <f t="shared" si="91"/>
        <v>99.11</v>
      </c>
      <c r="AH190" s="92">
        <f t="shared" si="92"/>
        <v>102</v>
      </c>
      <c r="AI190" s="137">
        <f t="shared" si="93"/>
        <v>9069.5000000000018</v>
      </c>
      <c r="AJ190" s="137">
        <f t="shared" si="94"/>
        <v>9341.5850000000009</v>
      </c>
      <c r="AK190" s="137">
        <f t="shared" si="95"/>
        <v>9613.67</v>
      </c>
      <c r="AL190" s="137">
        <f t="shared" si="96"/>
        <v>9894</v>
      </c>
    </row>
    <row r="191" spans="1:38" ht="40.799999999999997">
      <c r="A191" s="5" t="s">
        <v>14</v>
      </c>
      <c r="B191" s="5" t="s">
        <v>408</v>
      </c>
      <c r="C191" s="22" t="s">
        <v>712</v>
      </c>
      <c r="D191" s="22" t="s">
        <v>766</v>
      </c>
      <c r="E191" s="22" t="s">
        <v>781</v>
      </c>
      <c r="F191" s="22" t="s">
        <v>782</v>
      </c>
      <c r="G191" s="22"/>
      <c r="H191" s="23" t="s">
        <v>606</v>
      </c>
      <c r="I191" s="24"/>
      <c r="J191" s="32">
        <v>7790</v>
      </c>
      <c r="K191" s="26"/>
      <c r="L191" s="13">
        <f t="shared" si="81"/>
        <v>95</v>
      </c>
      <c r="M191" s="27">
        <f t="shared" si="88"/>
        <v>8265</v>
      </c>
      <c r="N191" s="27">
        <f t="shared" si="82"/>
        <v>8265.00000000002</v>
      </c>
      <c r="O191" s="15">
        <v>2</v>
      </c>
      <c r="P191" s="30">
        <f t="shared" si="101"/>
        <v>12230.300000000001</v>
      </c>
      <c r="Q191" s="48">
        <f t="shared" si="98"/>
        <v>24460.600000000002</v>
      </c>
      <c r="R191" s="44">
        <f t="shared" si="102"/>
        <v>14177.800000000001</v>
      </c>
      <c r="S191" s="48">
        <f t="shared" si="83"/>
        <v>85066.8</v>
      </c>
      <c r="T191" s="44">
        <f t="shared" si="103"/>
        <v>16125.3</v>
      </c>
      <c r="U191" s="48">
        <f t="shared" si="84"/>
        <v>96751.799999999988</v>
      </c>
      <c r="V191" s="44">
        <f t="shared" si="104"/>
        <v>18072.8</v>
      </c>
      <c r="W191" s="48">
        <f t="shared" si="85"/>
        <v>108436.79999999999</v>
      </c>
      <c r="X191" s="44">
        <f t="shared" si="105"/>
        <v>20020.3</v>
      </c>
      <c r="Y191" s="48">
        <f t="shared" si="86"/>
        <v>120121.79999999999</v>
      </c>
      <c r="Z191" s="20">
        <f t="shared" si="106"/>
        <v>410377.19999999995</v>
      </c>
      <c r="AC191" s="87">
        <f t="shared" si="107"/>
        <v>114</v>
      </c>
      <c r="AD191" s="83">
        <f t="shared" si="108"/>
        <v>10602</v>
      </c>
      <c r="AE191" s="92">
        <f t="shared" si="89"/>
        <v>104.50000000000001</v>
      </c>
      <c r="AF191" s="92">
        <f t="shared" si="90"/>
        <v>107.63500000000001</v>
      </c>
      <c r="AG191" s="92">
        <f t="shared" si="91"/>
        <v>110.77</v>
      </c>
      <c r="AH191" s="92">
        <f t="shared" si="92"/>
        <v>114</v>
      </c>
      <c r="AI191" s="137">
        <f t="shared" si="93"/>
        <v>10136.500000000002</v>
      </c>
      <c r="AJ191" s="137">
        <f t="shared" si="94"/>
        <v>10440.595000000001</v>
      </c>
      <c r="AK191" s="137">
        <f t="shared" si="95"/>
        <v>10744.69</v>
      </c>
      <c r="AL191" s="137">
        <f t="shared" si="96"/>
        <v>11058</v>
      </c>
    </row>
    <row r="192" spans="1:38" ht="20.399999999999999">
      <c r="A192" s="5" t="s">
        <v>14</v>
      </c>
      <c r="B192" s="5" t="s">
        <v>408</v>
      </c>
      <c r="C192" s="22" t="s">
        <v>712</v>
      </c>
      <c r="D192" s="22" t="s">
        <v>766</v>
      </c>
      <c r="E192" s="22" t="s">
        <v>783</v>
      </c>
      <c r="F192" s="22" t="s">
        <v>741</v>
      </c>
      <c r="G192" s="22"/>
      <c r="H192" s="23" t="s">
        <v>606</v>
      </c>
      <c r="I192" s="24">
        <v>2173.6</v>
      </c>
      <c r="J192" s="32">
        <v>6970</v>
      </c>
      <c r="K192" s="26" t="s">
        <v>784</v>
      </c>
      <c r="L192" s="13">
        <f t="shared" si="81"/>
        <v>85</v>
      </c>
      <c r="M192" s="27">
        <f t="shared" si="88"/>
        <v>7395</v>
      </c>
      <c r="N192" s="27">
        <f t="shared" ref="N192:N228" si="109">+(1.0609756097561)*J192</f>
        <v>7395.0000000000173</v>
      </c>
      <c r="O192" s="15">
        <v>2</v>
      </c>
      <c r="P192" s="30">
        <f t="shared" si="101"/>
        <v>10942.9</v>
      </c>
      <c r="Q192" s="48">
        <f t="shared" si="98"/>
        <v>21885.8</v>
      </c>
      <c r="R192" s="44">
        <f t="shared" si="102"/>
        <v>12685.4</v>
      </c>
      <c r="S192" s="48">
        <f t="shared" ref="S192:S228" si="110">+R192*O192*3</f>
        <v>76112.399999999994</v>
      </c>
      <c r="T192" s="44">
        <f t="shared" si="103"/>
        <v>14427.9</v>
      </c>
      <c r="U192" s="48">
        <f t="shared" ref="U192:U228" si="111">+T192*O192*3</f>
        <v>86567.4</v>
      </c>
      <c r="V192" s="44">
        <f t="shared" si="104"/>
        <v>16170.4</v>
      </c>
      <c r="W192" s="48">
        <f t="shared" ref="W192:W228" si="112">+V192*O192*3</f>
        <v>97022.399999999994</v>
      </c>
      <c r="X192" s="44">
        <f t="shared" si="105"/>
        <v>17912.899999999998</v>
      </c>
      <c r="Y192" s="48">
        <f t="shared" ref="Y192:Y228" si="113">+X192*O192*3</f>
        <v>107477.4</v>
      </c>
      <c r="Z192" s="20">
        <f t="shared" si="106"/>
        <v>367179.6</v>
      </c>
      <c r="AC192" s="87">
        <f t="shared" si="107"/>
        <v>102</v>
      </c>
      <c r="AD192" s="83">
        <f t="shared" si="108"/>
        <v>9486</v>
      </c>
      <c r="AE192" s="92">
        <f t="shared" si="89"/>
        <v>93.500000000000014</v>
      </c>
      <c r="AF192" s="92">
        <f t="shared" si="90"/>
        <v>96.305000000000007</v>
      </c>
      <c r="AG192" s="92">
        <f t="shared" si="91"/>
        <v>99.11</v>
      </c>
      <c r="AH192" s="92">
        <f t="shared" si="92"/>
        <v>102</v>
      </c>
      <c r="AI192" s="137">
        <f t="shared" si="93"/>
        <v>9069.5000000000018</v>
      </c>
      <c r="AJ192" s="137">
        <f t="shared" si="94"/>
        <v>9341.5850000000009</v>
      </c>
      <c r="AK192" s="137">
        <f t="shared" si="95"/>
        <v>9613.67</v>
      </c>
      <c r="AL192" s="137">
        <f t="shared" si="96"/>
        <v>9894</v>
      </c>
    </row>
    <row r="193" spans="1:38" ht="20.399999999999999">
      <c r="A193" s="5" t="s">
        <v>14</v>
      </c>
      <c r="B193" s="5" t="s">
        <v>408</v>
      </c>
      <c r="C193" s="22" t="s">
        <v>712</v>
      </c>
      <c r="D193" s="22" t="s">
        <v>766</v>
      </c>
      <c r="E193" s="22" t="s">
        <v>2253</v>
      </c>
      <c r="F193" s="22" t="s">
        <v>741</v>
      </c>
      <c r="G193" s="22"/>
      <c r="H193" s="23" t="s">
        <v>606</v>
      </c>
      <c r="I193" s="24">
        <v>1149.5</v>
      </c>
      <c r="J193" s="32">
        <v>4100</v>
      </c>
      <c r="K193" s="26" t="s">
        <v>785</v>
      </c>
      <c r="L193" s="13">
        <f t="shared" si="81"/>
        <v>50</v>
      </c>
      <c r="M193" s="27">
        <f t="shared" si="88"/>
        <v>4350</v>
      </c>
      <c r="N193" s="27">
        <f t="shared" si="109"/>
        <v>4350.00000000001</v>
      </c>
      <c r="O193" s="15">
        <v>250</v>
      </c>
      <c r="P193" s="30">
        <f t="shared" si="101"/>
        <v>6437</v>
      </c>
      <c r="Q193" s="48">
        <f t="shared" si="98"/>
        <v>1609250</v>
      </c>
      <c r="R193" s="44">
        <f t="shared" si="102"/>
        <v>7462</v>
      </c>
      <c r="S193" s="48">
        <f t="shared" si="110"/>
        <v>5596500</v>
      </c>
      <c r="T193" s="44">
        <f t="shared" si="103"/>
        <v>8487</v>
      </c>
      <c r="U193" s="48">
        <f t="shared" si="111"/>
        <v>6365250</v>
      </c>
      <c r="V193" s="44">
        <f t="shared" si="104"/>
        <v>9512</v>
      </c>
      <c r="W193" s="48">
        <f t="shared" si="112"/>
        <v>7134000</v>
      </c>
      <c r="X193" s="44">
        <f t="shared" si="105"/>
        <v>10537</v>
      </c>
      <c r="Y193" s="48">
        <f t="shared" si="113"/>
        <v>7902750</v>
      </c>
      <c r="Z193" s="20">
        <f t="shared" si="106"/>
        <v>26998500</v>
      </c>
      <c r="AC193" s="87">
        <f t="shared" si="107"/>
        <v>60</v>
      </c>
      <c r="AD193" s="83">
        <f t="shared" si="108"/>
        <v>5580</v>
      </c>
      <c r="AE193" s="92">
        <f t="shared" si="89"/>
        <v>55.000000000000007</v>
      </c>
      <c r="AF193" s="92">
        <f t="shared" si="90"/>
        <v>56.65</v>
      </c>
      <c r="AG193" s="92">
        <f t="shared" si="91"/>
        <v>58.3</v>
      </c>
      <c r="AH193" s="92">
        <f t="shared" si="92"/>
        <v>60</v>
      </c>
      <c r="AI193" s="137">
        <f t="shared" si="93"/>
        <v>5335.0000000000009</v>
      </c>
      <c r="AJ193" s="137">
        <f t="shared" si="94"/>
        <v>5495.05</v>
      </c>
      <c r="AK193" s="137">
        <f t="shared" si="95"/>
        <v>5655.0999999999995</v>
      </c>
      <c r="AL193" s="137">
        <f t="shared" si="96"/>
        <v>5820</v>
      </c>
    </row>
    <row r="194" spans="1:38" ht="20.399999999999999">
      <c r="A194" s="5" t="s">
        <v>14</v>
      </c>
      <c r="B194" s="5" t="s">
        <v>408</v>
      </c>
      <c r="C194" s="22" t="s">
        <v>712</v>
      </c>
      <c r="D194" s="22" t="s">
        <v>766</v>
      </c>
      <c r="E194" s="22" t="s">
        <v>2253</v>
      </c>
      <c r="F194" s="22" t="s">
        <v>739</v>
      </c>
      <c r="G194" s="22"/>
      <c r="H194" s="23" t="s">
        <v>606</v>
      </c>
      <c r="I194" s="24">
        <v>627</v>
      </c>
      <c r="J194" s="32">
        <v>4920</v>
      </c>
      <c r="K194" s="26" t="s">
        <v>786</v>
      </c>
      <c r="L194" s="13">
        <f t="shared" si="81"/>
        <v>60</v>
      </c>
      <c r="M194" s="27">
        <f t="shared" ref="M194:M217" si="114">+L194*87</f>
        <v>5220</v>
      </c>
      <c r="N194" s="27">
        <f t="shared" si="109"/>
        <v>5220.0000000000127</v>
      </c>
      <c r="O194" s="15">
        <v>12</v>
      </c>
      <c r="P194" s="30">
        <f t="shared" si="101"/>
        <v>7724.4000000000005</v>
      </c>
      <c r="Q194" s="48">
        <f t="shared" si="98"/>
        <v>92692.800000000003</v>
      </c>
      <c r="R194" s="44">
        <f t="shared" si="102"/>
        <v>8954.4</v>
      </c>
      <c r="S194" s="48">
        <f t="shared" si="110"/>
        <v>322358.39999999997</v>
      </c>
      <c r="T194" s="44">
        <f t="shared" si="103"/>
        <v>10184.4</v>
      </c>
      <c r="U194" s="48">
        <f t="shared" si="111"/>
        <v>366638.39999999997</v>
      </c>
      <c r="V194" s="44">
        <f t="shared" si="104"/>
        <v>11414.4</v>
      </c>
      <c r="W194" s="48">
        <f t="shared" si="112"/>
        <v>410918.39999999997</v>
      </c>
      <c r="X194" s="44">
        <f t="shared" si="105"/>
        <v>12644.4</v>
      </c>
      <c r="Y194" s="48">
        <f t="shared" si="113"/>
        <v>455198.39999999997</v>
      </c>
      <c r="Z194" s="20">
        <f t="shared" si="106"/>
        <v>1555113.5999999999</v>
      </c>
      <c r="AC194" s="87">
        <f t="shared" si="107"/>
        <v>72</v>
      </c>
      <c r="AD194" s="83">
        <f t="shared" si="108"/>
        <v>6696</v>
      </c>
      <c r="AE194" s="92">
        <f t="shared" si="89"/>
        <v>66</v>
      </c>
      <c r="AF194" s="92">
        <f t="shared" si="90"/>
        <v>67.98</v>
      </c>
      <c r="AG194" s="92">
        <f t="shared" si="91"/>
        <v>69.959999999999994</v>
      </c>
      <c r="AH194" s="92">
        <f t="shared" si="92"/>
        <v>72</v>
      </c>
      <c r="AI194" s="137">
        <f t="shared" si="93"/>
        <v>6402</v>
      </c>
      <c r="AJ194" s="137">
        <f t="shared" si="94"/>
        <v>6594.06</v>
      </c>
      <c r="AK194" s="137">
        <f t="shared" si="95"/>
        <v>6786.119999999999</v>
      </c>
      <c r="AL194" s="137">
        <f t="shared" si="96"/>
        <v>6984</v>
      </c>
    </row>
    <row r="195" spans="1:38" ht="20.399999999999999">
      <c r="A195" s="5" t="s">
        <v>14</v>
      </c>
      <c r="B195" s="5" t="s">
        <v>408</v>
      </c>
      <c r="C195" s="22" t="s">
        <v>712</v>
      </c>
      <c r="D195" s="22" t="s">
        <v>766</v>
      </c>
      <c r="E195" s="22" t="s">
        <v>2253</v>
      </c>
      <c r="F195" s="22" t="s">
        <v>741</v>
      </c>
      <c r="G195" s="22"/>
      <c r="H195" s="23" t="s">
        <v>606</v>
      </c>
      <c r="I195" s="24"/>
      <c r="J195" s="32">
        <v>4920</v>
      </c>
      <c r="K195" s="26"/>
      <c r="L195" s="13">
        <f t="shared" si="81"/>
        <v>60</v>
      </c>
      <c r="M195" s="27">
        <f t="shared" si="114"/>
        <v>5220</v>
      </c>
      <c r="N195" s="27">
        <f t="shared" si="109"/>
        <v>5220.0000000000127</v>
      </c>
      <c r="O195" s="15">
        <v>16</v>
      </c>
      <c r="P195" s="30">
        <f t="shared" si="101"/>
        <v>7724.4000000000005</v>
      </c>
      <c r="Q195" s="48">
        <f t="shared" si="98"/>
        <v>123590.40000000001</v>
      </c>
      <c r="R195" s="44">
        <f t="shared" si="102"/>
        <v>8954.4</v>
      </c>
      <c r="S195" s="48">
        <f t="shared" si="110"/>
        <v>429811.19999999995</v>
      </c>
      <c r="T195" s="44">
        <f t="shared" si="103"/>
        <v>10184.4</v>
      </c>
      <c r="U195" s="48">
        <f t="shared" si="111"/>
        <v>488851.19999999995</v>
      </c>
      <c r="V195" s="44">
        <f t="shared" si="104"/>
        <v>11414.4</v>
      </c>
      <c r="W195" s="48">
        <f t="shared" si="112"/>
        <v>547891.19999999995</v>
      </c>
      <c r="X195" s="44">
        <f t="shared" si="105"/>
        <v>12644.4</v>
      </c>
      <c r="Y195" s="48">
        <f t="shared" si="113"/>
        <v>606931.19999999995</v>
      </c>
      <c r="Z195" s="20">
        <f t="shared" si="106"/>
        <v>2073484.7999999998</v>
      </c>
      <c r="AC195" s="87">
        <f t="shared" si="107"/>
        <v>72</v>
      </c>
      <c r="AD195" s="83">
        <f t="shared" si="108"/>
        <v>6696</v>
      </c>
      <c r="AE195" s="92">
        <f t="shared" si="89"/>
        <v>66</v>
      </c>
      <c r="AF195" s="92">
        <f t="shared" si="90"/>
        <v>67.98</v>
      </c>
      <c r="AG195" s="92">
        <f t="shared" si="91"/>
        <v>69.959999999999994</v>
      </c>
      <c r="AH195" s="92">
        <f t="shared" si="92"/>
        <v>72</v>
      </c>
      <c r="AI195" s="137">
        <f t="shared" si="93"/>
        <v>6402</v>
      </c>
      <c r="AJ195" s="137">
        <f t="shared" si="94"/>
        <v>6594.06</v>
      </c>
      <c r="AK195" s="137">
        <f t="shared" si="95"/>
        <v>6786.119999999999</v>
      </c>
      <c r="AL195" s="137">
        <f t="shared" si="96"/>
        <v>6984</v>
      </c>
    </row>
    <row r="196" spans="1:38" ht="20.399999999999999">
      <c r="A196" s="5" t="s">
        <v>14</v>
      </c>
      <c r="B196" s="5" t="s">
        <v>408</v>
      </c>
      <c r="C196" s="22" t="s">
        <v>712</v>
      </c>
      <c r="D196" s="22" t="s">
        <v>766</v>
      </c>
      <c r="E196" s="22" t="s">
        <v>2253</v>
      </c>
      <c r="F196" s="22" t="s">
        <v>787</v>
      </c>
      <c r="G196" s="22"/>
      <c r="H196" s="23" t="s">
        <v>606</v>
      </c>
      <c r="I196" s="24"/>
      <c r="J196" s="32">
        <v>4920</v>
      </c>
      <c r="K196" s="26"/>
      <c r="L196" s="13">
        <f t="shared" si="81"/>
        <v>60</v>
      </c>
      <c r="M196" s="27">
        <f t="shared" si="114"/>
        <v>5220</v>
      </c>
      <c r="N196" s="27">
        <f t="shared" si="109"/>
        <v>5220.0000000000127</v>
      </c>
      <c r="O196" s="15">
        <v>12</v>
      </c>
      <c r="P196" s="30">
        <f t="shared" si="101"/>
        <v>7724.4000000000005</v>
      </c>
      <c r="Q196" s="48">
        <f t="shared" si="98"/>
        <v>92692.800000000003</v>
      </c>
      <c r="R196" s="44">
        <f t="shared" si="102"/>
        <v>8954.4</v>
      </c>
      <c r="S196" s="48">
        <f t="shared" si="110"/>
        <v>322358.39999999997</v>
      </c>
      <c r="T196" s="44">
        <f t="shared" si="103"/>
        <v>10184.4</v>
      </c>
      <c r="U196" s="48">
        <f t="shared" si="111"/>
        <v>366638.39999999997</v>
      </c>
      <c r="V196" s="44">
        <f t="shared" si="104"/>
        <v>11414.4</v>
      </c>
      <c r="W196" s="48">
        <f t="shared" si="112"/>
        <v>410918.39999999997</v>
      </c>
      <c r="X196" s="44">
        <f t="shared" si="105"/>
        <v>12644.4</v>
      </c>
      <c r="Y196" s="48">
        <f t="shared" si="113"/>
        <v>455198.39999999997</v>
      </c>
      <c r="Z196" s="20">
        <f t="shared" si="106"/>
        <v>1555113.5999999999</v>
      </c>
      <c r="AC196" s="87">
        <f t="shared" si="107"/>
        <v>72</v>
      </c>
      <c r="AD196" s="83">
        <f t="shared" si="108"/>
        <v>6696</v>
      </c>
      <c r="AE196" s="92">
        <f t="shared" ref="AE196:AE240" si="115">L196*1.1</f>
        <v>66</v>
      </c>
      <c r="AF196" s="92">
        <f t="shared" ref="AF196:AF240" si="116">L196*1.133</f>
        <v>67.98</v>
      </c>
      <c r="AG196" s="92">
        <f t="shared" ref="AG196:AG240" si="117">L196*1.166</f>
        <v>69.959999999999994</v>
      </c>
      <c r="AH196" s="92">
        <f t="shared" ref="AH196:AH240" si="118">L196*1.2</f>
        <v>72</v>
      </c>
      <c r="AI196" s="137">
        <f t="shared" si="93"/>
        <v>6402</v>
      </c>
      <c r="AJ196" s="137">
        <f t="shared" si="94"/>
        <v>6594.06</v>
      </c>
      <c r="AK196" s="137">
        <f t="shared" si="95"/>
        <v>6786.119999999999</v>
      </c>
      <c r="AL196" s="137">
        <f t="shared" si="96"/>
        <v>6984</v>
      </c>
    </row>
    <row r="197" spans="1:38" ht="20.399999999999999">
      <c r="A197" s="5" t="s">
        <v>14</v>
      </c>
      <c r="B197" s="5" t="s">
        <v>408</v>
      </c>
      <c r="C197" s="22" t="s">
        <v>712</v>
      </c>
      <c r="D197" s="22" t="s">
        <v>766</v>
      </c>
      <c r="E197" s="22" t="s">
        <v>788</v>
      </c>
      <c r="F197" s="22" t="s">
        <v>789</v>
      </c>
      <c r="G197" s="22"/>
      <c r="H197" s="23" t="s">
        <v>606</v>
      </c>
      <c r="I197" s="24"/>
      <c r="J197" s="32">
        <v>2460</v>
      </c>
      <c r="K197" s="26"/>
      <c r="L197" s="13">
        <f t="shared" ref="L197:L255" si="119">+J197/82</f>
        <v>30</v>
      </c>
      <c r="M197" s="27">
        <f t="shared" si="114"/>
        <v>2610</v>
      </c>
      <c r="N197" s="27">
        <f t="shared" si="109"/>
        <v>2610.0000000000064</v>
      </c>
      <c r="O197" s="15">
        <v>7</v>
      </c>
      <c r="P197" s="30">
        <f t="shared" si="101"/>
        <v>3862.2000000000003</v>
      </c>
      <c r="Q197" s="48">
        <f t="shared" si="98"/>
        <v>27035.4</v>
      </c>
      <c r="R197" s="44">
        <f t="shared" si="102"/>
        <v>4477.2</v>
      </c>
      <c r="S197" s="48">
        <f t="shared" si="110"/>
        <v>94021.2</v>
      </c>
      <c r="T197" s="44">
        <f t="shared" si="103"/>
        <v>5092.2</v>
      </c>
      <c r="U197" s="48">
        <f t="shared" si="111"/>
        <v>106936.20000000001</v>
      </c>
      <c r="V197" s="44">
        <f t="shared" si="104"/>
        <v>5707.2</v>
      </c>
      <c r="W197" s="48">
        <f t="shared" si="112"/>
        <v>119851.20000000001</v>
      </c>
      <c r="X197" s="44">
        <f t="shared" si="105"/>
        <v>6322.2</v>
      </c>
      <c r="Y197" s="48">
        <f t="shared" si="113"/>
        <v>132766.20000000001</v>
      </c>
      <c r="Z197" s="20">
        <f t="shared" si="106"/>
        <v>453574.80000000005</v>
      </c>
      <c r="AC197" s="87">
        <f t="shared" si="107"/>
        <v>36</v>
      </c>
      <c r="AD197" s="83">
        <f t="shared" si="108"/>
        <v>3348</v>
      </c>
      <c r="AE197" s="92">
        <f t="shared" si="115"/>
        <v>33</v>
      </c>
      <c r="AF197" s="92">
        <f t="shared" si="116"/>
        <v>33.99</v>
      </c>
      <c r="AG197" s="92">
        <f t="shared" si="117"/>
        <v>34.979999999999997</v>
      </c>
      <c r="AH197" s="92">
        <f t="shared" si="118"/>
        <v>36</v>
      </c>
      <c r="AI197" s="137">
        <f t="shared" si="93"/>
        <v>3201</v>
      </c>
      <c r="AJ197" s="137">
        <f t="shared" si="94"/>
        <v>3297.03</v>
      </c>
      <c r="AK197" s="137">
        <f t="shared" si="95"/>
        <v>3393.0599999999995</v>
      </c>
      <c r="AL197" s="137">
        <f t="shared" si="96"/>
        <v>3492</v>
      </c>
    </row>
    <row r="198" spans="1:38" ht="20.399999999999999">
      <c r="A198" s="5" t="s">
        <v>14</v>
      </c>
      <c r="B198" s="5" t="s">
        <v>408</v>
      </c>
      <c r="C198" s="22" t="s">
        <v>712</v>
      </c>
      <c r="D198" s="22" t="s">
        <v>766</v>
      </c>
      <c r="E198" s="22" t="s">
        <v>788</v>
      </c>
      <c r="F198" s="22" t="s">
        <v>741</v>
      </c>
      <c r="G198" s="22"/>
      <c r="H198" s="23" t="s">
        <v>606</v>
      </c>
      <c r="I198" s="24"/>
      <c r="J198" s="32">
        <v>1640</v>
      </c>
      <c r="K198" s="26"/>
      <c r="L198" s="13">
        <f t="shared" si="119"/>
        <v>20</v>
      </c>
      <c r="M198" s="27">
        <f t="shared" si="114"/>
        <v>1740</v>
      </c>
      <c r="N198" s="27">
        <f t="shared" si="109"/>
        <v>1740.0000000000041</v>
      </c>
      <c r="O198" s="15">
        <v>8</v>
      </c>
      <c r="P198" s="30">
        <f t="shared" si="101"/>
        <v>2574.8000000000002</v>
      </c>
      <c r="Q198" s="48">
        <f t="shared" si="98"/>
        <v>20598.400000000001</v>
      </c>
      <c r="R198" s="44">
        <f t="shared" si="102"/>
        <v>2984.8</v>
      </c>
      <c r="S198" s="48">
        <f t="shared" si="110"/>
        <v>71635.200000000012</v>
      </c>
      <c r="T198" s="44">
        <f t="shared" si="103"/>
        <v>3394.7999999999997</v>
      </c>
      <c r="U198" s="48">
        <f t="shared" si="111"/>
        <v>81475.199999999997</v>
      </c>
      <c r="V198" s="44">
        <f t="shared" si="104"/>
        <v>3804.7999999999997</v>
      </c>
      <c r="W198" s="48">
        <f t="shared" si="112"/>
        <v>91315.199999999997</v>
      </c>
      <c r="X198" s="44">
        <f t="shared" si="105"/>
        <v>4214.8</v>
      </c>
      <c r="Y198" s="48">
        <f t="shared" si="113"/>
        <v>101155.20000000001</v>
      </c>
      <c r="Z198" s="20">
        <f t="shared" si="106"/>
        <v>345580.80000000005</v>
      </c>
      <c r="AC198" s="87">
        <f t="shared" si="107"/>
        <v>24</v>
      </c>
      <c r="AD198" s="83">
        <f t="shared" si="108"/>
        <v>2232</v>
      </c>
      <c r="AE198" s="92">
        <f t="shared" si="115"/>
        <v>22</v>
      </c>
      <c r="AF198" s="92">
        <f t="shared" si="116"/>
        <v>22.66</v>
      </c>
      <c r="AG198" s="92">
        <f t="shared" si="117"/>
        <v>23.32</v>
      </c>
      <c r="AH198" s="92">
        <f t="shared" si="118"/>
        <v>24</v>
      </c>
      <c r="AI198" s="137">
        <f t="shared" si="93"/>
        <v>2134</v>
      </c>
      <c r="AJ198" s="137">
        <f t="shared" si="94"/>
        <v>2198.02</v>
      </c>
      <c r="AK198" s="137">
        <f t="shared" si="95"/>
        <v>2262.04</v>
      </c>
      <c r="AL198" s="137">
        <f t="shared" si="96"/>
        <v>2328</v>
      </c>
    </row>
    <row r="199" spans="1:38" ht="30.6">
      <c r="A199" s="5" t="s">
        <v>14</v>
      </c>
      <c r="B199" s="5" t="s">
        <v>408</v>
      </c>
      <c r="C199" s="22" t="s">
        <v>712</v>
      </c>
      <c r="D199" s="22" t="s">
        <v>766</v>
      </c>
      <c r="E199" s="22" t="s">
        <v>732</v>
      </c>
      <c r="F199" s="22" t="s">
        <v>735</v>
      </c>
      <c r="G199" s="22"/>
      <c r="H199" s="23" t="s">
        <v>606</v>
      </c>
      <c r="I199" s="24">
        <v>2257.1999999999998</v>
      </c>
      <c r="J199" s="32">
        <v>24600</v>
      </c>
      <c r="K199" s="26" t="s">
        <v>790</v>
      </c>
      <c r="L199" s="13">
        <f t="shared" si="119"/>
        <v>300</v>
      </c>
      <c r="M199" s="27">
        <f t="shared" si="114"/>
        <v>26100</v>
      </c>
      <c r="N199" s="27">
        <f t="shared" si="109"/>
        <v>26100.000000000062</v>
      </c>
      <c r="O199" s="15">
        <v>2</v>
      </c>
      <c r="P199" s="30">
        <f t="shared" si="101"/>
        <v>38622</v>
      </c>
      <c r="Q199" s="48">
        <f t="shared" si="98"/>
        <v>77244</v>
      </c>
      <c r="R199" s="44">
        <f t="shared" si="102"/>
        <v>44772</v>
      </c>
      <c r="S199" s="48">
        <f t="shared" si="110"/>
        <v>268632</v>
      </c>
      <c r="T199" s="44">
        <f t="shared" si="103"/>
        <v>50921.999999999993</v>
      </c>
      <c r="U199" s="48">
        <f t="shared" si="111"/>
        <v>305531.99999999994</v>
      </c>
      <c r="V199" s="44">
        <f t="shared" si="104"/>
        <v>57071.999999999993</v>
      </c>
      <c r="W199" s="48">
        <f t="shared" si="112"/>
        <v>342431.99999999994</v>
      </c>
      <c r="X199" s="44">
        <f t="shared" si="105"/>
        <v>63221.999999999993</v>
      </c>
      <c r="Y199" s="48">
        <f t="shared" si="113"/>
        <v>379331.99999999994</v>
      </c>
      <c r="Z199" s="20">
        <f t="shared" si="106"/>
        <v>1295927.9999999998</v>
      </c>
      <c r="AC199" s="87">
        <f t="shared" si="107"/>
        <v>360</v>
      </c>
      <c r="AD199" s="83">
        <f t="shared" si="108"/>
        <v>33480</v>
      </c>
      <c r="AE199" s="92">
        <f t="shared" si="115"/>
        <v>330</v>
      </c>
      <c r="AF199" s="92">
        <f t="shared" si="116"/>
        <v>339.9</v>
      </c>
      <c r="AG199" s="92">
        <f t="shared" si="117"/>
        <v>349.79999999999995</v>
      </c>
      <c r="AH199" s="92">
        <f t="shared" si="118"/>
        <v>360</v>
      </c>
      <c r="AI199" s="137">
        <f t="shared" si="93"/>
        <v>32010</v>
      </c>
      <c r="AJ199" s="137">
        <f t="shared" si="94"/>
        <v>32970.299999999996</v>
      </c>
      <c r="AK199" s="137">
        <f t="shared" si="95"/>
        <v>33930.6</v>
      </c>
      <c r="AL199" s="137">
        <f t="shared" si="96"/>
        <v>34920</v>
      </c>
    </row>
    <row r="200" spans="1:38" ht="30.6">
      <c r="A200" s="5" t="s">
        <v>14</v>
      </c>
      <c r="B200" s="5" t="s">
        <v>408</v>
      </c>
      <c r="C200" s="22" t="s">
        <v>712</v>
      </c>
      <c r="D200" s="22" t="s">
        <v>766</v>
      </c>
      <c r="E200" s="22" t="s">
        <v>732</v>
      </c>
      <c r="F200" s="22" t="s">
        <v>733</v>
      </c>
      <c r="G200" s="22"/>
      <c r="H200" s="23" t="s">
        <v>606</v>
      </c>
      <c r="I200" s="24"/>
      <c r="J200" s="32">
        <v>16400</v>
      </c>
      <c r="K200" s="26"/>
      <c r="L200" s="13">
        <f t="shared" si="119"/>
        <v>200</v>
      </c>
      <c r="M200" s="27">
        <f t="shared" si="114"/>
        <v>17400</v>
      </c>
      <c r="N200" s="27">
        <f t="shared" si="109"/>
        <v>17400.00000000004</v>
      </c>
      <c r="O200" s="15">
        <v>2</v>
      </c>
      <c r="P200" s="30">
        <f t="shared" si="101"/>
        <v>25748</v>
      </c>
      <c r="Q200" s="48">
        <f t="shared" si="98"/>
        <v>51496</v>
      </c>
      <c r="R200" s="44">
        <f t="shared" si="102"/>
        <v>29848</v>
      </c>
      <c r="S200" s="48">
        <f t="shared" si="110"/>
        <v>179088</v>
      </c>
      <c r="T200" s="44">
        <f t="shared" si="103"/>
        <v>33948</v>
      </c>
      <c r="U200" s="48">
        <f t="shared" si="111"/>
        <v>203688</v>
      </c>
      <c r="V200" s="44">
        <f t="shared" si="104"/>
        <v>38048</v>
      </c>
      <c r="W200" s="48">
        <f t="shared" si="112"/>
        <v>228288</v>
      </c>
      <c r="X200" s="44">
        <f t="shared" si="105"/>
        <v>42148</v>
      </c>
      <c r="Y200" s="48">
        <f t="shared" si="113"/>
        <v>252888</v>
      </c>
      <c r="Z200" s="20">
        <f t="shared" si="106"/>
        <v>863952</v>
      </c>
      <c r="AC200" s="87">
        <f t="shared" si="107"/>
        <v>240</v>
      </c>
      <c r="AD200" s="83">
        <f t="shared" si="108"/>
        <v>22320</v>
      </c>
      <c r="AE200" s="92">
        <f t="shared" si="115"/>
        <v>220.00000000000003</v>
      </c>
      <c r="AF200" s="92">
        <f t="shared" si="116"/>
        <v>226.6</v>
      </c>
      <c r="AG200" s="92">
        <f t="shared" si="117"/>
        <v>233.2</v>
      </c>
      <c r="AH200" s="92">
        <f t="shared" si="118"/>
        <v>240</v>
      </c>
      <c r="AI200" s="137">
        <f t="shared" si="93"/>
        <v>21340.000000000004</v>
      </c>
      <c r="AJ200" s="137">
        <f t="shared" si="94"/>
        <v>21980.2</v>
      </c>
      <c r="AK200" s="137">
        <f t="shared" si="95"/>
        <v>22620.399999999998</v>
      </c>
      <c r="AL200" s="137">
        <f t="shared" si="96"/>
        <v>23280</v>
      </c>
    </row>
    <row r="201" spans="1:38" ht="40.799999999999997">
      <c r="A201" s="5" t="s">
        <v>14</v>
      </c>
      <c r="B201" s="5" t="s">
        <v>408</v>
      </c>
      <c r="C201" s="22" t="s">
        <v>712</v>
      </c>
      <c r="D201" s="22" t="s">
        <v>766</v>
      </c>
      <c r="E201" s="22" t="s">
        <v>732</v>
      </c>
      <c r="F201" s="22" t="s">
        <v>734</v>
      </c>
      <c r="G201" s="22"/>
      <c r="H201" s="23" t="s">
        <v>606</v>
      </c>
      <c r="I201" s="24"/>
      <c r="J201" s="32">
        <v>28700</v>
      </c>
      <c r="K201" s="26"/>
      <c r="L201" s="13">
        <f t="shared" si="119"/>
        <v>350</v>
      </c>
      <c r="M201" s="27">
        <f t="shared" si="114"/>
        <v>30450</v>
      </c>
      <c r="N201" s="27">
        <f t="shared" si="109"/>
        <v>30450.000000000073</v>
      </c>
      <c r="O201" s="15">
        <v>2</v>
      </c>
      <c r="P201" s="30">
        <f t="shared" si="101"/>
        <v>45059</v>
      </c>
      <c r="Q201" s="48">
        <f t="shared" si="98"/>
        <v>90118</v>
      </c>
      <c r="R201" s="44">
        <f t="shared" si="102"/>
        <v>52234</v>
      </c>
      <c r="S201" s="48">
        <f t="shared" si="110"/>
        <v>313404</v>
      </c>
      <c r="T201" s="44">
        <f t="shared" si="103"/>
        <v>59408.999999999993</v>
      </c>
      <c r="U201" s="48">
        <f t="shared" si="111"/>
        <v>356453.99999999994</v>
      </c>
      <c r="V201" s="44">
        <f t="shared" si="104"/>
        <v>66584</v>
      </c>
      <c r="W201" s="48">
        <f t="shared" si="112"/>
        <v>399504</v>
      </c>
      <c r="X201" s="44">
        <f t="shared" si="105"/>
        <v>73759</v>
      </c>
      <c r="Y201" s="48">
        <f t="shared" si="113"/>
        <v>442554</v>
      </c>
      <c r="Z201" s="20">
        <f t="shared" si="106"/>
        <v>1511916</v>
      </c>
      <c r="AC201" s="87">
        <f t="shared" si="107"/>
        <v>420</v>
      </c>
      <c r="AD201" s="83">
        <f t="shared" si="108"/>
        <v>39060</v>
      </c>
      <c r="AE201" s="92">
        <f t="shared" si="115"/>
        <v>385.00000000000006</v>
      </c>
      <c r="AF201" s="92">
        <f t="shared" si="116"/>
        <v>396.55</v>
      </c>
      <c r="AG201" s="92">
        <f t="shared" si="117"/>
        <v>408.09999999999997</v>
      </c>
      <c r="AH201" s="92">
        <f t="shared" si="118"/>
        <v>420</v>
      </c>
      <c r="AI201" s="137">
        <f t="shared" si="93"/>
        <v>37345.000000000007</v>
      </c>
      <c r="AJ201" s="137">
        <f t="shared" si="94"/>
        <v>38465.35</v>
      </c>
      <c r="AK201" s="137">
        <f t="shared" si="95"/>
        <v>39585.699999999997</v>
      </c>
      <c r="AL201" s="137">
        <f t="shared" si="96"/>
        <v>40740</v>
      </c>
    </row>
    <row r="202" spans="1:38" ht="30.6">
      <c r="A202" s="5" t="s">
        <v>14</v>
      </c>
      <c r="B202" s="5" t="s">
        <v>408</v>
      </c>
      <c r="C202" s="22" t="s">
        <v>712</v>
      </c>
      <c r="D202" s="22" t="s">
        <v>766</v>
      </c>
      <c r="E202" s="22" t="s">
        <v>732</v>
      </c>
      <c r="F202" s="22" t="s">
        <v>733</v>
      </c>
      <c r="G202" s="22"/>
      <c r="H202" s="23" t="s">
        <v>606</v>
      </c>
      <c r="I202" s="24">
        <v>1881</v>
      </c>
      <c r="J202" s="32">
        <v>20500</v>
      </c>
      <c r="K202" s="26" t="s">
        <v>790</v>
      </c>
      <c r="L202" s="13">
        <f t="shared" si="119"/>
        <v>250</v>
      </c>
      <c r="M202" s="27">
        <f t="shared" si="114"/>
        <v>21750</v>
      </c>
      <c r="N202" s="27">
        <f t="shared" si="109"/>
        <v>21750.000000000051</v>
      </c>
      <c r="O202" s="15">
        <v>2</v>
      </c>
      <c r="P202" s="30">
        <f t="shared" si="101"/>
        <v>32185</v>
      </c>
      <c r="Q202" s="48">
        <f t="shared" si="98"/>
        <v>64370</v>
      </c>
      <c r="R202" s="44">
        <f t="shared" si="102"/>
        <v>37310</v>
      </c>
      <c r="S202" s="48">
        <f t="shared" si="110"/>
        <v>223860</v>
      </c>
      <c r="T202" s="44">
        <f t="shared" si="103"/>
        <v>42435</v>
      </c>
      <c r="U202" s="48">
        <f t="shared" si="111"/>
        <v>254610</v>
      </c>
      <c r="V202" s="44">
        <f t="shared" si="104"/>
        <v>47560</v>
      </c>
      <c r="W202" s="48">
        <f t="shared" si="112"/>
        <v>285360</v>
      </c>
      <c r="X202" s="44">
        <f t="shared" si="105"/>
        <v>52685</v>
      </c>
      <c r="Y202" s="48">
        <f t="shared" si="113"/>
        <v>316110</v>
      </c>
      <c r="Z202" s="20">
        <f t="shared" si="106"/>
        <v>1079940</v>
      </c>
      <c r="AC202" s="87">
        <f t="shared" si="107"/>
        <v>300</v>
      </c>
      <c r="AD202" s="83">
        <f t="shared" si="108"/>
        <v>27900</v>
      </c>
      <c r="AE202" s="92">
        <f t="shared" si="115"/>
        <v>275</v>
      </c>
      <c r="AF202" s="92">
        <f t="shared" si="116"/>
        <v>283.25</v>
      </c>
      <c r="AG202" s="92">
        <f t="shared" si="117"/>
        <v>291.5</v>
      </c>
      <c r="AH202" s="92">
        <f t="shared" si="118"/>
        <v>300</v>
      </c>
      <c r="AI202" s="137">
        <f t="shared" si="93"/>
        <v>26675</v>
      </c>
      <c r="AJ202" s="137">
        <f t="shared" si="94"/>
        <v>27475.25</v>
      </c>
      <c r="AK202" s="137">
        <f t="shared" si="95"/>
        <v>28275.5</v>
      </c>
      <c r="AL202" s="137">
        <f t="shared" si="96"/>
        <v>29100</v>
      </c>
    </row>
    <row r="203" spans="1:38" ht="30.6">
      <c r="A203" s="5" t="s">
        <v>14</v>
      </c>
      <c r="B203" s="5" t="s">
        <v>408</v>
      </c>
      <c r="C203" s="22" t="s">
        <v>712</v>
      </c>
      <c r="D203" s="22" t="s">
        <v>766</v>
      </c>
      <c r="E203" s="22" t="s">
        <v>732</v>
      </c>
      <c r="F203" s="22" t="s">
        <v>735</v>
      </c>
      <c r="G203" s="22"/>
      <c r="H203" s="23" t="s">
        <v>606</v>
      </c>
      <c r="I203" s="24"/>
      <c r="J203" s="32">
        <v>24600</v>
      </c>
      <c r="K203" s="26"/>
      <c r="L203" s="13">
        <f t="shared" si="119"/>
        <v>300</v>
      </c>
      <c r="M203" s="27">
        <f t="shared" si="114"/>
        <v>26100</v>
      </c>
      <c r="N203" s="27">
        <f t="shared" si="109"/>
        <v>26100.000000000062</v>
      </c>
      <c r="O203" s="15">
        <v>2</v>
      </c>
      <c r="P203" s="30">
        <f t="shared" si="101"/>
        <v>38622</v>
      </c>
      <c r="Q203" s="48">
        <f t="shared" si="98"/>
        <v>77244</v>
      </c>
      <c r="R203" s="44">
        <f t="shared" si="102"/>
        <v>44772</v>
      </c>
      <c r="S203" s="48">
        <f t="shared" si="110"/>
        <v>268632</v>
      </c>
      <c r="T203" s="44">
        <f t="shared" si="103"/>
        <v>50921.999999999993</v>
      </c>
      <c r="U203" s="48">
        <f t="shared" si="111"/>
        <v>305531.99999999994</v>
      </c>
      <c r="V203" s="44">
        <f t="shared" si="104"/>
        <v>57071.999999999993</v>
      </c>
      <c r="W203" s="48">
        <f t="shared" si="112"/>
        <v>342431.99999999994</v>
      </c>
      <c r="X203" s="44">
        <f t="shared" si="105"/>
        <v>63221.999999999993</v>
      </c>
      <c r="Y203" s="48">
        <f t="shared" si="113"/>
        <v>379331.99999999994</v>
      </c>
      <c r="Z203" s="20">
        <f t="shared" si="106"/>
        <v>1295927.9999999998</v>
      </c>
      <c r="AC203" s="87">
        <f t="shared" si="107"/>
        <v>360</v>
      </c>
      <c r="AD203" s="83">
        <f t="shared" si="108"/>
        <v>33480</v>
      </c>
      <c r="AE203" s="92">
        <f t="shared" si="115"/>
        <v>330</v>
      </c>
      <c r="AF203" s="92">
        <f t="shared" si="116"/>
        <v>339.9</v>
      </c>
      <c r="AG203" s="92">
        <f t="shared" si="117"/>
        <v>349.79999999999995</v>
      </c>
      <c r="AH203" s="92">
        <f t="shared" si="118"/>
        <v>360</v>
      </c>
      <c r="AI203" s="137">
        <f t="shared" ref="AI203:AI261" si="120">AE203*97</f>
        <v>32010</v>
      </c>
      <c r="AJ203" s="137">
        <f t="shared" ref="AJ203:AJ261" si="121">AF203*97</f>
        <v>32970.299999999996</v>
      </c>
      <c r="AK203" s="137">
        <f t="shared" ref="AK203:AK261" si="122">AG203*97</f>
        <v>33930.6</v>
      </c>
      <c r="AL203" s="137">
        <f t="shared" ref="AL203:AL261" si="123">AH203*97</f>
        <v>34920</v>
      </c>
    </row>
    <row r="204" spans="1:38" ht="40.799999999999997">
      <c r="A204" s="5" t="s">
        <v>14</v>
      </c>
      <c r="B204" s="5" t="s">
        <v>408</v>
      </c>
      <c r="C204" s="22" t="s">
        <v>712</v>
      </c>
      <c r="D204" s="22" t="s">
        <v>766</v>
      </c>
      <c r="E204" s="22" t="s">
        <v>732</v>
      </c>
      <c r="F204" s="22" t="s">
        <v>736</v>
      </c>
      <c r="G204" s="22"/>
      <c r="H204" s="23" t="s">
        <v>606</v>
      </c>
      <c r="I204" s="24"/>
      <c r="J204" s="32">
        <v>20500</v>
      </c>
      <c r="K204" s="26"/>
      <c r="L204" s="13">
        <f t="shared" si="119"/>
        <v>250</v>
      </c>
      <c r="M204" s="27">
        <f t="shared" si="114"/>
        <v>21750</v>
      </c>
      <c r="N204" s="27">
        <f t="shared" si="109"/>
        <v>21750.000000000051</v>
      </c>
      <c r="O204" s="15">
        <v>10</v>
      </c>
      <c r="P204" s="30">
        <f t="shared" si="101"/>
        <v>32185</v>
      </c>
      <c r="Q204" s="48">
        <f t="shared" si="98"/>
        <v>321850</v>
      </c>
      <c r="R204" s="44">
        <f t="shared" si="102"/>
        <v>37310</v>
      </c>
      <c r="S204" s="48">
        <f t="shared" si="110"/>
        <v>1119300</v>
      </c>
      <c r="T204" s="44">
        <f t="shared" si="103"/>
        <v>42435</v>
      </c>
      <c r="U204" s="48">
        <f t="shared" si="111"/>
        <v>1273050</v>
      </c>
      <c r="V204" s="44">
        <f t="shared" si="104"/>
        <v>47560</v>
      </c>
      <c r="W204" s="48">
        <f t="shared" si="112"/>
        <v>1426800</v>
      </c>
      <c r="X204" s="44">
        <f t="shared" si="105"/>
        <v>52685</v>
      </c>
      <c r="Y204" s="48">
        <f t="shared" si="113"/>
        <v>1580550</v>
      </c>
      <c r="Z204" s="20">
        <f t="shared" si="106"/>
        <v>5399700</v>
      </c>
      <c r="AC204" s="87">
        <f t="shared" si="107"/>
        <v>300</v>
      </c>
      <c r="AD204" s="83">
        <f t="shared" si="108"/>
        <v>27900</v>
      </c>
      <c r="AE204" s="92">
        <f t="shared" si="115"/>
        <v>275</v>
      </c>
      <c r="AF204" s="92">
        <f t="shared" si="116"/>
        <v>283.25</v>
      </c>
      <c r="AG204" s="92">
        <f t="shared" si="117"/>
        <v>291.5</v>
      </c>
      <c r="AH204" s="92">
        <f t="shared" si="118"/>
        <v>300</v>
      </c>
      <c r="AI204" s="137">
        <f t="shared" si="120"/>
        <v>26675</v>
      </c>
      <c r="AJ204" s="137">
        <f t="shared" si="121"/>
        <v>27475.25</v>
      </c>
      <c r="AK204" s="137">
        <f t="shared" si="122"/>
        <v>28275.5</v>
      </c>
      <c r="AL204" s="137">
        <f t="shared" si="123"/>
        <v>29100</v>
      </c>
    </row>
    <row r="205" spans="1:38" ht="20.399999999999999">
      <c r="A205" s="5" t="s">
        <v>14</v>
      </c>
      <c r="B205" s="5" t="s">
        <v>408</v>
      </c>
      <c r="C205" s="22" t="s">
        <v>712</v>
      </c>
      <c r="D205" s="22" t="s">
        <v>766</v>
      </c>
      <c r="E205" s="22" t="s">
        <v>792</v>
      </c>
      <c r="F205" s="22"/>
      <c r="G205" s="22"/>
      <c r="H205" s="23" t="s">
        <v>606</v>
      </c>
      <c r="I205" s="24">
        <v>313.5</v>
      </c>
      <c r="J205" s="32">
        <v>6150</v>
      </c>
      <c r="K205" s="26" t="s">
        <v>793</v>
      </c>
      <c r="L205" s="13">
        <f t="shared" si="119"/>
        <v>75</v>
      </c>
      <c r="M205" s="27">
        <f t="shared" si="114"/>
        <v>6525</v>
      </c>
      <c r="N205" s="27">
        <f t="shared" si="109"/>
        <v>6525.0000000000155</v>
      </c>
      <c r="O205" s="15">
        <v>24</v>
      </c>
      <c r="P205" s="30">
        <f t="shared" si="101"/>
        <v>9655.5</v>
      </c>
      <c r="Q205" s="48">
        <f t="shared" si="98"/>
        <v>231732</v>
      </c>
      <c r="R205" s="44">
        <f t="shared" si="102"/>
        <v>11193</v>
      </c>
      <c r="S205" s="48">
        <f t="shared" si="110"/>
        <v>805896</v>
      </c>
      <c r="T205" s="44">
        <f t="shared" si="103"/>
        <v>12730.499999999998</v>
      </c>
      <c r="U205" s="48">
        <f t="shared" si="111"/>
        <v>916595.99999999977</v>
      </c>
      <c r="V205" s="44">
        <f t="shared" si="104"/>
        <v>14267.999999999998</v>
      </c>
      <c r="W205" s="48">
        <f t="shared" si="112"/>
        <v>1027295.9999999998</v>
      </c>
      <c r="X205" s="44">
        <f t="shared" si="105"/>
        <v>15805.499999999998</v>
      </c>
      <c r="Y205" s="48">
        <f t="shared" si="113"/>
        <v>1137995.9999999998</v>
      </c>
      <c r="Z205" s="20">
        <f t="shared" si="106"/>
        <v>3887783.9999999991</v>
      </c>
      <c r="AC205" s="87">
        <f t="shared" si="107"/>
        <v>90</v>
      </c>
      <c r="AD205" s="83">
        <f t="shared" si="108"/>
        <v>8370</v>
      </c>
      <c r="AE205" s="92">
        <f t="shared" si="115"/>
        <v>82.5</v>
      </c>
      <c r="AF205" s="92">
        <f t="shared" si="116"/>
        <v>84.974999999999994</v>
      </c>
      <c r="AG205" s="92">
        <f t="shared" si="117"/>
        <v>87.449999999999989</v>
      </c>
      <c r="AH205" s="92">
        <f t="shared" si="118"/>
        <v>90</v>
      </c>
      <c r="AI205" s="137">
        <f t="shared" si="120"/>
        <v>8002.5</v>
      </c>
      <c r="AJ205" s="137">
        <f t="shared" si="121"/>
        <v>8242.5749999999989</v>
      </c>
      <c r="AK205" s="137">
        <f t="shared" si="122"/>
        <v>8482.65</v>
      </c>
      <c r="AL205" s="137">
        <f t="shared" si="123"/>
        <v>8730</v>
      </c>
    </row>
    <row r="206" spans="1:38" ht="20.399999999999999">
      <c r="A206" s="5" t="s">
        <v>14</v>
      </c>
      <c r="B206" s="5" t="s">
        <v>408</v>
      </c>
      <c r="C206" s="22" t="s">
        <v>712</v>
      </c>
      <c r="D206" s="22" t="s">
        <v>766</v>
      </c>
      <c r="E206" s="22" t="s">
        <v>794</v>
      </c>
      <c r="F206" s="22" t="s">
        <v>743</v>
      </c>
      <c r="G206" s="22"/>
      <c r="H206" s="23" t="s">
        <v>606</v>
      </c>
      <c r="I206" s="24"/>
      <c r="J206" s="32">
        <v>4920</v>
      </c>
      <c r="K206" s="26"/>
      <c r="L206" s="13">
        <f t="shared" si="119"/>
        <v>60</v>
      </c>
      <c r="M206" s="27">
        <f t="shared" si="114"/>
        <v>5220</v>
      </c>
      <c r="N206" s="27">
        <f t="shared" si="109"/>
        <v>5220.0000000000127</v>
      </c>
      <c r="O206" s="15">
        <v>48</v>
      </c>
      <c r="P206" s="30">
        <f t="shared" si="101"/>
        <v>7724.4000000000005</v>
      </c>
      <c r="Q206" s="48">
        <f t="shared" si="98"/>
        <v>370771.20000000001</v>
      </c>
      <c r="R206" s="44">
        <f t="shared" si="102"/>
        <v>8954.4</v>
      </c>
      <c r="S206" s="48">
        <f t="shared" si="110"/>
        <v>1289433.5999999999</v>
      </c>
      <c r="T206" s="44">
        <f t="shared" si="103"/>
        <v>10184.4</v>
      </c>
      <c r="U206" s="48">
        <f t="shared" si="111"/>
        <v>1466553.5999999999</v>
      </c>
      <c r="V206" s="44">
        <f t="shared" si="104"/>
        <v>11414.4</v>
      </c>
      <c r="W206" s="48">
        <f t="shared" si="112"/>
        <v>1643673.5999999999</v>
      </c>
      <c r="X206" s="44">
        <f t="shared" si="105"/>
        <v>12644.4</v>
      </c>
      <c r="Y206" s="48">
        <f t="shared" si="113"/>
        <v>1820793.5999999999</v>
      </c>
      <c r="Z206" s="20">
        <f t="shared" si="106"/>
        <v>6220454.3999999994</v>
      </c>
      <c r="AC206" s="87">
        <f t="shared" si="107"/>
        <v>72</v>
      </c>
      <c r="AD206" s="83">
        <f t="shared" si="108"/>
        <v>6696</v>
      </c>
      <c r="AE206" s="92">
        <f t="shared" si="115"/>
        <v>66</v>
      </c>
      <c r="AF206" s="92">
        <f t="shared" si="116"/>
        <v>67.98</v>
      </c>
      <c r="AG206" s="92">
        <f t="shared" si="117"/>
        <v>69.959999999999994</v>
      </c>
      <c r="AH206" s="92">
        <f t="shared" si="118"/>
        <v>72</v>
      </c>
      <c r="AI206" s="137">
        <f t="shared" si="120"/>
        <v>6402</v>
      </c>
      <c r="AJ206" s="137">
        <f t="shared" si="121"/>
        <v>6594.06</v>
      </c>
      <c r="AK206" s="137">
        <f t="shared" si="122"/>
        <v>6786.119999999999</v>
      </c>
      <c r="AL206" s="137">
        <f t="shared" si="123"/>
        <v>6984</v>
      </c>
    </row>
    <row r="207" spans="1:38" ht="30.6">
      <c r="A207" s="5" t="s">
        <v>14</v>
      </c>
      <c r="B207" s="5" t="s">
        <v>408</v>
      </c>
      <c r="C207" s="22" t="s">
        <v>712</v>
      </c>
      <c r="D207" s="22" t="s">
        <v>766</v>
      </c>
      <c r="E207" s="22" t="s">
        <v>795</v>
      </c>
      <c r="F207" s="22" t="s">
        <v>721</v>
      </c>
      <c r="G207" s="22"/>
      <c r="H207" s="23" t="s">
        <v>606</v>
      </c>
      <c r="I207" s="24">
        <v>2090</v>
      </c>
      <c r="J207" s="32">
        <v>2050</v>
      </c>
      <c r="K207" s="26" t="s">
        <v>796</v>
      </c>
      <c r="L207" s="13">
        <f t="shared" si="119"/>
        <v>25</v>
      </c>
      <c r="M207" s="27">
        <f t="shared" si="114"/>
        <v>2175</v>
      </c>
      <c r="N207" s="27">
        <f t="shared" si="109"/>
        <v>2175.000000000005</v>
      </c>
      <c r="O207" s="15">
        <v>1</v>
      </c>
      <c r="P207" s="30">
        <f t="shared" si="101"/>
        <v>3218.5</v>
      </c>
      <c r="Q207" s="48">
        <f t="shared" si="98"/>
        <v>3218.5</v>
      </c>
      <c r="R207" s="44">
        <f t="shared" si="102"/>
        <v>3731</v>
      </c>
      <c r="S207" s="48">
        <f t="shared" si="110"/>
        <v>11193</v>
      </c>
      <c r="T207" s="44">
        <f t="shared" si="103"/>
        <v>4243.5</v>
      </c>
      <c r="U207" s="48">
        <f t="shared" si="111"/>
        <v>12730.5</v>
      </c>
      <c r="V207" s="44">
        <f t="shared" si="104"/>
        <v>4756</v>
      </c>
      <c r="W207" s="48">
        <f t="shared" si="112"/>
        <v>14268</v>
      </c>
      <c r="X207" s="44">
        <f t="shared" si="105"/>
        <v>5268.5</v>
      </c>
      <c r="Y207" s="48">
        <f t="shared" si="113"/>
        <v>15805.5</v>
      </c>
      <c r="Z207" s="20">
        <f t="shared" si="106"/>
        <v>53997</v>
      </c>
      <c r="AC207" s="87">
        <f t="shared" si="107"/>
        <v>30</v>
      </c>
      <c r="AD207" s="83">
        <f t="shared" si="108"/>
        <v>2790</v>
      </c>
      <c r="AE207" s="92">
        <f t="shared" si="115"/>
        <v>27.500000000000004</v>
      </c>
      <c r="AF207" s="92">
        <f t="shared" si="116"/>
        <v>28.324999999999999</v>
      </c>
      <c r="AG207" s="92">
        <f t="shared" si="117"/>
        <v>29.15</v>
      </c>
      <c r="AH207" s="92">
        <f t="shared" si="118"/>
        <v>30</v>
      </c>
      <c r="AI207" s="137">
        <f t="shared" si="120"/>
        <v>2667.5000000000005</v>
      </c>
      <c r="AJ207" s="137">
        <f t="shared" si="121"/>
        <v>2747.5250000000001</v>
      </c>
      <c r="AK207" s="137">
        <f t="shared" si="122"/>
        <v>2827.5499999999997</v>
      </c>
      <c r="AL207" s="137">
        <f t="shared" si="123"/>
        <v>2910</v>
      </c>
    </row>
    <row r="208" spans="1:38" ht="30.6">
      <c r="A208" s="5" t="s">
        <v>14</v>
      </c>
      <c r="B208" s="5" t="s">
        <v>408</v>
      </c>
      <c r="C208" s="22" t="s">
        <v>712</v>
      </c>
      <c r="D208" s="22" t="s">
        <v>766</v>
      </c>
      <c r="E208" s="22" t="s">
        <v>795</v>
      </c>
      <c r="F208" s="22" t="s">
        <v>797</v>
      </c>
      <c r="G208" s="22"/>
      <c r="H208" s="23" t="s">
        <v>606</v>
      </c>
      <c r="I208" s="24">
        <v>1045</v>
      </c>
      <c r="J208" s="32">
        <v>20500</v>
      </c>
      <c r="K208" s="26" t="s">
        <v>793</v>
      </c>
      <c r="L208" s="13">
        <f t="shared" si="119"/>
        <v>250</v>
      </c>
      <c r="M208" s="27">
        <f t="shared" si="114"/>
        <v>21750</v>
      </c>
      <c r="N208" s="27">
        <f t="shared" si="109"/>
        <v>21750.000000000051</v>
      </c>
      <c r="O208" s="15">
        <v>12</v>
      </c>
      <c r="P208" s="30">
        <f t="shared" si="101"/>
        <v>32185</v>
      </c>
      <c r="Q208" s="48">
        <f t="shared" si="98"/>
        <v>386220</v>
      </c>
      <c r="R208" s="44">
        <f t="shared" si="102"/>
        <v>37310</v>
      </c>
      <c r="S208" s="48">
        <f t="shared" si="110"/>
        <v>1343160</v>
      </c>
      <c r="T208" s="44">
        <f t="shared" si="103"/>
        <v>42435</v>
      </c>
      <c r="U208" s="48">
        <f t="shared" si="111"/>
        <v>1527660</v>
      </c>
      <c r="V208" s="44">
        <f t="shared" si="104"/>
        <v>47560</v>
      </c>
      <c r="W208" s="48">
        <f t="shared" si="112"/>
        <v>1712160</v>
      </c>
      <c r="X208" s="44">
        <f t="shared" si="105"/>
        <v>52685</v>
      </c>
      <c r="Y208" s="48">
        <f t="shared" si="113"/>
        <v>1896660</v>
      </c>
      <c r="Z208" s="20">
        <f t="shared" si="106"/>
        <v>6479640</v>
      </c>
      <c r="AC208" s="87">
        <f t="shared" si="107"/>
        <v>300</v>
      </c>
      <c r="AD208" s="83">
        <f t="shared" si="108"/>
        <v>27900</v>
      </c>
      <c r="AE208" s="92">
        <f t="shared" si="115"/>
        <v>275</v>
      </c>
      <c r="AF208" s="92">
        <f t="shared" si="116"/>
        <v>283.25</v>
      </c>
      <c r="AG208" s="92">
        <f t="shared" si="117"/>
        <v>291.5</v>
      </c>
      <c r="AH208" s="92">
        <f t="shared" si="118"/>
        <v>300</v>
      </c>
      <c r="AI208" s="137">
        <f t="shared" si="120"/>
        <v>26675</v>
      </c>
      <c r="AJ208" s="137">
        <f t="shared" si="121"/>
        <v>27475.25</v>
      </c>
      <c r="AK208" s="137">
        <f t="shared" si="122"/>
        <v>28275.5</v>
      </c>
      <c r="AL208" s="137">
        <f t="shared" si="123"/>
        <v>29100</v>
      </c>
    </row>
    <row r="209" spans="1:38" ht="30.6">
      <c r="A209" s="5" t="s">
        <v>14</v>
      </c>
      <c r="B209" s="5" t="s">
        <v>408</v>
      </c>
      <c r="C209" s="22" t="s">
        <v>712</v>
      </c>
      <c r="D209" s="22" t="s">
        <v>766</v>
      </c>
      <c r="E209" s="22" t="s">
        <v>795</v>
      </c>
      <c r="F209" s="22" t="s">
        <v>798</v>
      </c>
      <c r="G209" s="22"/>
      <c r="H209" s="23" t="s">
        <v>606</v>
      </c>
      <c r="I209" s="24">
        <v>1045</v>
      </c>
      <c r="J209" s="32">
        <v>10250</v>
      </c>
      <c r="K209" s="26" t="s">
        <v>799</v>
      </c>
      <c r="L209" s="13">
        <f t="shared" si="119"/>
        <v>125</v>
      </c>
      <c r="M209" s="27">
        <f t="shared" si="114"/>
        <v>10875</v>
      </c>
      <c r="N209" s="27">
        <f t="shared" si="109"/>
        <v>10875.000000000025</v>
      </c>
      <c r="O209" s="15">
        <v>1</v>
      </c>
      <c r="P209" s="30">
        <f t="shared" si="101"/>
        <v>16092.5</v>
      </c>
      <c r="Q209" s="48">
        <f t="shared" si="98"/>
        <v>16092.5</v>
      </c>
      <c r="R209" s="44">
        <f t="shared" si="102"/>
        <v>18655</v>
      </c>
      <c r="S209" s="48">
        <f t="shared" si="110"/>
        <v>55965</v>
      </c>
      <c r="T209" s="44">
        <f t="shared" si="103"/>
        <v>21217.5</v>
      </c>
      <c r="U209" s="48">
        <f t="shared" si="111"/>
        <v>63652.5</v>
      </c>
      <c r="V209" s="44">
        <f t="shared" si="104"/>
        <v>23780</v>
      </c>
      <c r="W209" s="48">
        <f t="shared" si="112"/>
        <v>71340</v>
      </c>
      <c r="X209" s="44">
        <f t="shared" si="105"/>
        <v>26342.5</v>
      </c>
      <c r="Y209" s="48">
        <f t="shared" si="113"/>
        <v>79027.5</v>
      </c>
      <c r="Z209" s="20">
        <f t="shared" si="106"/>
        <v>269985</v>
      </c>
      <c r="AC209" s="87">
        <f t="shared" si="107"/>
        <v>150</v>
      </c>
      <c r="AD209" s="83">
        <f t="shared" si="108"/>
        <v>13950</v>
      </c>
      <c r="AE209" s="92">
        <f t="shared" si="115"/>
        <v>137.5</v>
      </c>
      <c r="AF209" s="92">
        <f t="shared" si="116"/>
        <v>141.625</v>
      </c>
      <c r="AG209" s="92">
        <f t="shared" si="117"/>
        <v>145.75</v>
      </c>
      <c r="AH209" s="92">
        <f t="shared" si="118"/>
        <v>150</v>
      </c>
      <c r="AI209" s="137">
        <f t="shared" si="120"/>
        <v>13337.5</v>
      </c>
      <c r="AJ209" s="137">
        <f t="shared" si="121"/>
        <v>13737.625</v>
      </c>
      <c r="AK209" s="137">
        <f t="shared" si="122"/>
        <v>14137.75</v>
      </c>
      <c r="AL209" s="137">
        <f t="shared" si="123"/>
        <v>14550</v>
      </c>
    </row>
    <row r="210" spans="1:38" ht="30.6">
      <c r="A210" s="5" t="s">
        <v>14</v>
      </c>
      <c r="B210" s="5" t="s">
        <v>408</v>
      </c>
      <c r="C210" s="22" t="s">
        <v>712</v>
      </c>
      <c r="D210" s="22" t="s">
        <v>766</v>
      </c>
      <c r="E210" s="22" t="s">
        <v>795</v>
      </c>
      <c r="F210" s="22" t="s">
        <v>719</v>
      </c>
      <c r="G210" s="22"/>
      <c r="H210" s="23" t="s">
        <v>606</v>
      </c>
      <c r="I210" s="24">
        <v>1672</v>
      </c>
      <c r="J210" s="32">
        <v>2050</v>
      </c>
      <c r="K210" s="26" t="s">
        <v>800</v>
      </c>
      <c r="L210" s="13">
        <f t="shared" si="119"/>
        <v>25</v>
      </c>
      <c r="M210" s="27">
        <f t="shared" si="114"/>
        <v>2175</v>
      </c>
      <c r="N210" s="27">
        <f t="shared" si="109"/>
        <v>2175.000000000005</v>
      </c>
      <c r="O210" s="15">
        <v>1</v>
      </c>
      <c r="P210" s="30">
        <f t="shared" si="101"/>
        <v>3218.5</v>
      </c>
      <c r="Q210" s="48">
        <f t="shared" si="98"/>
        <v>3218.5</v>
      </c>
      <c r="R210" s="44">
        <f t="shared" si="102"/>
        <v>3731</v>
      </c>
      <c r="S210" s="48">
        <f t="shared" si="110"/>
        <v>11193</v>
      </c>
      <c r="T210" s="44">
        <f t="shared" si="103"/>
        <v>4243.5</v>
      </c>
      <c r="U210" s="48">
        <f t="shared" si="111"/>
        <v>12730.5</v>
      </c>
      <c r="V210" s="44">
        <f t="shared" si="104"/>
        <v>4756</v>
      </c>
      <c r="W210" s="48">
        <f t="shared" si="112"/>
        <v>14268</v>
      </c>
      <c r="X210" s="44">
        <f t="shared" si="105"/>
        <v>5268.5</v>
      </c>
      <c r="Y210" s="48">
        <f t="shared" si="113"/>
        <v>15805.5</v>
      </c>
      <c r="Z210" s="20">
        <f t="shared" si="106"/>
        <v>53997</v>
      </c>
      <c r="AC210" s="87">
        <f t="shared" si="107"/>
        <v>30</v>
      </c>
      <c r="AD210" s="83">
        <f t="shared" si="108"/>
        <v>2790</v>
      </c>
      <c r="AE210" s="92">
        <f t="shared" si="115"/>
        <v>27.500000000000004</v>
      </c>
      <c r="AF210" s="92">
        <f t="shared" si="116"/>
        <v>28.324999999999999</v>
      </c>
      <c r="AG210" s="92">
        <f t="shared" si="117"/>
        <v>29.15</v>
      </c>
      <c r="AH210" s="92">
        <f t="shared" si="118"/>
        <v>30</v>
      </c>
      <c r="AI210" s="137">
        <f t="shared" si="120"/>
        <v>2667.5000000000005</v>
      </c>
      <c r="AJ210" s="137">
        <f t="shared" si="121"/>
        <v>2747.5250000000001</v>
      </c>
      <c r="AK210" s="137">
        <f t="shared" si="122"/>
        <v>2827.5499999999997</v>
      </c>
      <c r="AL210" s="137">
        <f t="shared" si="123"/>
        <v>2910</v>
      </c>
    </row>
    <row r="211" spans="1:38" ht="20.399999999999999">
      <c r="A211" s="5" t="s">
        <v>14</v>
      </c>
      <c r="B211" s="5" t="s">
        <v>408</v>
      </c>
      <c r="C211" s="22" t="s">
        <v>712</v>
      </c>
      <c r="D211" s="22" t="s">
        <v>766</v>
      </c>
      <c r="E211" s="22" t="s">
        <v>795</v>
      </c>
      <c r="F211" s="22" t="s">
        <v>801</v>
      </c>
      <c r="G211" s="22"/>
      <c r="H211" s="23" t="s">
        <v>606</v>
      </c>
      <c r="I211" s="24">
        <v>836</v>
      </c>
      <c r="J211" s="32">
        <v>8200</v>
      </c>
      <c r="K211" s="26" t="s">
        <v>799</v>
      </c>
      <c r="L211" s="13">
        <f t="shared" si="119"/>
        <v>100</v>
      </c>
      <c r="M211" s="27">
        <f t="shared" si="114"/>
        <v>8700</v>
      </c>
      <c r="N211" s="27">
        <f t="shared" si="109"/>
        <v>8700.00000000002</v>
      </c>
      <c r="O211" s="15">
        <v>1</v>
      </c>
      <c r="P211" s="30">
        <f t="shared" si="101"/>
        <v>12874</v>
      </c>
      <c r="Q211" s="48">
        <f t="shared" si="98"/>
        <v>12874</v>
      </c>
      <c r="R211" s="44">
        <f t="shared" si="102"/>
        <v>14924</v>
      </c>
      <c r="S211" s="48">
        <f t="shared" si="110"/>
        <v>44772</v>
      </c>
      <c r="T211" s="44">
        <f t="shared" si="103"/>
        <v>16974</v>
      </c>
      <c r="U211" s="48">
        <f t="shared" si="111"/>
        <v>50922</v>
      </c>
      <c r="V211" s="44">
        <f t="shared" si="104"/>
        <v>19024</v>
      </c>
      <c r="W211" s="48">
        <f t="shared" si="112"/>
        <v>57072</v>
      </c>
      <c r="X211" s="44">
        <f t="shared" si="105"/>
        <v>21074</v>
      </c>
      <c r="Y211" s="48">
        <f t="shared" si="113"/>
        <v>63222</v>
      </c>
      <c r="Z211" s="20">
        <f t="shared" si="106"/>
        <v>215988</v>
      </c>
      <c r="AC211" s="87">
        <f t="shared" si="107"/>
        <v>120</v>
      </c>
      <c r="AD211" s="83">
        <f t="shared" si="108"/>
        <v>11160</v>
      </c>
      <c r="AE211" s="92">
        <f t="shared" si="115"/>
        <v>110.00000000000001</v>
      </c>
      <c r="AF211" s="92">
        <f t="shared" si="116"/>
        <v>113.3</v>
      </c>
      <c r="AG211" s="92">
        <f t="shared" si="117"/>
        <v>116.6</v>
      </c>
      <c r="AH211" s="92">
        <f t="shared" si="118"/>
        <v>120</v>
      </c>
      <c r="AI211" s="137">
        <f t="shared" si="120"/>
        <v>10670.000000000002</v>
      </c>
      <c r="AJ211" s="137">
        <f t="shared" si="121"/>
        <v>10990.1</v>
      </c>
      <c r="AK211" s="137">
        <f t="shared" si="122"/>
        <v>11310.199999999999</v>
      </c>
      <c r="AL211" s="137">
        <f t="shared" si="123"/>
        <v>11640</v>
      </c>
    </row>
    <row r="212" spans="1:38" ht="20.399999999999999">
      <c r="A212" s="5" t="s">
        <v>14</v>
      </c>
      <c r="B212" s="5" t="s">
        <v>408</v>
      </c>
      <c r="C212" s="22" t="s">
        <v>712</v>
      </c>
      <c r="D212" s="22" t="s">
        <v>766</v>
      </c>
      <c r="E212" s="22" t="s">
        <v>795</v>
      </c>
      <c r="F212" s="22" t="s">
        <v>802</v>
      </c>
      <c r="G212" s="22"/>
      <c r="H212" s="23" t="s">
        <v>606</v>
      </c>
      <c r="I212" s="24">
        <v>1672</v>
      </c>
      <c r="J212" s="32">
        <v>16400</v>
      </c>
      <c r="K212" s="26" t="s">
        <v>799</v>
      </c>
      <c r="L212" s="13">
        <f t="shared" si="119"/>
        <v>200</v>
      </c>
      <c r="M212" s="27">
        <f t="shared" si="114"/>
        <v>17400</v>
      </c>
      <c r="N212" s="27">
        <f t="shared" si="109"/>
        <v>17400.00000000004</v>
      </c>
      <c r="O212" s="15">
        <v>1</v>
      </c>
      <c r="P212" s="30">
        <f t="shared" si="101"/>
        <v>25748</v>
      </c>
      <c r="Q212" s="48">
        <f t="shared" si="98"/>
        <v>25748</v>
      </c>
      <c r="R212" s="44">
        <f t="shared" si="102"/>
        <v>29848</v>
      </c>
      <c r="S212" s="48">
        <f t="shared" si="110"/>
        <v>89544</v>
      </c>
      <c r="T212" s="44">
        <f t="shared" si="103"/>
        <v>33948</v>
      </c>
      <c r="U212" s="48">
        <f t="shared" si="111"/>
        <v>101844</v>
      </c>
      <c r="V212" s="44">
        <f t="shared" si="104"/>
        <v>38048</v>
      </c>
      <c r="W212" s="48">
        <f t="shared" si="112"/>
        <v>114144</v>
      </c>
      <c r="X212" s="44">
        <f t="shared" si="105"/>
        <v>42148</v>
      </c>
      <c r="Y212" s="48">
        <f t="shared" si="113"/>
        <v>126444</v>
      </c>
      <c r="Z212" s="20">
        <f t="shared" si="106"/>
        <v>431976</v>
      </c>
      <c r="AC212" s="87">
        <f t="shared" si="107"/>
        <v>240</v>
      </c>
      <c r="AD212" s="83">
        <f t="shared" si="108"/>
        <v>22320</v>
      </c>
      <c r="AE212" s="92">
        <f t="shared" si="115"/>
        <v>220.00000000000003</v>
      </c>
      <c r="AF212" s="92">
        <f t="shared" si="116"/>
        <v>226.6</v>
      </c>
      <c r="AG212" s="92">
        <f t="shared" si="117"/>
        <v>233.2</v>
      </c>
      <c r="AH212" s="92">
        <f t="shared" si="118"/>
        <v>240</v>
      </c>
      <c r="AI212" s="137">
        <f t="shared" si="120"/>
        <v>21340.000000000004</v>
      </c>
      <c r="AJ212" s="137">
        <f t="shared" si="121"/>
        <v>21980.2</v>
      </c>
      <c r="AK212" s="137">
        <f t="shared" si="122"/>
        <v>22620.399999999998</v>
      </c>
      <c r="AL212" s="137">
        <f t="shared" si="123"/>
        <v>23280</v>
      </c>
    </row>
    <row r="213" spans="1:38" ht="20.399999999999999">
      <c r="A213" s="5" t="s">
        <v>14</v>
      </c>
      <c r="B213" s="5" t="s">
        <v>408</v>
      </c>
      <c r="C213" s="22" t="s">
        <v>712</v>
      </c>
      <c r="D213" s="22" t="s">
        <v>766</v>
      </c>
      <c r="E213" s="22" t="s">
        <v>803</v>
      </c>
      <c r="F213" s="22" t="s">
        <v>804</v>
      </c>
      <c r="G213" s="22"/>
      <c r="H213" s="23" t="s">
        <v>606</v>
      </c>
      <c r="I213" s="24">
        <v>316.8</v>
      </c>
      <c r="J213" s="32">
        <v>316.8</v>
      </c>
      <c r="K213" s="26" t="s">
        <v>791</v>
      </c>
      <c r="L213" s="13">
        <f t="shared" si="119"/>
        <v>3.8634146341463418</v>
      </c>
      <c r="M213" s="27">
        <f t="shared" si="114"/>
        <v>336.11707317073171</v>
      </c>
      <c r="N213" s="27">
        <f t="shared" si="109"/>
        <v>336.11707317073251</v>
      </c>
      <c r="O213" s="15">
        <v>10</v>
      </c>
      <c r="P213" s="30">
        <f t="shared" si="101"/>
        <v>497.37600000000003</v>
      </c>
      <c r="Q213" s="48">
        <f t="shared" si="98"/>
        <v>4973.76</v>
      </c>
      <c r="R213" s="44">
        <f t="shared" si="102"/>
        <v>576.57600000000002</v>
      </c>
      <c r="S213" s="48">
        <f t="shared" si="110"/>
        <v>17297.28</v>
      </c>
      <c r="T213" s="44">
        <f t="shared" si="103"/>
        <v>655.77599999999995</v>
      </c>
      <c r="U213" s="48">
        <f t="shared" si="111"/>
        <v>19673.28</v>
      </c>
      <c r="V213" s="44">
        <f t="shared" si="104"/>
        <v>734.976</v>
      </c>
      <c r="W213" s="48">
        <f t="shared" si="112"/>
        <v>22049.279999999999</v>
      </c>
      <c r="X213" s="44">
        <f t="shared" si="105"/>
        <v>814.17599999999993</v>
      </c>
      <c r="Y213" s="48">
        <f t="shared" si="113"/>
        <v>24425.279999999999</v>
      </c>
      <c r="Z213" s="20">
        <f t="shared" si="106"/>
        <v>83445.119999999995</v>
      </c>
      <c r="AC213" s="87">
        <f t="shared" si="107"/>
        <v>4.6360975609756103</v>
      </c>
      <c r="AD213" s="83">
        <f t="shared" si="108"/>
        <v>431.15707317073173</v>
      </c>
      <c r="AE213" s="92">
        <f t="shared" si="115"/>
        <v>4.2497560975609767</v>
      </c>
      <c r="AF213" s="92">
        <f t="shared" si="116"/>
        <v>4.3772487804878049</v>
      </c>
      <c r="AG213" s="92">
        <f t="shared" si="117"/>
        <v>4.5047414634146339</v>
      </c>
      <c r="AH213" s="92">
        <f t="shared" si="118"/>
        <v>4.6360975609756103</v>
      </c>
      <c r="AI213" s="137">
        <f t="shared" si="120"/>
        <v>412.22634146341477</v>
      </c>
      <c r="AJ213" s="137">
        <f t="shared" si="121"/>
        <v>424.59313170731707</v>
      </c>
      <c r="AK213" s="137">
        <f t="shared" si="122"/>
        <v>436.95992195121948</v>
      </c>
      <c r="AL213" s="137">
        <f t="shared" si="123"/>
        <v>449.70146341463419</v>
      </c>
    </row>
    <row r="214" spans="1:38" ht="30.6">
      <c r="A214" s="5" t="s">
        <v>14</v>
      </c>
      <c r="B214" s="5" t="s">
        <v>408</v>
      </c>
      <c r="C214" s="22" t="s">
        <v>712</v>
      </c>
      <c r="D214" s="22" t="s">
        <v>766</v>
      </c>
      <c r="E214" s="22" t="s">
        <v>805</v>
      </c>
      <c r="F214" s="22" t="s">
        <v>805</v>
      </c>
      <c r="G214" s="22"/>
      <c r="H214" s="23" t="s">
        <v>537</v>
      </c>
      <c r="I214" s="24">
        <v>1254</v>
      </c>
      <c r="J214" s="32">
        <v>8200</v>
      </c>
      <c r="K214" s="26" t="s">
        <v>806</v>
      </c>
      <c r="L214" s="13">
        <f t="shared" si="119"/>
        <v>100</v>
      </c>
      <c r="M214" s="27">
        <f t="shared" si="114"/>
        <v>8700</v>
      </c>
      <c r="N214" s="27">
        <f t="shared" si="109"/>
        <v>8700.00000000002</v>
      </c>
      <c r="O214" s="15">
        <v>15</v>
      </c>
      <c r="P214" s="30">
        <f t="shared" si="101"/>
        <v>12874</v>
      </c>
      <c r="Q214" s="48">
        <f t="shared" si="98"/>
        <v>193110</v>
      </c>
      <c r="R214" s="44">
        <f t="shared" si="102"/>
        <v>14924</v>
      </c>
      <c r="S214" s="48">
        <f t="shared" si="110"/>
        <v>671580</v>
      </c>
      <c r="T214" s="44">
        <f t="shared" si="103"/>
        <v>16974</v>
      </c>
      <c r="U214" s="48">
        <f t="shared" si="111"/>
        <v>763830</v>
      </c>
      <c r="V214" s="44">
        <f t="shared" si="104"/>
        <v>19024</v>
      </c>
      <c r="W214" s="48">
        <f t="shared" si="112"/>
        <v>856080</v>
      </c>
      <c r="X214" s="44">
        <f t="shared" si="105"/>
        <v>21074</v>
      </c>
      <c r="Y214" s="48">
        <f t="shared" si="113"/>
        <v>948330</v>
      </c>
      <c r="Z214" s="20">
        <f t="shared" si="106"/>
        <v>3239820</v>
      </c>
      <c r="AC214" s="87">
        <f t="shared" si="107"/>
        <v>120</v>
      </c>
      <c r="AD214" s="83">
        <f t="shared" si="108"/>
        <v>11160</v>
      </c>
      <c r="AE214" s="92">
        <f t="shared" si="115"/>
        <v>110.00000000000001</v>
      </c>
      <c r="AF214" s="92">
        <f t="shared" si="116"/>
        <v>113.3</v>
      </c>
      <c r="AG214" s="92">
        <f t="shared" si="117"/>
        <v>116.6</v>
      </c>
      <c r="AH214" s="92">
        <f t="shared" si="118"/>
        <v>120</v>
      </c>
      <c r="AI214" s="137">
        <f t="shared" si="120"/>
        <v>10670.000000000002</v>
      </c>
      <c r="AJ214" s="137">
        <f t="shared" si="121"/>
        <v>10990.1</v>
      </c>
      <c r="AK214" s="137">
        <f t="shared" si="122"/>
        <v>11310.199999999999</v>
      </c>
      <c r="AL214" s="137">
        <f t="shared" si="123"/>
        <v>11640</v>
      </c>
    </row>
    <row r="215" spans="1:38" ht="20.399999999999999">
      <c r="A215" s="5" t="s">
        <v>14</v>
      </c>
      <c r="B215" s="5" t="s">
        <v>408</v>
      </c>
      <c r="C215" s="22" t="s">
        <v>712</v>
      </c>
      <c r="D215" s="22" t="s">
        <v>766</v>
      </c>
      <c r="E215" s="22" t="s">
        <v>807</v>
      </c>
      <c r="F215" s="22"/>
      <c r="G215" s="22"/>
      <c r="H215" s="23" t="s">
        <v>606</v>
      </c>
      <c r="I215" s="24">
        <v>125.4</v>
      </c>
      <c r="J215" s="32">
        <v>410</v>
      </c>
      <c r="K215" s="26" t="s">
        <v>740</v>
      </c>
      <c r="L215" s="13">
        <f t="shared" si="119"/>
        <v>5</v>
      </c>
      <c r="M215" s="27">
        <f t="shared" si="114"/>
        <v>435</v>
      </c>
      <c r="N215" s="27">
        <f t="shared" si="109"/>
        <v>435.00000000000102</v>
      </c>
      <c r="O215" s="15">
        <v>112</v>
      </c>
      <c r="P215" s="30">
        <f t="shared" si="101"/>
        <v>643.70000000000005</v>
      </c>
      <c r="Q215" s="48">
        <f t="shared" si="98"/>
        <v>72094.400000000009</v>
      </c>
      <c r="R215" s="44">
        <f t="shared" si="102"/>
        <v>746.2</v>
      </c>
      <c r="S215" s="48">
        <f t="shared" si="110"/>
        <v>250723.20000000001</v>
      </c>
      <c r="T215" s="44">
        <f t="shared" si="103"/>
        <v>848.69999999999993</v>
      </c>
      <c r="U215" s="48">
        <f t="shared" si="111"/>
        <v>285163.19999999995</v>
      </c>
      <c r="V215" s="44">
        <f t="shared" si="104"/>
        <v>951.19999999999993</v>
      </c>
      <c r="W215" s="48">
        <f t="shared" si="112"/>
        <v>319603.19999999995</v>
      </c>
      <c r="X215" s="44">
        <f t="shared" si="105"/>
        <v>1053.7</v>
      </c>
      <c r="Y215" s="48">
        <f t="shared" si="113"/>
        <v>354043.2</v>
      </c>
      <c r="Z215" s="20">
        <f t="shared" si="106"/>
        <v>1209532.7999999998</v>
      </c>
      <c r="AC215" s="87">
        <f t="shared" si="107"/>
        <v>6</v>
      </c>
      <c r="AD215" s="83">
        <f t="shared" si="108"/>
        <v>558</v>
      </c>
      <c r="AE215" s="92">
        <f t="shared" si="115"/>
        <v>5.5</v>
      </c>
      <c r="AF215" s="92">
        <f t="shared" si="116"/>
        <v>5.665</v>
      </c>
      <c r="AG215" s="92">
        <f t="shared" si="117"/>
        <v>5.83</v>
      </c>
      <c r="AH215" s="92">
        <f t="shared" si="118"/>
        <v>6</v>
      </c>
      <c r="AI215" s="137">
        <f t="shared" si="120"/>
        <v>533.5</v>
      </c>
      <c r="AJ215" s="137">
        <f t="shared" si="121"/>
        <v>549.505</v>
      </c>
      <c r="AK215" s="137">
        <f t="shared" si="122"/>
        <v>565.51</v>
      </c>
      <c r="AL215" s="137">
        <f t="shared" si="123"/>
        <v>582</v>
      </c>
    </row>
    <row r="216" spans="1:38" ht="20.399999999999999">
      <c r="A216" s="5" t="s">
        <v>14</v>
      </c>
      <c r="B216" s="5" t="s">
        <v>408</v>
      </c>
      <c r="C216" s="22" t="s">
        <v>712</v>
      </c>
      <c r="D216" s="22" t="s">
        <v>766</v>
      </c>
      <c r="E216" s="22" t="s">
        <v>769</v>
      </c>
      <c r="F216" s="22" t="s">
        <v>741</v>
      </c>
      <c r="G216" s="22"/>
      <c r="H216" s="23" t="s">
        <v>606</v>
      </c>
      <c r="I216" s="24">
        <v>451.44</v>
      </c>
      <c r="J216" s="32">
        <v>3280</v>
      </c>
      <c r="K216" s="26" t="s">
        <v>808</v>
      </c>
      <c r="L216" s="13">
        <f t="shared" si="119"/>
        <v>40</v>
      </c>
      <c r="M216" s="27">
        <f t="shared" si="114"/>
        <v>3480</v>
      </c>
      <c r="N216" s="27">
        <f t="shared" si="109"/>
        <v>3480.0000000000082</v>
      </c>
      <c r="O216" s="15">
        <v>120</v>
      </c>
      <c r="P216" s="30">
        <f t="shared" si="101"/>
        <v>5149.6000000000004</v>
      </c>
      <c r="Q216" s="48">
        <f t="shared" si="98"/>
        <v>617952</v>
      </c>
      <c r="R216" s="44">
        <f t="shared" si="102"/>
        <v>5969.6</v>
      </c>
      <c r="S216" s="48">
        <f t="shared" si="110"/>
        <v>2149056</v>
      </c>
      <c r="T216" s="44">
        <f t="shared" si="103"/>
        <v>6789.5999999999995</v>
      </c>
      <c r="U216" s="48">
        <f t="shared" si="111"/>
        <v>2444255.9999999995</v>
      </c>
      <c r="V216" s="44">
        <f t="shared" si="104"/>
        <v>7609.5999999999995</v>
      </c>
      <c r="W216" s="48">
        <f t="shared" si="112"/>
        <v>2739455.9999999995</v>
      </c>
      <c r="X216" s="44">
        <f t="shared" si="105"/>
        <v>8429.6</v>
      </c>
      <c r="Y216" s="48">
        <f t="shared" si="113"/>
        <v>3034656</v>
      </c>
      <c r="Z216" s="20">
        <f t="shared" si="106"/>
        <v>10367424</v>
      </c>
      <c r="AC216" s="87">
        <f t="shared" si="107"/>
        <v>48</v>
      </c>
      <c r="AD216" s="83">
        <f t="shared" si="108"/>
        <v>4464</v>
      </c>
      <c r="AE216" s="92">
        <f t="shared" si="115"/>
        <v>44</v>
      </c>
      <c r="AF216" s="92">
        <f t="shared" si="116"/>
        <v>45.32</v>
      </c>
      <c r="AG216" s="92">
        <f t="shared" si="117"/>
        <v>46.64</v>
      </c>
      <c r="AH216" s="92">
        <f t="shared" si="118"/>
        <v>48</v>
      </c>
      <c r="AI216" s="137">
        <f t="shared" si="120"/>
        <v>4268</v>
      </c>
      <c r="AJ216" s="137">
        <f t="shared" si="121"/>
        <v>4396.04</v>
      </c>
      <c r="AK216" s="137">
        <f t="shared" si="122"/>
        <v>4524.08</v>
      </c>
      <c r="AL216" s="137">
        <f t="shared" si="123"/>
        <v>4656</v>
      </c>
    </row>
    <row r="217" spans="1:38" ht="20.399999999999999">
      <c r="A217" s="5" t="s">
        <v>14</v>
      </c>
      <c r="B217" s="5" t="s">
        <v>408</v>
      </c>
      <c r="C217" s="22" t="s">
        <v>712</v>
      </c>
      <c r="D217" s="22" t="s">
        <v>766</v>
      </c>
      <c r="E217" s="22" t="s">
        <v>755</v>
      </c>
      <c r="F217" s="22"/>
      <c r="G217" s="22"/>
      <c r="H217" s="23" t="s">
        <v>606</v>
      </c>
      <c r="I217" s="24"/>
      <c r="J217" s="32">
        <v>16400</v>
      </c>
      <c r="K217" s="26"/>
      <c r="L217" s="13">
        <f t="shared" si="119"/>
        <v>200</v>
      </c>
      <c r="M217" s="27">
        <f t="shared" si="114"/>
        <v>17400</v>
      </c>
      <c r="N217" s="27">
        <f t="shared" si="109"/>
        <v>17400.00000000004</v>
      </c>
      <c r="O217" s="15">
        <v>1</v>
      </c>
      <c r="P217" s="30">
        <f t="shared" si="101"/>
        <v>25748</v>
      </c>
      <c r="Q217" s="48">
        <f t="shared" si="98"/>
        <v>25748</v>
      </c>
      <c r="R217" s="44">
        <f t="shared" si="102"/>
        <v>29848</v>
      </c>
      <c r="S217" s="48">
        <f t="shared" si="110"/>
        <v>89544</v>
      </c>
      <c r="T217" s="44">
        <f t="shared" si="103"/>
        <v>33948</v>
      </c>
      <c r="U217" s="48">
        <f t="shared" si="111"/>
        <v>101844</v>
      </c>
      <c r="V217" s="44">
        <f t="shared" si="104"/>
        <v>38048</v>
      </c>
      <c r="W217" s="48">
        <f t="shared" si="112"/>
        <v>114144</v>
      </c>
      <c r="X217" s="44">
        <f t="shared" si="105"/>
        <v>42148</v>
      </c>
      <c r="Y217" s="48">
        <f t="shared" si="113"/>
        <v>126444</v>
      </c>
      <c r="Z217" s="20">
        <f t="shared" si="106"/>
        <v>431976</v>
      </c>
      <c r="AC217" s="87">
        <f t="shared" si="107"/>
        <v>240</v>
      </c>
      <c r="AD217" s="83">
        <f t="shared" si="108"/>
        <v>22320</v>
      </c>
      <c r="AE217" s="92">
        <f t="shared" si="115"/>
        <v>220.00000000000003</v>
      </c>
      <c r="AF217" s="92">
        <f t="shared" si="116"/>
        <v>226.6</v>
      </c>
      <c r="AG217" s="92">
        <f t="shared" si="117"/>
        <v>233.2</v>
      </c>
      <c r="AH217" s="92">
        <f t="shared" si="118"/>
        <v>240</v>
      </c>
      <c r="AI217" s="137">
        <f t="shared" si="120"/>
        <v>21340.000000000004</v>
      </c>
      <c r="AJ217" s="137">
        <f t="shared" si="121"/>
        <v>21980.2</v>
      </c>
      <c r="AK217" s="137">
        <f t="shared" si="122"/>
        <v>22620.399999999998</v>
      </c>
      <c r="AL217" s="137">
        <f t="shared" si="123"/>
        <v>23280</v>
      </c>
    </row>
    <row r="218" spans="1:38">
      <c r="C218" s="22" t="s">
        <v>85</v>
      </c>
      <c r="D218" s="22"/>
      <c r="E218" s="22"/>
      <c r="F218" s="22"/>
      <c r="G218" s="22"/>
      <c r="H218" s="23"/>
      <c r="I218" s="24"/>
      <c r="J218" s="32"/>
      <c r="K218" s="26"/>
      <c r="L218" s="13">
        <f t="shared" si="119"/>
        <v>0</v>
      </c>
      <c r="M218" s="27"/>
      <c r="N218" s="27">
        <f t="shared" si="109"/>
        <v>0</v>
      </c>
      <c r="P218" s="30">
        <f t="shared" si="101"/>
        <v>0</v>
      </c>
      <c r="Q218" s="48">
        <f t="shared" si="98"/>
        <v>0</v>
      </c>
      <c r="R218" s="44">
        <f t="shared" si="102"/>
        <v>0</v>
      </c>
      <c r="S218" s="48">
        <f t="shared" si="110"/>
        <v>0</v>
      </c>
      <c r="T218" s="44">
        <f t="shared" si="103"/>
        <v>0</v>
      </c>
      <c r="U218" s="48">
        <f t="shared" si="111"/>
        <v>0</v>
      </c>
      <c r="V218" s="44">
        <f t="shared" si="104"/>
        <v>0</v>
      </c>
      <c r="W218" s="48">
        <f t="shared" si="112"/>
        <v>0</v>
      </c>
      <c r="X218" s="44">
        <f t="shared" si="105"/>
        <v>0</v>
      </c>
      <c r="Y218" s="48">
        <f t="shared" si="113"/>
        <v>0</v>
      </c>
      <c r="Z218" s="34">
        <f>SUM(Z181:Z217)</f>
        <v>147538452.72</v>
      </c>
      <c r="AC218" s="87">
        <f t="shared" si="107"/>
        <v>0</v>
      </c>
      <c r="AD218" s="83">
        <f t="shared" si="108"/>
        <v>0</v>
      </c>
      <c r="AE218" s="92">
        <f t="shared" si="115"/>
        <v>0</v>
      </c>
      <c r="AF218" s="92">
        <f t="shared" si="116"/>
        <v>0</v>
      </c>
      <c r="AG218" s="92">
        <f t="shared" si="117"/>
        <v>0</v>
      </c>
      <c r="AH218" s="92">
        <f t="shared" si="118"/>
        <v>0</v>
      </c>
      <c r="AI218" s="137">
        <f t="shared" si="120"/>
        <v>0</v>
      </c>
      <c r="AJ218" s="137">
        <f t="shared" si="121"/>
        <v>0</v>
      </c>
      <c r="AK218" s="137">
        <f t="shared" si="122"/>
        <v>0</v>
      </c>
      <c r="AL218" s="137">
        <f t="shared" si="123"/>
        <v>0</v>
      </c>
    </row>
    <row r="219" spans="1:38">
      <c r="A219" s="5" t="s">
        <v>285</v>
      </c>
      <c r="B219" s="5" t="s">
        <v>408</v>
      </c>
      <c r="C219" s="22" t="s">
        <v>809</v>
      </c>
      <c r="D219" s="22" t="s">
        <v>810</v>
      </c>
      <c r="E219" s="22" t="s">
        <v>811</v>
      </c>
      <c r="F219" s="22" t="s">
        <v>812</v>
      </c>
      <c r="G219" s="22"/>
      <c r="H219" s="23" t="s">
        <v>606</v>
      </c>
      <c r="I219" s="24">
        <v>2308.5</v>
      </c>
      <c r="J219" s="32">
        <v>2050</v>
      </c>
      <c r="K219" s="26" t="s">
        <v>813</v>
      </c>
      <c r="L219" s="13">
        <f t="shared" si="119"/>
        <v>25</v>
      </c>
      <c r="M219" s="27">
        <f>+L219*87</f>
        <v>2175</v>
      </c>
      <c r="N219" s="27">
        <f t="shared" si="109"/>
        <v>2175.000000000005</v>
      </c>
      <c r="O219" s="15">
        <v>24</v>
      </c>
      <c r="P219" s="30">
        <f t="shared" si="101"/>
        <v>3218.5</v>
      </c>
      <c r="Q219" s="48">
        <f t="shared" si="98"/>
        <v>77244</v>
      </c>
      <c r="R219" s="44">
        <f t="shared" si="102"/>
        <v>3731</v>
      </c>
      <c r="S219" s="48">
        <f t="shared" si="110"/>
        <v>268632</v>
      </c>
      <c r="T219" s="44">
        <f t="shared" si="103"/>
        <v>4243.5</v>
      </c>
      <c r="U219" s="48">
        <f t="shared" si="111"/>
        <v>305532</v>
      </c>
      <c r="V219" s="44">
        <f t="shared" si="104"/>
        <v>4756</v>
      </c>
      <c r="W219" s="48">
        <f t="shared" si="112"/>
        <v>342432</v>
      </c>
      <c r="X219" s="44">
        <f t="shared" si="105"/>
        <v>5268.5</v>
      </c>
      <c r="Y219" s="48">
        <f t="shared" si="113"/>
        <v>379332</v>
      </c>
      <c r="Z219" s="20">
        <f>+Y219+W219+U219+S219</f>
        <v>1295928</v>
      </c>
      <c r="AC219" s="87">
        <f t="shared" si="107"/>
        <v>30</v>
      </c>
      <c r="AD219" s="83">
        <f t="shared" si="108"/>
        <v>2790</v>
      </c>
      <c r="AE219" s="92">
        <f t="shared" si="115"/>
        <v>27.500000000000004</v>
      </c>
      <c r="AF219" s="92">
        <f t="shared" si="116"/>
        <v>28.324999999999999</v>
      </c>
      <c r="AG219" s="92">
        <f t="shared" si="117"/>
        <v>29.15</v>
      </c>
      <c r="AH219" s="92">
        <f t="shared" si="118"/>
        <v>30</v>
      </c>
      <c r="AI219" s="137">
        <f t="shared" si="120"/>
        <v>2667.5000000000005</v>
      </c>
      <c r="AJ219" s="137">
        <f t="shared" si="121"/>
        <v>2747.5250000000001</v>
      </c>
      <c r="AK219" s="137">
        <f t="shared" si="122"/>
        <v>2827.5499999999997</v>
      </c>
      <c r="AL219" s="137">
        <f t="shared" si="123"/>
        <v>2910</v>
      </c>
    </row>
    <row r="220" spans="1:38">
      <c r="A220" s="5" t="s">
        <v>285</v>
      </c>
      <c r="B220" s="5" t="s">
        <v>408</v>
      </c>
      <c r="C220" s="22" t="s">
        <v>809</v>
      </c>
      <c r="D220" s="22" t="s">
        <v>810</v>
      </c>
      <c r="E220" s="22" t="s">
        <v>812</v>
      </c>
      <c r="F220" s="22" t="s">
        <v>814</v>
      </c>
      <c r="G220" s="22"/>
      <c r="H220" s="23" t="s">
        <v>606</v>
      </c>
      <c r="I220" s="24">
        <v>427.5</v>
      </c>
      <c r="J220" s="32">
        <v>1230</v>
      </c>
      <c r="K220" s="26" t="s">
        <v>815</v>
      </c>
      <c r="L220" s="13">
        <f t="shared" si="119"/>
        <v>15</v>
      </c>
      <c r="M220" s="27">
        <f>+L220*87</f>
        <v>1305</v>
      </c>
      <c r="N220" s="27">
        <f t="shared" si="109"/>
        <v>1305.0000000000032</v>
      </c>
      <c r="O220" s="15">
        <v>144</v>
      </c>
      <c r="P220" s="30">
        <f t="shared" si="101"/>
        <v>1931.1000000000001</v>
      </c>
      <c r="Q220" s="48">
        <f t="shared" ref="Q220:Q235" si="124">+P220*O220</f>
        <v>278078.40000000002</v>
      </c>
      <c r="R220" s="44">
        <f t="shared" si="102"/>
        <v>2238.6</v>
      </c>
      <c r="S220" s="48">
        <f t="shared" si="110"/>
        <v>967075.2</v>
      </c>
      <c r="T220" s="44">
        <f t="shared" si="103"/>
        <v>2546.1</v>
      </c>
      <c r="U220" s="48">
        <f t="shared" si="111"/>
        <v>1099915.2</v>
      </c>
      <c r="V220" s="44">
        <f t="shared" si="104"/>
        <v>2853.6</v>
      </c>
      <c r="W220" s="48">
        <f t="shared" si="112"/>
        <v>1232755.2</v>
      </c>
      <c r="X220" s="44">
        <f t="shared" si="105"/>
        <v>3161.1</v>
      </c>
      <c r="Y220" s="48">
        <f t="shared" si="113"/>
        <v>1365595.2</v>
      </c>
      <c r="Z220" s="20">
        <f t="shared" ref="Z220:Z221" si="125">+Y220+W220+U220+S220</f>
        <v>4665340.8</v>
      </c>
      <c r="AC220" s="87">
        <f t="shared" si="107"/>
        <v>18</v>
      </c>
      <c r="AD220" s="83">
        <f t="shared" si="108"/>
        <v>1674</v>
      </c>
      <c r="AE220" s="92">
        <f t="shared" si="115"/>
        <v>16.5</v>
      </c>
      <c r="AF220" s="92">
        <f t="shared" si="116"/>
        <v>16.995000000000001</v>
      </c>
      <c r="AG220" s="92">
        <f t="shared" si="117"/>
        <v>17.489999999999998</v>
      </c>
      <c r="AH220" s="92">
        <f t="shared" si="118"/>
        <v>18</v>
      </c>
      <c r="AI220" s="137">
        <f t="shared" si="120"/>
        <v>1600.5</v>
      </c>
      <c r="AJ220" s="137">
        <f t="shared" si="121"/>
        <v>1648.5150000000001</v>
      </c>
      <c r="AK220" s="137">
        <f t="shared" si="122"/>
        <v>1696.5299999999997</v>
      </c>
      <c r="AL220" s="137">
        <f t="shared" si="123"/>
        <v>1746</v>
      </c>
    </row>
    <row r="221" spans="1:38">
      <c r="A221" s="5" t="s">
        <v>285</v>
      </c>
      <c r="B221" s="5" t="s">
        <v>408</v>
      </c>
      <c r="C221" s="22" t="s">
        <v>809</v>
      </c>
      <c r="D221" s="22" t="s">
        <v>810</v>
      </c>
      <c r="E221" s="22" t="s">
        <v>816</v>
      </c>
      <c r="F221" s="22" t="s">
        <v>817</v>
      </c>
      <c r="G221" s="22"/>
      <c r="H221" s="23" t="s">
        <v>606</v>
      </c>
      <c r="I221" s="24">
        <v>25.65</v>
      </c>
      <c r="J221" s="32">
        <v>164</v>
      </c>
      <c r="K221" s="26" t="s">
        <v>818</v>
      </c>
      <c r="L221" s="13">
        <f t="shared" si="119"/>
        <v>2</v>
      </c>
      <c r="M221" s="27">
        <f>+L221*87</f>
        <v>174</v>
      </c>
      <c r="N221" s="27">
        <f t="shared" si="109"/>
        <v>174.0000000000004</v>
      </c>
      <c r="O221" s="15">
        <v>120</v>
      </c>
      <c r="P221" s="30">
        <f t="shared" si="101"/>
        <v>257.48</v>
      </c>
      <c r="Q221" s="48">
        <f t="shared" si="124"/>
        <v>30897.600000000002</v>
      </c>
      <c r="R221" s="44">
        <f t="shared" si="102"/>
        <v>298.48</v>
      </c>
      <c r="S221" s="48">
        <f t="shared" si="110"/>
        <v>107452.80000000002</v>
      </c>
      <c r="T221" s="44">
        <f t="shared" si="103"/>
        <v>339.47999999999996</v>
      </c>
      <c r="U221" s="48">
        <f t="shared" si="111"/>
        <v>122212.79999999999</v>
      </c>
      <c r="V221" s="44">
        <f t="shared" si="104"/>
        <v>380.47999999999996</v>
      </c>
      <c r="W221" s="48">
        <f t="shared" si="112"/>
        <v>136972.79999999999</v>
      </c>
      <c r="X221" s="44">
        <f t="shared" si="105"/>
        <v>421.47999999999996</v>
      </c>
      <c r="Y221" s="48">
        <f t="shared" si="113"/>
        <v>151732.79999999999</v>
      </c>
      <c r="Z221" s="20">
        <f t="shared" si="125"/>
        <v>518371.19999999995</v>
      </c>
      <c r="AC221" s="87">
        <f t="shared" si="107"/>
        <v>2.4</v>
      </c>
      <c r="AD221" s="83">
        <f t="shared" si="108"/>
        <v>223.2</v>
      </c>
      <c r="AE221" s="92">
        <f t="shared" si="115"/>
        <v>2.2000000000000002</v>
      </c>
      <c r="AF221" s="92">
        <f t="shared" si="116"/>
        <v>2.266</v>
      </c>
      <c r="AG221" s="92">
        <f t="shared" si="117"/>
        <v>2.3319999999999999</v>
      </c>
      <c r="AH221" s="92">
        <f t="shared" si="118"/>
        <v>2.4</v>
      </c>
      <c r="AI221" s="137">
        <f t="shared" si="120"/>
        <v>213.4</v>
      </c>
      <c r="AJ221" s="137">
        <f t="shared" si="121"/>
        <v>219.80199999999999</v>
      </c>
      <c r="AK221" s="137">
        <f t="shared" si="122"/>
        <v>226.20399999999998</v>
      </c>
      <c r="AL221" s="137">
        <f t="shared" si="123"/>
        <v>232.79999999999998</v>
      </c>
    </row>
    <row r="222" spans="1:38">
      <c r="A222" s="5" t="s">
        <v>285</v>
      </c>
      <c r="B222" s="5" t="s">
        <v>408</v>
      </c>
      <c r="C222" s="22" t="s">
        <v>85</v>
      </c>
      <c r="D222" s="22"/>
      <c r="E222" s="22"/>
      <c r="F222" s="22"/>
      <c r="G222" s="22"/>
      <c r="H222" s="23"/>
      <c r="I222" s="24"/>
      <c r="J222" s="32"/>
      <c r="K222" s="26"/>
      <c r="L222" s="13">
        <f t="shared" si="119"/>
        <v>0</v>
      </c>
      <c r="M222" s="27"/>
      <c r="N222" s="27">
        <f t="shared" si="109"/>
        <v>0</v>
      </c>
      <c r="P222" s="30">
        <f t="shared" si="101"/>
        <v>0</v>
      </c>
      <c r="Q222" s="48">
        <f t="shared" si="124"/>
        <v>0</v>
      </c>
      <c r="R222" s="44">
        <f t="shared" si="102"/>
        <v>0</v>
      </c>
      <c r="S222" s="48">
        <f t="shared" si="110"/>
        <v>0</v>
      </c>
      <c r="T222" s="44">
        <f t="shared" si="103"/>
        <v>0</v>
      </c>
      <c r="U222" s="48">
        <f t="shared" si="111"/>
        <v>0</v>
      </c>
      <c r="V222" s="44">
        <f t="shared" si="104"/>
        <v>0</v>
      </c>
      <c r="W222" s="48">
        <f t="shared" si="112"/>
        <v>0</v>
      </c>
      <c r="X222" s="44">
        <f t="shared" si="105"/>
        <v>0</v>
      </c>
      <c r="Y222" s="48">
        <f t="shared" si="113"/>
        <v>0</v>
      </c>
      <c r="Z222" s="34">
        <f>SUM(Z219:Z221)</f>
        <v>6479640</v>
      </c>
      <c r="AC222" s="87">
        <f t="shared" si="107"/>
        <v>0</v>
      </c>
      <c r="AD222" s="83">
        <f t="shared" si="108"/>
        <v>0</v>
      </c>
      <c r="AE222" s="92">
        <f t="shared" si="115"/>
        <v>0</v>
      </c>
      <c r="AF222" s="92">
        <f t="shared" si="116"/>
        <v>0</v>
      </c>
      <c r="AG222" s="92">
        <f t="shared" si="117"/>
        <v>0</v>
      </c>
      <c r="AH222" s="92">
        <f t="shared" si="118"/>
        <v>0</v>
      </c>
      <c r="AI222" s="137">
        <f t="shared" si="120"/>
        <v>0</v>
      </c>
      <c r="AJ222" s="137">
        <f t="shared" si="121"/>
        <v>0</v>
      </c>
      <c r="AK222" s="137">
        <f t="shared" si="122"/>
        <v>0</v>
      </c>
      <c r="AL222" s="137">
        <f t="shared" si="123"/>
        <v>0</v>
      </c>
    </row>
    <row r="223" spans="1:38" ht="20.399999999999999">
      <c r="A223" s="5" t="s">
        <v>285</v>
      </c>
      <c r="B223" s="5" t="s">
        <v>408</v>
      </c>
      <c r="C223" s="22" t="s">
        <v>809</v>
      </c>
      <c r="D223" s="22" t="s">
        <v>819</v>
      </c>
      <c r="E223" s="22" t="s">
        <v>820</v>
      </c>
      <c r="F223" s="22" t="s">
        <v>821</v>
      </c>
      <c r="G223" s="22"/>
      <c r="H223" s="23" t="s">
        <v>606</v>
      </c>
      <c r="I223" s="24">
        <v>575</v>
      </c>
      <c r="J223" s="32">
        <v>8200</v>
      </c>
      <c r="K223" s="26" t="s">
        <v>822</v>
      </c>
      <c r="L223" s="13">
        <f t="shared" si="119"/>
        <v>100</v>
      </c>
      <c r="M223" s="27">
        <f t="shared" ref="M223:M226" si="126">+L223*87</f>
        <v>8700</v>
      </c>
      <c r="N223" s="27">
        <f t="shared" si="109"/>
        <v>8700.00000000002</v>
      </c>
      <c r="O223" s="15">
        <v>520</v>
      </c>
      <c r="P223" s="30">
        <f t="shared" si="101"/>
        <v>12874</v>
      </c>
      <c r="Q223" s="48">
        <f t="shared" si="124"/>
        <v>6694480</v>
      </c>
      <c r="R223" s="44">
        <f t="shared" si="102"/>
        <v>14924</v>
      </c>
      <c r="S223" s="48">
        <f t="shared" si="110"/>
        <v>23281440</v>
      </c>
      <c r="T223" s="44">
        <f t="shared" si="103"/>
        <v>16974</v>
      </c>
      <c r="U223" s="48">
        <f t="shared" si="111"/>
        <v>26479440</v>
      </c>
      <c r="V223" s="44">
        <f t="shared" si="104"/>
        <v>19024</v>
      </c>
      <c r="W223" s="48">
        <f t="shared" si="112"/>
        <v>29677440</v>
      </c>
      <c r="X223" s="44">
        <f t="shared" si="105"/>
        <v>21074</v>
      </c>
      <c r="Y223" s="48">
        <f t="shared" si="113"/>
        <v>32875440</v>
      </c>
      <c r="Z223" s="20">
        <f>+Y223+W223+U223+S223</f>
        <v>112313760</v>
      </c>
      <c r="AC223" s="87">
        <f t="shared" si="107"/>
        <v>120</v>
      </c>
      <c r="AD223" s="83">
        <f t="shared" si="108"/>
        <v>11160</v>
      </c>
      <c r="AE223" s="92">
        <f t="shared" si="115"/>
        <v>110.00000000000001</v>
      </c>
      <c r="AF223" s="92">
        <f t="shared" si="116"/>
        <v>113.3</v>
      </c>
      <c r="AG223" s="92">
        <f t="shared" si="117"/>
        <v>116.6</v>
      </c>
      <c r="AH223" s="92">
        <f t="shared" si="118"/>
        <v>120</v>
      </c>
      <c r="AI223" s="137">
        <f t="shared" si="120"/>
        <v>10670.000000000002</v>
      </c>
      <c r="AJ223" s="137">
        <f t="shared" si="121"/>
        <v>10990.1</v>
      </c>
      <c r="AK223" s="137">
        <f t="shared" si="122"/>
        <v>11310.199999999999</v>
      </c>
      <c r="AL223" s="137">
        <f t="shared" si="123"/>
        <v>11640</v>
      </c>
    </row>
    <row r="224" spans="1:38" ht="20.399999999999999">
      <c r="A224" s="5" t="s">
        <v>285</v>
      </c>
      <c r="B224" s="5" t="s">
        <v>408</v>
      </c>
      <c r="C224" s="22" t="s">
        <v>809</v>
      </c>
      <c r="D224" s="22" t="s">
        <v>819</v>
      </c>
      <c r="E224" s="22" t="s">
        <v>820</v>
      </c>
      <c r="F224" s="22" t="s">
        <v>824</v>
      </c>
      <c r="G224" s="22"/>
      <c r="H224" s="23" t="s">
        <v>606</v>
      </c>
      <c r="I224" s="24">
        <v>300</v>
      </c>
      <c r="J224" s="32">
        <v>2460</v>
      </c>
      <c r="K224" s="26" t="s">
        <v>825</v>
      </c>
      <c r="L224" s="13">
        <f t="shared" si="119"/>
        <v>30</v>
      </c>
      <c r="M224" s="27">
        <f t="shared" si="126"/>
        <v>2610</v>
      </c>
      <c r="N224" s="27">
        <f t="shared" si="109"/>
        <v>2610.0000000000064</v>
      </c>
      <c r="O224" s="15">
        <v>250</v>
      </c>
      <c r="P224" s="30">
        <f t="shared" si="101"/>
        <v>3862.2000000000003</v>
      </c>
      <c r="Q224" s="48">
        <f t="shared" si="124"/>
        <v>965550.00000000012</v>
      </c>
      <c r="R224" s="44">
        <f t="shared" si="102"/>
        <v>4477.2</v>
      </c>
      <c r="S224" s="48">
        <f t="shared" si="110"/>
        <v>3357900</v>
      </c>
      <c r="T224" s="44">
        <f t="shared" si="103"/>
        <v>5092.2</v>
      </c>
      <c r="U224" s="48">
        <f t="shared" si="111"/>
        <v>3819150</v>
      </c>
      <c r="V224" s="44">
        <f t="shared" si="104"/>
        <v>5707.2</v>
      </c>
      <c r="W224" s="48">
        <f t="shared" si="112"/>
        <v>4280400</v>
      </c>
      <c r="X224" s="44">
        <f t="shared" si="105"/>
        <v>6322.2</v>
      </c>
      <c r="Y224" s="48">
        <f t="shared" si="113"/>
        <v>4741650</v>
      </c>
      <c r="Z224" s="20">
        <f t="shared" ref="Z224:Z237" si="127">+Y224+W224+U224+S224</f>
        <v>16199100</v>
      </c>
      <c r="AC224" s="87">
        <f t="shared" si="107"/>
        <v>36</v>
      </c>
      <c r="AD224" s="83">
        <f t="shared" si="108"/>
        <v>3348</v>
      </c>
      <c r="AE224" s="92">
        <f t="shared" si="115"/>
        <v>33</v>
      </c>
      <c r="AF224" s="92">
        <f t="shared" si="116"/>
        <v>33.99</v>
      </c>
      <c r="AG224" s="92">
        <f t="shared" si="117"/>
        <v>34.979999999999997</v>
      </c>
      <c r="AH224" s="92">
        <f t="shared" si="118"/>
        <v>36</v>
      </c>
      <c r="AI224" s="137">
        <f t="shared" si="120"/>
        <v>3201</v>
      </c>
      <c r="AJ224" s="137">
        <f t="shared" si="121"/>
        <v>3297.03</v>
      </c>
      <c r="AK224" s="137">
        <f t="shared" si="122"/>
        <v>3393.0599999999995</v>
      </c>
      <c r="AL224" s="137">
        <f t="shared" si="123"/>
        <v>3492</v>
      </c>
    </row>
    <row r="225" spans="1:38" ht="20.399999999999999">
      <c r="A225" s="5" t="s">
        <v>285</v>
      </c>
      <c r="B225" s="5" t="s">
        <v>408</v>
      </c>
      <c r="C225" s="22" t="s">
        <v>809</v>
      </c>
      <c r="D225" s="22" t="s">
        <v>819</v>
      </c>
      <c r="E225" s="22" t="s">
        <v>820</v>
      </c>
      <c r="F225" s="22" t="s">
        <v>826</v>
      </c>
      <c r="G225" s="22"/>
      <c r="H225" s="23" t="s">
        <v>606</v>
      </c>
      <c r="I225" s="24">
        <v>200</v>
      </c>
      <c r="J225" s="32">
        <v>1640</v>
      </c>
      <c r="K225" s="26" t="s">
        <v>825</v>
      </c>
      <c r="L225" s="13">
        <f t="shared" si="119"/>
        <v>20</v>
      </c>
      <c r="M225" s="27">
        <f t="shared" si="126"/>
        <v>1740</v>
      </c>
      <c r="N225" s="27">
        <f t="shared" si="109"/>
        <v>1740.0000000000041</v>
      </c>
      <c r="O225" s="15">
        <v>125</v>
      </c>
      <c r="P225" s="30">
        <f t="shared" si="101"/>
        <v>2574.8000000000002</v>
      </c>
      <c r="Q225" s="48">
        <f t="shared" si="124"/>
        <v>321850</v>
      </c>
      <c r="R225" s="44">
        <f t="shared" si="102"/>
        <v>2984.8</v>
      </c>
      <c r="S225" s="48">
        <f t="shared" si="110"/>
        <v>1119300</v>
      </c>
      <c r="T225" s="44">
        <f t="shared" si="103"/>
        <v>3394.7999999999997</v>
      </c>
      <c r="U225" s="48">
        <f t="shared" si="111"/>
        <v>1273049.9999999998</v>
      </c>
      <c r="V225" s="44">
        <f t="shared" si="104"/>
        <v>3804.7999999999997</v>
      </c>
      <c r="W225" s="48">
        <f t="shared" si="112"/>
        <v>1426799.9999999998</v>
      </c>
      <c r="X225" s="44">
        <f t="shared" si="105"/>
        <v>4214.8</v>
      </c>
      <c r="Y225" s="48">
        <f t="shared" si="113"/>
        <v>1580550</v>
      </c>
      <c r="Z225" s="20">
        <f t="shared" si="127"/>
        <v>5399700</v>
      </c>
      <c r="AC225" s="87">
        <f t="shared" si="107"/>
        <v>24</v>
      </c>
      <c r="AD225" s="83">
        <f t="shared" si="108"/>
        <v>2232</v>
      </c>
      <c r="AE225" s="92">
        <f t="shared" si="115"/>
        <v>22</v>
      </c>
      <c r="AF225" s="92">
        <f t="shared" si="116"/>
        <v>22.66</v>
      </c>
      <c r="AG225" s="92">
        <f t="shared" si="117"/>
        <v>23.32</v>
      </c>
      <c r="AH225" s="92">
        <f t="shared" si="118"/>
        <v>24</v>
      </c>
      <c r="AI225" s="137">
        <f t="shared" si="120"/>
        <v>2134</v>
      </c>
      <c r="AJ225" s="137">
        <f t="shared" si="121"/>
        <v>2198.02</v>
      </c>
      <c r="AK225" s="137">
        <f t="shared" si="122"/>
        <v>2262.04</v>
      </c>
      <c r="AL225" s="137">
        <f t="shared" si="123"/>
        <v>2328</v>
      </c>
    </row>
    <row r="226" spans="1:38" ht="30.6">
      <c r="A226" s="5" t="s">
        <v>285</v>
      </c>
      <c r="B226" s="5" t="s">
        <v>408</v>
      </c>
      <c r="C226" s="22" t="s">
        <v>809</v>
      </c>
      <c r="D226" s="22" t="s">
        <v>819</v>
      </c>
      <c r="E226" s="22" t="s">
        <v>849</v>
      </c>
      <c r="F226" s="22"/>
      <c r="G226" s="22"/>
      <c r="H226" s="23" t="s">
        <v>606</v>
      </c>
      <c r="I226" s="24">
        <v>75</v>
      </c>
      <c r="J226" s="32">
        <v>246</v>
      </c>
      <c r="K226" s="26" t="s">
        <v>848</v>
      </c>
      <c r="L226" s="13">
        <f t="shared" si="119"/>
        <v>3</v>
      </c>
      <c r="M226" s="27">
        <f t="shared" si="126"/>
        <v>261</v>
      </c>
      <c r="N226" s="27">
        <f t="shared" si="109"/>
        <v>261.00000000000063</v>
      </c>
      <c r="O226" s="15">
        <v>8</v>
      </c>
      <c r="P226" s="30">
        <f t="shared" ref="P226" si="128">+J226*1.57</f>
        <v>386.22</v>
      </c>
      <c r="Q226" s="48">
        <f t="shared" si="124"/>
        <v>3089.76</v>
      </c>
      <c r="R226" s="44">
        <f t="shared" ref="R226" si="129">+J226*1.82</f>
        <v>447.72</v>
      </c>
      <c r="S226" s="48">
        <f t="shared" si="110"/>
        <v>10745.28</v>
      </c>
      <c r="T226" s="44">
        <f t="shared" ref="T226" si="130">+J226*2.07</f>
        <v>509.21999999999997</v>
      </c>
      <c r="U226" s="48">
        <f t="shared" si="111"/>
        <v>12221.279999999999</v>
      </c>
      <c r="V226" s="44">
        <f t="shared" ref="V226" si="131">+J226*2.32</f>
        <v>570.71999999999991</v>
      </c>
      <c r="W226" s="48">
        <f t="shared" si="112"/>
        <v>13697.279999999999</v>
      </c>
      <c r="X226" s="44">
        <f t="shared" ref="X226" si="132">+J226*2.57</f>
        <v>632.21999999999991</v>
      </c>
      <c r="Y226" s="48">
        <f t="shared" si="113"/>
        <v>15173.279999999999</v>
      </c>
      <c r="Z226" s="20">
        <f t="shared" si="127"/>
        <v>51837.119999999995</v>
      </c>
      <c r="AC226" s="87">
        <f t="shared" si="107"/>
        <v>3.5999999999999996</v>
      </c>
      <c r="AD226" s="83">
        <f t="shared" si="108"/>
        <v>334.79999999999995</v>
      </c>
      <c r="AE226" s="92">
        <f t="shared" si="115"/>
        <v>3.3000000000000003</v>
      </c>
      <c r="AF226" s="92">
        <f t="shared" si="116"/>
        <v>3.399</v>
      </c>
      <c r="AG226" s="92">
        <f t="shared" si="117"/>
        <v>3.4979999999999998</v>
      </c>
      <c r="AH226" s="92">
        <f t="shared" si="118"/>
        <v>3.5999999999999996</v>
      </c>
      <c r="AI226" s="137">
        <f t="shared" si="120"/>
        <v>320.10000000000002</v>
      </c>
      <c r="AJ226" s="137">
        <f t="shared" si="121"/>
        <v>329.70299999999997</v>
      </c>
      <c r="AK226" s="137">
        <f t="shared" si="122"/>
        <v>339.30599999999998</v>
      </c>
      <c r="AL226" s="137">
        <f t="shared" si="123"/>
        <v>349.2</v>
      </c>
    </row>
    <row r="227" spans="1:38" ht="40.799999999999997">
      <c r="A227" s="5" t="s">
        <v>285</v>
      </c>
      <c r="B227" s="5" t="s">
        <v>408</v>
      </c>
      <c r="C227" s="22" t="s">
        <v>809</v>
      </c>
      <c r="D227" s="22" t="s">
        <v>819</v>
      </c>
      <c r="E227" s="22" t="s">
        <v>851</v>
      </c>
      <c r="F227" s="22"/>
      <c r="G227" s="22"/>
      <c r="H227" s="23" t="s">
        <v>606</v>
      </c>
      <c r="I227" s="24">
        <v>50</v>
      </c>
      <c r="J227" s="32">
        <v>340</v>
      </c>
      <c r="K227" s="26" t="s">
        <v>836</v>
      </c>
      <c r="L227" s="13">
        <f t="shared" si="119"/>
        <v>4.1463414634146343</v>
      </c>
      <c r="M227" s="27">
        <f>+L227*87</f>
        <v>360.73170731707319</v>
      </c>
      <c r="N227" s="27">
        <f t="shared" si="109"/>
        <v>360.73170731707404</v>
      </c>
      <c r="O227" s="15">
        <v>225</v>
      </c>
      <c r="P227" s="30">
        <f>+J227*1.57</f>
        <v>533.80000000000007</v>
      </c>
      <c r="Q227" s="48">
        <f t="shared" si="124"/>
        <v>120105.00000000001</v>
      </c>
      <c r="R227" s="44">
        <f>+J227*1.82</f>
        <v>618.80000000000007</v>
      </c>
      <c r="S227" s="48">
        <f t="shared" si="110"/>
        <v>417690.00000000012</v>
      </c>
      <c r="T227" s="44">
        <f>+J227*2.07</f>
        <v>703.8</v>
      </c>
      <c r="U227" s="48">
        <f t="shared" si="111"/>
        <v>475065</v>
      </c>
      <c r="V227" s="44">
        <f>+J227*2.32</f>
        <v>788.8</v>
      </c>
      <c r="W227" s="48">
        <f t="shared" si="112"/>
        <v>532440</v>
      </c>
      <c r="X227" s="44">
        <f>+J227*2.57</f>
        <v>873.8</v>
      </c>
      <c r="Y227" s="48">
        <f t="shared" si="113"/>
        <v>589815</v>
      </c>
      <c r="Z227" s="20">
        <f t="shared" si="127"/>
        <v>2015010</v>
      </c>
      <c r="AC227" s="87">
        <f t="shared" si="107"/>
        <v>4.975609756097561</v>
      </c>
      <c r="AD227" s="83">
        <f t="shared" si="108"/>
        <v>462.73170731707319</v>
      </c>
      <c r="AE227" s="92">
        <f t="shared" si="115"/>
        <v>4.5609756097560981</v>
      </c>
      <c r="AF227" s="92">
        <f t="shared" si="116"/>
        <v>4.6978048780487809</v>
      </c>
      <c r="AG227" s="92">
        <f t="shared" si="117"/>
        <v>4.8346341463414628</v>
      </c>
      <c r="AH227" s="92">
        <f t="shared" si="118"/>
        <v>4.975609756097561</v>
      </c>
      <c r="AI227" s="137">
        <f t="shared" si="120"/>
        <v>442.41463414634148</v>
      </c>
      <c r="AJ227" s="137">
        <f t="shared" si="121"/>
        <v>455.68707317073176</v>
      </c>
      <c r="AK227" s="137">
        <f t="shared" si="122"/>
        <v>468.95951219512187</v>
      </c>
      <c r="AL227" s="137">
        <f t="shared" si="123"/>
        <v>482.63414634146341</v>
      </c>
    </row>
    <row r="228" spans="1:38" ht="20.399999999999999">
      <c r="A228" s="5" t="s">
        <v>285</v>
      </c>
      <c r="B228" s="5" t="s">
        <v>408</v>
      </c>
      <c r="C228" s="22" t="s">
        <v>809</v>
      </c>
      <c r="D228" s="22" t="s">
        <v>819</v>
      </c>
      <c r="E228" s="22" t="s">
        <v>852</v>
      </c>
      <c r="F228" s="22"/>
      <c r="G228" s="22"/>
      <c r="H228" s="23" t="s">
        <v>606</v>
      </c>
      <c r="I228" s="24">
        <v>112.5</v>
      </c>
      <c r="J228" s="32">
        <v>430</v>
      </c>
      <c r="K228" s="26" t="s">
        <v>853</v>
      </c>
      <c r="L228" s="13">
        <f t="shared" si="119"/>
        <v>5.2439024390243905</v>
      </c>
      <c r="M228" s="27">
        <f t="shared" ref="M228:M239" si="133">+L228*87</f>
        <v>456.21951219512198</v>
      </c>
      <c r="N228" s="27">
        <f t="shared" si="109"/>
        <v>456.219512195123</v>
      </c>
      <c r="O228" s="15">
        <v>300</v>
      </c>
      <c r="P228" s="30">
        <f t="shared" ref="P228:P229" si="134">+J228*1.57</f>
        <v>675.1</v>
      </c>
      <c r="Q228" s="48">
        <f t="shared" si="124"/>
        <v>202530</v>
      </c>
      <c r="R228" s="44">
        <f t="shared" ref="R228:R229" si="135">+J228*1.82</f>
        <v>782.6</v>
      </c>
      <c r="S228" s="48">
        <f t="shared" si="110"/>
        <v>704340</v>
      </c>
      <c r="T228" s="44">
        <f t="shared" ref="T228:T229" si="136">+J228*2.07</f>
        <v>890.09999999999991</v>
      </c>
      <c r="U228" s="48">
        <f t="shared" si="111"/>
        <v>801090</v>
      </c>
      <c r="V228" s="44">
        <f t="shared" ref="V228:V229" si="137">+J228*2.32</f>
        <v>997.59999999999991</v>
      </c>
      <c r="W228" s="48">
        <f t="shared" si="112"/>
        <v>897840</v>
      </c>
      <c r="X228" s="44">
        <f t="shared" ref="X228:X229" si="138">+J228*2.57</f>
        <v>1105.0999999999999</v>
      </c>
      <c r="Y228" s="48">
        <f t="shared" si="113"/>
        <v>994590</v>
      </c>
      <c r="Z228" s="20">
        <f t="shared" si="127"/>
        <v>3397860</v>
      </c>
      <c r="AC228" s="87">
        <f t="shared" si="107"/>
        <v>6.2926829268292686</v>
      </c>
      <c r="AD228" s="83">
        <f t="shared" si="108"/>
        <v>585.21951219512198</v>
      </c>
      <c r="AE228" s="92">
        <f t="shared" si="115"/>
        <v>5.7682926829268304</v>
      </c>
      <c r="AF228" s="92">
        <f t="shared" si="116"/>
        <v>5.9413414634146342</v>
      </c>
      <c r="AG228" s="92">
        <f t="shared" si="117"/>
        <v>6.1143902439024389</v>
      </c>
      <c r="AH228" s="92">
        <f t="shared" si="118"/>
        <v>6.2926829268292686</v>
      </c>
      <c r="AI228" s="137">
        <f t="shared" si="120"/>
        <v>559.52439024390253</v>
      </c>
      <c r="AJ228" s="137">
        <f t="shared" si="121"/>
        <v>576.31012195121957</v>
      </c>
      <c r="AK228" s="137">
        <f t="shared" si="122"/>
        <v>593.09585365853661</v>
      </c>
      <c r="AL228" s="137">
        <f t="shared" si="123"/>
        <v>610.39024390243901</v>
      </c>
    </row>
    <row r="229" spans="1:38" ht="30.6">
      <c r="A229" s="5" t="s">
        <v>285</v>
      </c>
      <c r="B229" s="5" t="s">
        <v>408</v>
      </c>
      <c r="C229" s="22" t="s">
        <v>809</v>
      </c>
      <c r="D229" s="22" t="s">
        <v>854</v>
      </c>
      <c r="E229" s="22" t="s">
        <v>849</v>
      </c>
      <c r="F229" s="22"/>
      <c r="G229" s="22"/>
      <c r="H229" s="23" t="s">
        <v>606</v>
      </c>
      <c r="I229" s="24">
        <v>75</v>
      </c>
      <c r="J229" s="32">
        <v>246</v>
      </c>
      <c r="K229" s="26" t="s">
        <v>848</v>
      </c>
      <c r="L229" s="13">
        <f t="shared" si="119"/>
        <v>3</v>
      </c>
      <c r="M229" s="27">
        <f t="shared" si="133"/>
        <v>261</v>
      </c>
      <c r="N229" s="27">
        <f t="shared" ref="N229:N247" si="139">+(1.0609756097561)*J229</f>
        <v>261.00000000000063</v>
      </c>
      <c r="O229" s="15">
        <v>45</v>
      </c>
      <c r="P229" s="30">
        <f t="shared" si="134"/>
        <v>386.22</v>
      </c>
      <c r="Q229" s="48">
        <f t="shared" si="124"/>
        <v>17379.900000000001</v>
      </c>
      <c r="R229" s="44">
        <f t="shared" si="135"/>
        <v>447.72</v>
      </c>
      <c r="S229" s="48">
        <f t="shared" ref="S229:S247" si="140">+R229*O229*3</f>
        <v>60442.200000000004</v>
      </c>
      <c r="T229" s="44">
        <f t="shared" si="136"/>
        <v>509.21999999999997</v>
      </c>
      <c r="U229" s="48">
        <f t="shared" ref="U229:U247" si="141">+T229*O229*3</f>
        <v>68744.7</v>
      </c>
      <c r="V229" s="44">
        <f t="shared" si="137"/>
        <v>570.71999999999991</v>
      </c>
      <c r="W229" s="48">
        <f t="shared" ref="W229:W247" si="142">+V229*O229*3</f>
        <v>77047.199999999997</v>
      </c>
      <c r="X229" s="44">
        <f t="shared" si="138"/>
        <v>632.21999999999991</v>
      </c>
      <c r="Y229" s="48">
        <f t="shared" ref="Y229:Y247" si="143">+X229*O229*3</f>
        <v>85349.7</v>
      </c>
      <c r="Z229" s="20">
        <f t="shared" si="127"/>
        <v>291583.8</v>
      </c>
      <c r="AC229" s="87">
        <f t="shared" si="107"/>
        <v>3.5999999999999996</v>
      </c>
      <c r="AD229" s="83">
        <f t="shared" si="108"/>
        <v>334.79999999999995</v>
      </c>
      <c r="AE229" s="92">
        <f t="shared" si="115"/>
        <v>3.3000000000000003</v>
      </c>
      <c r="AF229" s="92">
        <f t="shared" si="116"/>
        <v>3.399</v>
      </c>
      <c r="AG229" s="92">
        <f t="shared" si="117"/>
        <v>3.4979999999999998</v>
      </c>
      <c r="AH229" s="92">
        <f t="shared" si="118"/>
        <v>3.5999999999999996</v>
      </c>
      <c r="AI229" s="137">
        <f t="shared" si="120"/>
        <v>320.10000000000002</v>
      </c>
      <c r="AJ229" s="137">
        <f t="shared" si="121"/>
        <v>329.70299999999997</v>
      </c>
      <c r="AK229" s="137">
        <f t="shared" si="122"/>
        <v>339.30599999999998</v>
      </c>
      <c r="AL229" s="137">
        <f t="shared" si="123"/>
        <v>349.2</v>
      </c>
    </row>
    <row r="230" spans="1:38" ht="51">
      <c r="A230" s="5" t="s">
        <v>285</v>
      </c>
      <c r="B230" s="5" t="s">
        <v>408</v>
      </c>
      <c r="C230" s="22" t="s">
        <v>809</v>
      </c>
      <c r="D230" s="22" t="s">
        <v>854</v>
      </c>
      <c r="E230" s="22" t="s">
        <v>856</v>
      </c>
      <c r="F230" s="22"/>
      <c r="G230" s="22"/>
      <c r="H230" s="23" t="s">
        <v>606</v>
      </c>
      <c r="I230" s="24">
        <v>50</v>
      </c>
      <c r="J230" s="32" t="s">
        <v>850</v>
      </c>
      <c r="K230" s="32" t="s">
        <v>850</v>
      </c>
      <c r="L230" s="13" t="s">
        <v>865</v>
      </c>
      <c r="M230" s="32" t="s">
        <v>850</v>
      </c>
      <c r="N230" s="32" t="s">
        <v>850</v>
      </c>
      <c r="O230" s="32" t="s">
        <v>850</v>
      </c>
      <c r="P230" s="32" t="s">
        <v>850</v>
      </c>
      <c r="Q230" s="32" t="s">
        <v>850</v>
      </c>
      <c r="R230" s="32" t="s">
        <v>850</v>
      </c>
      <c r="S230" s="32" t="s">
        <v>850</v>
      </c>
      <c r="T230" s="32" t="s">
        <v>850</v>
      </c>
      <c r="U230" s="32" t="s">
        <v>850</v>
      </c>
      <c r="V230" s="32" t="s">
        <v>850</v>
      </c>
      <c r="W230" s="32" t="s">
        <v>850</v>
      </c>
      <c r="X230" s="32" t="s">
        <v>850</v>
      </c>
      <c r="Y230" s="32" t="s">
        <v>850</v>
      </c>
      <c r="Z230" s="32" t="s">
        <v>850</v>
      </c>
      <c r="AA230" s="32" t="s">
        <v>850</v>
      </c>
      <c r="AB230" s="32" t="s">
        <v>850</v>
      </c>
      <c r="AC230" s="32" t="s">
        <v>850</v>
      </c>
      <c r="AD230" s="32" t="s">
        <v>850</v>
      </c>
      <c r="AE230" s="32" t="s">
        <v>850</v>
      </c>
      <c r="AF230" s="32" t="s">
        <v>850</v>
      </c>
      <c r="AG230" s="32" t="s">
        <v>850</v>
      </c>
      <c r="AH230" s="32" t="s">
        <v>850</v>
      </c>
      <c r="AI230" s="32" t="s">
        <v>850</v>
      </c>
      <c r="AJ230" s="32" t="s">
        <v>850</v>
      </c>
      <c r="AK230" s="32" t="s">
        <v>850</v>
      </c>
      <c r="AL230" s="32" t="s">
        <v>850</v>
      </c>
    </row>
    <row r="231" spans="1:38" ht="40.799999999999997">
      <c r="A231" s="5" t="s">
        <v>285</v>
      </c>
      <c r="B231" s="5" t="s">
        <v>408</v>
      </c>
      <c r="C231" s="22" t="s">
        <v>809</v>
      </c>
      <c r="D231" s="22" t="s">
        <v>854</v>
      </c>
      <c r="E231" s="22" t="s">
        <v>851</v>
      </c>
      <c r="F231" s="22"/>
      <c r="G231" s="22"/>
      <c r="H231" s="23" t="s">
        <v>606</v>
      </c>
      <c r="I231" s="24">
        <v>50</v>
      </c>
      <c r="J231" s="32">
        <v>246</v>
      </c>
      <c r="K231" s="26" t="s">
        <v>836</v>
      </c>
      <c r="L231" s="13">
        <f t="shared" si="119"/>
        <v>3</v>
      </c>
      <c r="M231" s="27">
        <f t="shared" si="133"/>
        <v>261</v>
      </c>
      <c r="N231" s="27">
        <f t="shared" si="139"/>
        <v>261.00000000000063</v>
      </c>
      <c r="O231" s="15">
        <v>93</v>
      </c>
      <c r="P231" s="30">
        <f>+J231*1.57</f>
        <v>386.22</v>
      </c>
      <c r="Q231" s="48">
        <f t="shared" si="124"/>
        <v>35918.46</v>
      </c>
      <c r="R231" s="44">
        <f>+J231*1.82</f>
        <v>447.72</v>
      </c>
      <c r="S231" s="48">
        <f t="shared" si="140"/>
        <v>124913.88</v>
      </c>
      <c r="T231" s="44">
        <f>+J231*2.07</f>
        <v>509.21999999999997</v>
      </c>
      <c r="U231" s="48">
        <f t="shared" si="141"/>
        <v>142072.38</v>
      </c>
      <c r="V231" s="44">
        <f>+J231*2.32</f>
        <v>570.71999999999991</v>
      </c>
      <c r="W231" s="48">
        <f t="shared" si="142"/>
        <v>159230.87999999998</v>
      </c>
      <c r="X231" s="44">
        <f>+J231*2.57</f>
        <v>632.21999999999991</v>
      </c>
      <c r="Y231" s="48">
        <f t="shared" si="143"/>
        <v>176389.37999999998</v>
      </c>
      <c r="Z231" s="20">
        <f t="shared" si="127"/>
        <v>602606.52</v>
      </c>
      <c r="AC231" s="87">
        <f t="shared" si="107"/>
        <v>3.5999999999999996</v>
      </c>
      <c r="AD231" s="83">
        <f t="shared" si="108"/>
        <v>334.79999999999995</v>
      </c>
      <c r="AE231" s="92">
        <f t="shared" si="115"/>
        <v>3.3000000000000003</v>
      </c>
      <c r="AF231" s="92">
        <f t="shared" si="116"/>
        <v>3.399</v>
      </c>
      <c r="AG231" s="92">
        <f t="shared" si="117"/>
        <v>3.4979999999999998</v>
      </c>
      <c r="AH231" s="92">
        <f t="shared" si="118"/>
        <v>3.5999999999999996</v>
      </c>
      <c r="AI231" s="137">
        <f t="shared" si="120"/>
        <v>320.10000000000002</v>
      </c>
      <c r="AJ231" s="137">
        <f t="shared" si="121"/>
        <v>329.70299999999997</v>
      </c>
      <c r="AK231" s="137">
        <f t="shared" si="122"/>
        <v>339.30599999999998</v>
      </c>
      <c r="AL231" s="137">
        <f t="shared" si="123"/>
        <v>349.2</v>
      </c>
    </row>
    <row r="232" spans="1:38" ht="20.399999999999999">
      <c r="A232" s="5" t="s">
        <v>285</v>
      </c>
      <c r="B232" s="5" t="s">
        <v>408</v>
      </c>
      <c r="C232" s="22" t="s">
        <v>809</v>
      </c>
      <c r="D232" s="22" t="s">
        <v>854</v>
      </c>
      <c r="E232" s="22" t="s">
        <v>852</v>
      </c>
      <c r="F232" s="22"/>
      <c r="G232" s="22"/>
      <c r="H232" s="23" t="s">
        <v>606</v>
      </c>
      <c r="I232" s="24">
        <v>112.5</v>
      </c>
      <c r="J232" s="32">
        <v>430</v>
      </c>
      <c r="K232" s="26" t="s">
        <v>853</v>
      </c>
      <c r="L232" s="13">
        <f t="shared" si="119"/>
        <v>5.2439024390243905</v>
      </c>
      <c r="M232" s="27">
        <f t="shared" si="133"/>
        <v>456.21951219512198</v>
      </c>
      <c r="N232" s="27">
        <f t="shared" si="139"/>
        <v>456.219512195123</v>
      </c>
      <c r="O232" s="15">
        <v>45</v>
      </c>
      <c r="P232" s="30">
        <f t="shared" ref="P232:P239" si="144">+J232*1.57</f>
        <v>675.1</v>
      </c>
      <c r="Q232" s="48">
        <f t="shared" si="124"/>
        <v>30379.5</v>
      </c>
      <c r="R232" s="44">
        <f t="shared" ref="R232:R239" si="145">+J232*1.82</f>
        <v>782.6</v>
      </c>
      <c r="S232" s="48">
        <f t="shared" si="140"/>
        <v>105651</v>
      </c>
      <c r="T232" s="44">
        <f t="shared" ref="T232:T239" si="146">+J232*2.07</f>
        <v>890.09999999999991</v>
      </c>
      <c r="U232" s="48">
        <f t="shared" si="141"/>
        <v>120163.49999999997</v>
      </c>
      <c r="V232" s="44">
        <f t="shared" ref="V232:V239" si="147">+J232*2.32</f>
        <v>997.59999999999991</v>
      </c>
      <c r="W232" s="48">
        <f t="shared" si="142"/>
        <v>134675.99999999997</v>
      </c>
      <c r="X232" s="44">
        <f t="shared" ref="X232:X239" si="148">+J232*2.57</f>
        <v>1105.0999999999999</v>
      </c>
      <c r="Y232" s="48">
        <f t="shared" si="143"/>
        <v>149188.49999999997</v>
      </c>
      <c r="Z232" s="20">
        <f t="shared" si="127"/>
        <v>509678.99999999988</v>
      </c>
      <c r="AC232" s="87">
        <f t="shared" si="107"/>
        <v>6.2926829268292686</v>
      </c>
      <c r="AD232" s="83">
        <f t="shared" si="108"/>
        <v>585.21951219512198</v>
      </c>
      <c r="AE232" s="92">
        <f t="shared" si="115"/>
        <v>5.7682926829268304</v>
      </c>
      <c r="AF232" s="92">
        <f t="shared" si="116"/>
        <v>5.9413414634146342</v>
      </c>
      <c r="AG232" s="92">
        <f t="shared" si="117"/>
        <v>6.1143902439024389</v>
      </c>
      <c r="AH232" s="92">
        <f t="shared" si="118"/>
        <v>6.2926829268292686</v>
      </c>
      <c r="AI232" s="137">
        <f t="shared" si="120"/>
        <v>559.52439024390253</v>
      </c>
      <c r="AJ232" s="137">
        <f t="shared" si="121"/>
        <v>576.31012195121957</v>
      </c>
      <c r="AK232" s="137">
        <f t="shared" si="122"/>
        <v>593.09585365853661</v>
      </c>
      <c r="AL232" s="137">
        <f t="shared" si="123"/>
        <v>610.39024390243901</v>
      </c>
    </row>
    <row r="233" spans="1:38" ht="20.399999999999999">
      <c r="A233" s="5" t="s">
        <v>285</v>
      </c>
      <c r="B233" s="5" t="s">
        <v>408</v>
      </c>
      <c r="C233" s="22" t="s">
        <v>809</v>
      </c>
      <c r="D233" s="22" t="s">
        <v>857</v>
      </c>
      <c r="E233" s="22" t="s">
        <v>833</v>
      </c>
      <c r="F233" s="22" t="s">
        <v>834</v>
      </c>
      <c r="G233" s="22"/>
      <c r="H233" s="23" t="s">
        <v>606</v>
      </c>
      <c r="I233" s="24">
        <v>47.5</v>
      </c>
      <c r="J233" s="32">
        <v>1230</v>
      </c>
      <c r="K233" s="26" t="s">
        <v>855</v>
      </c>
      <c r="L233" s="13">
        <f t="shared" si="119"/>
        <v>15</v>
      </c>
      <c r="M233" s="27">
        <f t="shared" si="133"/>
        <v>1305</v>
      </c>
      <c r="N233" s="27">
        <f t="shared" si="139"/>
        <v>1305.0000000000032</v>
      </c>
      <c r="O233" s="15">
        <v>32</v>
      </c>
      <c r="P233" s="30">
        <f t="shared" si="144"/>
        <v>1931.1000000000001</v>
      </c>
      <c r="Q233" s="48">
        <f t="shared" si="124"/>
        <v>61795.200000000004</v>
      </c>
      <c r="R233" s="44">
        <f t="shared" si="145"/>
        <v>2238.6</v>
      </c>
      <c r="S233" s="48">
        <f t="shared" si="140"/>
        <v>214905.59999999998</v>
      </c>
      <c r="T233" s="44">
        <f t="shared" si="146"/>
        <v>2546.1</v>
      </c>
      <c r="U233" s="48">
        <f t="shared" si="141"/>
        <v>244425.59999999998</v>
      </c>
      <c r="V233" s="44">
        <f t="shared" si="147"/>
        <v>2853.6</v>
      </c>
      <c r="W233" s="48">
        <f t="shared" si="142"/>
        <v>273945.59999999998</v>
      </c>
      <c r="X233" s="44">
        <f t="shared" si="148"/>
        <v>3161.1</v>
      </c>
      <c r="Y233" s="48">
        <f t="shared" si="143"/>
        <v>303465.59999999998</v>
      </c>
      <c r="Z233" s="20">
        <f t="shared" si="127"/>
        <v>1036742.3999999999</v>
      </c>
      <c r="AC233" s="87">
        <f t="shared" si="107"/>
        <v>18</v>
      </c>
      <c r="AD233" s="83">
        <f t="shared" si="108"/>
        <v>1674</v>
      </c>
      <c r="AE233" s="92">
        <f t="shared" si="115"/>
        <v>16.5</v>
      </c>
      <c r="AF233" s="92">
        <f t="shared" si="116"/>
        <v>16.995000000000001</v>
      </c>
      <c r="AG233" s="92">
        <f t="shared" si="117"/>
        <v>17.489999999999998</v>
      </c>
      <c r="AH233" s="92">
        <f t="shared" si="118"/>
        <v>18</v>
      </c>
      <c r="AI233" s="137">
        <f t="shared" si="120"/>
        <v>1600.5</v>
      </c>
      <c r="AJ233" s="137">
        <f t="shared" si="121"/>
        <v>1648.5150000000001</v>
      </c>
      <c r="AK233" s="137">
        <f t="shared" si="122"/>
        <v>1696.5299999999997</v>
      </c>
      <c r="AL233" s="137">
        <f t="shared" si="123"/>
        <v>1746</v>
      </c>
    </row>
    <row r="234" spans="1:38" ht="20.399999999999999">
      <c r="A234" s="5" t="s">
        <v>285</v>
      </c>
      <c r="B234" s="5" t="s">
        <v>408</v>
      </c>
      <c r="C234" s="22" t="s">
        <v>809</v>
      </c>
      <c r="D234" s="22" t="s">
        <v>857</v>
      </c>
      <c r="E234" s="22" t="s">
        <v>833</v>
      </c>
      <c r="F234" s="22" t="s">
        <v>835</v>
      </c>
      <c r="G234" s="22"/>
      <c r="H234" s="23" t="s">
        <v>606</v>
      </c>
      <c r="I234" s="24">
        <v>875</v>
      </c>
      <c r="J234" s="32">
        <v>1230</v>
      </c>
      <c r="K234" s="26" t="s">
        <v>858</v>
      </c>
      <c r="L234" s="13">
        <f t="shared" si="119"/>
        <v>15</v>
      </c>
      <c r="M234" s="27">
        <f t="shared" si="133"/>
        <v>1305</v>
      </c>
      <c r="N234" s="27">
        <f t="shared" si="139"/>
        <v>1305.0000000000032</v>
      </c>
      <c r="O234" s="15">
        <v>23</v>
      </c>
      <c r="P234" s="30">
        <f t="shared" si="144"/>
        <v>1931.1000000000001</v>
      </c>
      <c r="Q234" s="48">
        <f t="shared" si="124"/>
        <v>44415.3</v>
      </c>
      <c r="R234" s="44">
        <f t="shared" si="145"/>
        <v>2238.6</v>
      </c>
      <c r="S234" s="48">
        <f t="shared" si="140"/>
        <v>154463.4</v>
      </c>
      <c r="T234" s="44">
        <f t="shared" si="146"/>
        <v>2546.1</v>
      </c>
      <c r="U234" s="48">
        <f t="shared" si="141"/>
        <v>175680.9</v>
      </c>
      <c r="V234" s="44">
        <f t="shared" si="147"/>
        <v>2853.6</v>
      </c>
      <c r="W234" s="48">
        <f t="shared" si="142"/>
        <v>196898.40000000002</v>
      </c>
      <c r="X234" s="44">
        <f t="shared" si="148"/>
        <v>3161.1</v>
      </c>
      <c r="Y234" s="48">
        <f t="shared" si="143"/>
        <v>218115.90000000002</v>
      </c>
      <c r="Z234" s="20">
        <f t="shared" si="127"/>
        <v>745158.60000000009</v>
      </c>
      <c r="AC234" s="87">
        <f t="shared" ref="AC234:AC297" si="149">L234*1.2</f>
        <v>18</v>
      </c>
      <c r="AD234" s="83">
        <f t="shared" ref="AD234:AD297" si="150">AC234*93</f>
        <v>1674</v>
      </c>
      <c r="AE234" s="92">
        <f t="shared" si="115"/>
        <v>16.5</v>
      </c>
      <c r="AF234" s="92">
        <f t="shared" si="116"/>
        <v>16.995000000000001</v>
      </c>
      <c r="AG234" s="92">
        <f t="shared" si="117"/>
        <v>17.489999999999998</v>
      </c>
      <c r="AH234" s="92">
        <f t="shared" si="118"/>
        <v>18</v>
      </c>
      <c r="AI234" s="137">
        <f t="shared" si="120"/>
        <v>1600.5</v>
      </c>
      <c r="AJ234" s="137">
        <f t="shared" si="121"/>
        <v>1648.5150000000001</v>
      </c>
      <c r="AK234" s="137">
        <f t="shared" si="122"/>
        <v>1696.5299999999997</v>
      </c>
      <c r="AL234" s="137">
        <f t="shared" si="123"/>
        <v>1746</v>
      </c>
    </row>
    <row r="235" spans="1:38" ht="20.399999999999999">
      <c r="A235" s="5" t="s">
        <v>285</v>
      </c>
      <c r="B235" s="5" t="s">
        <v>408</v>
      </c>
      <c r="C235" s="22" t="s">
        <v>809</v>
      </c>
      <c r="D235" s="22" t="s">
        <v>857</v>
      </c>
      <c r="E235" s="22" t="s">
        <v>833</v>
      </c>
      <c r="F235" s="22" t="s">
        <v>837</v>
      </c>
      <c r="G235" s="22"/>
      <c r="H235" s="23" t="s">
        <v>606</v>
      </c>
      <c r="I235" s="24">
        <v>570</v>
      </c>
      <c r="J235" s="32">
        <v>3280</v>
      </c>
      <c r="K235" s="26" t="s">
        <v>844</v>
      </c>
      <c r="L235" s="13">
        <f t="shared" si="119"/>
        <v>40</v>
      </c>
      <c r="M235" s="27">
        <f t="shared" si="133"/>
        <v>3480</v>
      </c>
      <c r="N235" s="27">
        <f t="shared" si="139"/>
        <v>3480.0000000000082</v>
      </c>
      <c r="O235" s="15">
        <v>18</v>
      </c>
      <c r="P235" s="30">
        <f t="shared" si="144"/>
        <v>5149.6000000000004</v>
      </c>
      <c r="Q235" s="48">
        <f t="shared" si="124"/>
        <v>92692.800000000003</v>
      </c>
      <c r="R235" s="44">
        <f t="shared" si="145"/>
        <v>5969.6</v>
      </c>
      <c r="S235" s="48">
        <f t="shared" si="140"/>
        <v>322358.40000000002</v>
      </c>
      <c r="T235" s="44">
        <f t="shared" si="146"/>
        <v>6789.5999999999995</v>
      </c>
      <c r="U235" s="48">
        <f t="shared" si="141"/>
        <v>366638.39999999997</v>
      </c>
      <c r="V235" s="44">
        <f t="shared" si="147"/>
        <v>7609.5999999999995</v>
      </c>
      <c r="W235" s="48">
        <f t="shared" si="142"/>
        <v>410918.39999999997</v>
      </c>
      <c r="X235" s="44">
        <f t="shared" si="148"/>
        <v>8429.6</v>
      </c>
      <c r="Y235" s="48">
        <f t="shared" si="143"/>
        <v>455198.4</v>
      </c>
      <c r="Z235" s="20">
        <f t="shared" si="127"/>
        <v>1555113.6</v>
      </c>
      <c r="AC235" s="87">
        <f t="shared" si="149"/>
        <v>48</v>
      </c>
      <c r="AD235" s="83">
        <f t="shared" si="150"/>
        <v>4464</v>
      </c>
      <c r="AE235" s="92">
        <f t="shared" si="115"/>
        <v>44</v>
      </c>
      <c r="AF235" s="92">
        <f t="shared" si="116"/>
        <v>45.32</v>
      </c>
      <c r="AG235" s="92">
        <f t="shared" si="117"/>
        <v>46.64</v>
      </c>
      <c r="AH235" s="92">
        <f t="shared" si="118"/>
        <v>48</v>
      </c>
      <c r="AI235" s="137">
        <f t="shared" si="120"/>
        <v>4268</v>
      </c>
      <c r="AJ235" s="137">
        <f t="shared" si="121"/>
        <v>4396.04</v>
      </c>
      <c r="AK235" s="137">
        <f t="shared" si="122"/>
        <v>4524.08</v>
      </c>
      <c r="AL235" s="137">
        <f t="shared" si="123"/>
        <v>4656</v>
      </c>
    </row>
    <row r="236" spans="1:38" ht="20.399999999999999">
      <c r="A236" s="5" t="s">
        <v>285</v>
      </c>
      <c r="B236" s="5" t="s">
        <v>408</v>
      </c>
      <c r="C236" s="22" t="s">
        <v>809</v>
      </c>
      <c r="D236" s="22" t="s">
        <v>857</v>
      </c>
      <c r="E236" s="22" t="s">
        <v>859</v>
      </c>
      <c r="F236" s="22" t="s">
        <v>840</v>
      </c>
      <c r="G236" s="22"/>
      <c r="H236" s="23" t="s">
        <v>606</v>
      </c>
      <c r="I236" s="24">
        <v>375</v>
      </c>
      <c r="J236" s="32">
        <v>820</v>
      </c>
      <c r="K236" s="26" t="s">
        <v>841</v>
      </c>
      <c r="L236" s="13">
        <f t="shared" si="119"/>
        <v>10</v>
      </c>
      <c r="M236" s="27">
        <f t="shared" si="133"/>
        <v>870</v>
      </c>
      <c r="N236" s="27">
        <f t="shared" si="139"/>
        <v>870.00000000000205</v>
      </c>
      <c r="O236" s="15">
        <v>21</v>
      </c>
      <c r="P236" s="30">
        <f t="shared" si="144"/>
        <v>1287.4000000000001</v>
      </c>
      <c r="Q236" s="48">
        <f t="shared" ref="Q236:Q265" si="151">+P236*O236</f>
        <v>27035.4</v>
      </c>
      <c r="R236" s="44">
        <f t="shared" si="145"/>
        <v>1492.4</v>
      </c>
      <c r="S236" s="48">
        <f t="shared" si="140"/>
        <v>94021.200000000012</v>
      </c>
      <c r="T236" s="44">
        <f t="shared" si="146"/>
        <v>1697.3999999999999</v>
      </c>
      <c r="U236" s="48">
        <f t="shared" si="141"/>
        <v>106936.19999999998</v>
      </c>
      <c r="V236" s="44">
        <f t="shared" si="147"/>
        <v>1902.3999999999999</v>
      </c>
      <c r="W236" s="48">
        <f t="shared" si="142"/>
        <v>119851.19999999998</v>
      </c>
      <c r="X236" s="44">
        <f t="shared" si="148"/>
        <v>2107.4</v>
      </c>
      <c r="Y236" s="48">
        <f t="shared" si="143"/>
        <v>132766.20000000001</v>
      </c>
      <c r="Z236" s="20">
        <f t="shared" si="127"/>
        <v>453574.8</v>
      </c>
      <c r="AC236" s="87">
        <f t="shared" si="149"/>
        <v>12</v>
      </c>
      <c r="AD236" s="83">
        <f t="shared" si="150"/>
        <v>1116</v>
      </c>
      <c r="AE236" s="92">
        <f t="shared" si="115"/>
        <v>11</v>
      </c>
      <c r="AF236" s="92">
        <f t="shared" si="116"/>
        <v>11.33</v>
      </c>
      <c r="AG236" s="92">
        <f t="shared" si="117"/>
        <v>11.66</v>
      </c>
      <c r="AH236" s="92">
        <f t="shared" si="118"/>
        <v>12</v>
      </c>
      <c r="AI236" s="137">
        <f t="shared" si="120"/>
        <v>1067</v>
      </c>
      <c r="AJ236" s="137">
        <f t="shared" si="121"/>
        <v>1099.01</v>
      </c>
      <c r="AK236" s="137">
        <f t="shared" si="122"/>
        <v>1131.02</v>
      </c>
      <c r="AL236" s="137">
        <f t="shared" si="123"/>
        <v>1164</v>
      </c>
    </row>
    <row r="237" spans="1:38" ht="20.399999999999999">
      <c r="A237" s="5" t="s">
        <v>285</v>
      </c>
      <c r="B237" s="5" t="s">
        <v>408</v>
      </c>
      <c r="C237" s="22" t="s">
        <v>809</v>
      </c>
      <c r="D237" s="22" t="s">
        <v>857</v>
      </c>
      <c r="E237" s="22" t="s">
        <v>833</v>
      </c>
      <c r="F237" s="22" t="s">
        <v>842</v>
      </c>
      <c r="G237" s="22"/>
      <c r="H237" s="23" t="s">
        <v>606</v>
      </c>
      <c r="I237" s="24">
        <v>475</v>
      </c>
      <c r="J237" s="32">
        <v>2050</v>
      </c>
      <c r="K237" s="26" t="s">
        <v>860</v>
      </c>
      <c r="L237" s="13">
        <f t="shared" si="119"/>
        <v>25</v>
      </c>
      <c r="M237" s="27">
        <f t="shared" si="133"/>
        <v>2175</v>
      </c>
      <c r="N237" s="27">
        <f t="shared" si="139"/>
        <v>2175.000000000005</v>
      </c>
      <c r="O237" s="15">
        <v>19</v>
      </c>
      <c r="P237" s="30">
        <f t="shared" si="144"/>
        <v>3218.5</v>
      </c>
      <c r="Q237" s="48">
        <f t="shared" si="151"/>
        <v>61151.5</v>
      </c>
      <c r="R237" s="44">
        <f t="shared" si="145"/>
        <v>3731</v>
      </c>
      <c r="S237" s="48">
        <f t="shared" si="140"/>
        <v>212667</v>
      </c>
      <c r="T237" s="44">
        <f t="shared" si="146"/>
        <v>4243.5</v>
      </c>
      <c r="U237" s="48">
        <f t="shared" si="141"/>
        <v>241879.5</v>
      </c>
      <c r="V237" s="44">
        <f t="shared" si="147"/>
        <v>4756</v>
      </c>
      <c r="W237" s="48">
        <f t="shared" si="142"/>
        <v>271092</v>
      </c>
      <c r="X237" s="44">
        <f t="shared" si="148"/>
        <v>5268.5</v>
      </c>
      <c r="Y237" s="48">
        <f t="shared" si="143"/>
        <v>300304.5</v>
      </c>
      <c r="Z237" s="20">
        <f t="shared" si="127"/>
        <v>1025943</v>
      </c>
      <c r="AC237" s="87">
        <f t="shared" si="149"/>
        <v>30</v>
      </c>
      <c r="AD237" s="83">
        <f t="shared" si="150"/>
        <v>2790</v>
      </c>
      <c r="AE237" s="92">
        <f t="shared" si="115"/>
        <v>27.500000000000004</v>
      </c>
      <c r="AF237" s="92">
        <f t="shared" si="116"/>
        <v>28.324999999999999</v>
      </c>
      <c r="AG237" s="92">
        <f t="shared" si="117"/>
        <v>29.15</v>
      </c>
      <c r="AH237" s="92">
        <f t="shared" si="118"/>
        <v>30</v>
      </c>
      <c r="AI237" s="137">
        <f t="shared" si="120"/>
        <v>2667.5000000000005</v>
      </c>
      <c r="AJ237" s="137">
        <f t="shared" si="121"/>
        <v>2747.5250000000001</v>
      </c>
      <c r="AK237" s="137">
        <f t="shared" si="122"/>
        <v>2827.5499999999997</v>
      </c>
      <c r="AL237" s="137">
        <f t="shared" si="123"/>
        <v>2910</v>
      </c>
    </row>
    <row r="238" spans="1:38" ht="30.6">
      <c r="A238" s="5" t="s">
        <v>285</v>
      </c>
      <c r="B238" s="5" t="s">
        <v>408</v>
      </c>
      <c r="C238" s="22" t="s">
        <v>809</v>
      </c>
      <c r="D238" s="22" t="s">
        <v>857</v>
      </c>
      <c r="E238" s="22" t="s">
        <v>847</v>
      </c>
      <c r="F238" s="22"/>
      <c r="G238" s="22"/>
      <c r="H238" s="23" t="s">
        <v>606</v>
      </c>
      <c r="I238" s="24">
        <v>250</v>
      </c>
      <c r="J238" s="32">
        <v>820</v>
      </c>
      <c r="K238" s="26" t="s">
        <v>848</v>
      </c>
      <c r="L238" s="13">
        <f t="shared" si="119"/>
        <v>10</v>
      </c>
      <c r="M238" s="27">
        <f t="shared" si="133"/>
        <v>870</v>
      </c>
      <c r="N238" s="27">
        <f t="shared" si="139"/>
        <v>870.00000000000205</v>
      </c>
      <c r="O238" s="15">
        <v>22</v>
      </c>
      <c r="P238" s="30">
        <f t="shared" si="144"/>
        <v>1287.4000000000001</v>
      </c>
      <c r="Q238" s="48">
        <f t="shared" si="151"/>
        <v>28322.800000000003</v>
      </c>
      <c r="R238" s="44">
        <f t="shared" si="145"/>
        <v>1492.4</v>
      </c>
      <c r="S238" s="48">
        <f t="shared" si="140"/>
        <v>98498.400000000009</v>
      </c>
      <c r="T238" s="44">
        <f t="shared" si="146"/>
        <v>1697.3999999999999</v>
      </c>
      <c r="U238" s="48">
        <f t="shared" si="141"/>
        <v>112028.4</v>
      </c>
      <c r="V238" s="44">
        <f t="shared" si="147"/>
        <v>1902.3999999999999</v>
      </c>
      <c r="W238" s="48">
        <f t="shared" si="142"/>
        <v>125558.39999999999</v>
      </c>
      <c r="X238" s="44">
        <f t="shared" si="148"/>
        <v>2107.4</v>
      </c>
      <c r="Y238" s="48">
        <f t="shared" si="143"/>
        <v>139088.40000000002</v>
      </c>
      <c r="Z238" s="20">
        <f t="shared" ref="Z238:Z267" si="152">+Y238+W238+U238+S238</f>
        <v>475173.60000000009</v>
      </c>
      <c r="AC238" s="87">
        <f t="shared" si="149"/>
        <v>12</v>
      </c>
      <c r="AD238" s="83">
        <f t="shared" si="150"/>
        <v>1116</v>
      </c>
      <c r="AE238" s="92">
        <f t="shared" si="115"/>
        <v>11</v>
      </c>
      <c r="AF238" s="92">
        <f t="shared" si="116"/>
        <v>11.33</v>
      </c>
      <c r="AG238" s="92">
        <f t="shared" si="117"/>
        <v>11.66</v>
      </c>
      <c r="AH238" s="92">
        <f t="shared" si="118"/>
        <v>12</v>
      </c>
      <c r="AI238" s="137">
        <f t="shared" si="120"/>
        <v>1067</v>
      </c>
      <c r="AJ238" s="137">
        <f t="shared" si="121"/>
        <v>1099.01</v>
      </c>
      <c r="AK238" s="137">
        <f t="shared" si="122"/>
        <v>1131.02</v>
      </c>
      <c r="AL238" s="137">
        <f t="shared" si="123"/>
        <v>1164</v>
      </c>
    </row>
    <row r="239" spans="1:38" ht="30.6">
      <c r="A239" s="5" t="s">
        <v>285</v>
      </c>
      <c r="B239" s="5" t="s">
        <v>408</v>
      </c>
      <c r="C239" s="22" t="s">
        <v>809</v>
      </c>
      <c r="D239" s="22" t="s">
        <v>857</v>
      </c>
      <c r="E239" s="22" t="s">
        <v>849</v>
      </c>
      <c r="F239" s="22"/>
      <c r="G239" s="22"/>
      <c r="H239" s="23" t="s">
        <v>606</v>
      </c>
      <c r="I239" s="24">
        <v>75</v>
      </c>
      <c r="J239" s="32">
        <v>246</v>
      </c>
      <c r="K239" s="26" t="s">
        <v>848</v>
      </c>
      <c r="L239" s="13">
        <f t="shared" si="119"/>
        <v>3</v>
      </c>
      <c r="M239" s="27">
        <f t="shared" si="133"/>
        <v>261</v>
      </c>
      <c r="N239" s="27">
        <f t="shared" si="139"/>
        <v>261.00000000000063</v>
      </c>
      <c r="O239" s="15">
        <v>213</v>
      </c>
      <c r="P239" s="30">
        <f t="shared" si="144"/>
        <v>386.22</v>
      </c>
      <c r="Q239" s="48">
        <f t="shared" si="151"/>
        <v>82264.86</v>
      </c>
      <c r="R239" s="44">
        <f t="shared" si="145"/>
        <v>447.72</v>
      </c>
      <c r="S239" s="48">
        <f t="shared" si="140"/>
        <v>286093.08</v>
      </c>
      <c r="T239" s="44">
        <f t="shared" si="146"/>
        <v>509.21999999999997</v>
      </c>
      <c r="U239" s="48">
        <f t="shared" si="141"/>
        <v>325391.58</v>
      </c>
      <c r="V239" s="44">
        <f t="shared" si="147"/>
        <v>570.71999999999991</v>
      </c>
      <c r="W239" s="48">
        <f t="shared" si="142"/>
        <v>364690.07999999996</v>
      </c>
      <c r="X239" s="44">
        <f t="shared" si="148"/>
        <v>632.21999999999991</v>
      </c>
      <c r="Y239" s="48">
        <f t="shared" si="143"/>
        <v>403988.57999999996</v>
      </c>
      <c r="Z239" s="20">
        <f t="shared" si="152"/>
        <v>1380163.32</v>
      </c>
      <c r="AC239" s="87">
        <f t="shared" si="149"/>
        <v>3.5999999999999996</v>
      </c>
      <c r="AD239" s="83">
        <f t="shared" si="150"/>
        <v>334.79999999999995</v>
      </c>
      <c r="AE239" s="92">
        <f t="shared" si="115"/>
        <v>3.3000000000000003</v>
      </c>
      <c r="AF239" s="92">
        <f t="shared" si="116"/>
        <v>3.399</v>
      </c>
      <c r="AG239" s="92">
        <f t="shared" si="117"/>
        <v>3.4979999999999998</v>
      </c>
      <c r="AH239" s="92">
        <f t="shared" si="118"/>
        <v>3.5999999999999996</v>
      </c>
      <c r="AI239" s="137">
        <f t="shared" si="120"/>
        <v>320.10000000000002</v>
      </c>
      <c r="AJ239" s="137">
        <f t="shared" si="121"/>
        <v>329.70299999999997</v>
      </c>
      <c r="AK239" s="137">
        <f t="shared" si="122"/>
        <v>339.30599999999998</v>
      </c>
      <c r="AL239" s="137">
        <f t="shared" si="123"/>
        <v>349.2</v>
      </c>
    </row>
    <row r="240" spans="1:38" ht="20.399999999999999">
      <c r="A240" s="5" t="s">
        <v>285</v>
      </c>
      <c r="B240" s="5" t="s">
        <v>408</v>
      </c>
      <c r="C240" s="22" t="s">
        <v>809</v>
      </c>
      <c r="D240" s="22" t="s">
        <v>861</v>
      </c>
      <c r="E240" s="22" t="s">
        <v>827</v>
      </c>
      <c r="F240" s="22"/>
      <c r="G240" s="22"/>
      <c r="H240" s="23" t="s">
        <v>606</v>
      </c>
      <c r="I240" s="24">
        <v>125</v>
      </c>
      <c r="J240" s="32">
        <v>250</v>
      </c>
      <c r="K240" s="26" t="s">
        <v>828</v>
      </c>
      <c r="L240" s="13">
        <f t="shared" si="119"/>
        <v>3.0487804878048781</v>
      </c>
      <c r="M240" s="27">
        <f t="shared" ref="M240:M277" si="153">+L240*87</f>
        <v>265.2439024390244</v>
      </c>
      <c r="N240" s="27">
        <f t="shared" si="139"/>
        <v>265.24390243902502</v>
      </c>
      <c r="O240" s="15">
        <v>75</v>
      </c>
      <c r="P240" s="30">
        <f t="shared" ref="P240:P250" si="154">+J240*1.57</f>
        <v>392.5</v>
      </c>
      <c r="Q240" s="48">
        <f t="shared" si="151"/>
        <v>29437.5</v>
      </c>
      <c r="R240" s="44">
        <f t="shared" ref="R240:R250" si="155">+J240*1.82</f>
        <v>455</v>
      </c>
      <c r="S240" s="48">
        <f t="shared" si="140"/>
        <v>102375</v>
      </c>
      <c r="T240" s="44">
        <f t="shared" ref="T240:T250" si="156">+J240*2.07</f>
        <v>517.5</v>
      </c>
      <c r="U240" s="48">
        <f t="shared" si="141"/>
        <v>116437.5</v>
      </c>
      <c r="V240" s="44">
        <f t="shared" ref="V240:V250" si="157">+J240*2.32</f>
        <v>580</v>
      </c>
      <c r="W240" s="48">
        <f t="shared" si="142"/>
        <v>130500</v>
      </c>
      <c r="X240" s="44">
        <f t="shared" ref="X240:X250" si="158">+J240*2.57</f>
        <v>642.5</v>
      </c>
      <c r="Y240" s="48">
        <f t="shared" si="143"/>
        <v>144562.5</v>
      </c>
      <c r="Z240" s="20">
        <f t="shared" si="152"/>
        <v>493875</v>
      </c>
      <c r="AC240" s="87">
        <f t="shared" si="149"/>
        <v>3.6585365853658534</v>
      </c>
      <c r="AD240" s="83">
        <f t="shared" si="150"/>
        <v>340.24390243902434</v>
      </c>
      <c r="AE240" s="92">
        <f t="shared" si="115"/>
        <v>3.3536585365853662</v>
      </c>
      <c r="AF240" s="92">
        <f t="shared" si="116"/>
        <v>3.4542682926829271</v>
      </c>
      <c r="AG240" s="92">
        <f t="shared" si="117"/>
        <v>3.5548780487804876</v>
      </c>
      <c r="AH240" s="92">
        <f t="shared" si="118"/>
        <v>3.6585365853658534</v>
      </c>
      <c r="AI240" s="137">
        <f t="shared" si="120"/>
        <v>325.30487804878049</v>
      </c>
      <c r="AJ240" s="137">
        <f t="shared" si="121"/>
        <v>335.06402439024396</v>
      </c>
      <c r="AK240" s="137">
        <f t="shared" si="122"/>
        <v>344.82317073170731</v>
      </c>
      <c r="AL240" s="137">
        <f t="shared" si="123"/>
        <v>354.8780487804878</v>
      </c>
    </row>
    <row r="241" spans="1:38" ht="20.399999999999999">
      <c r="A241" s="5" t="s">
        <v>285</v>
      </c>
      <c r="B241" s="5" t="s">
        <v>408</v>
      </c>
      <c r="C241" s="22" t="s">
        <v>809</v>
      </c>
      <c r="D241" s="22" t="s">
        <v>861</v>
      </c>
      <c r="E241" s="22" t="s">
        <v>829</v>
      </c>
      <c r="F241" s="22"/>
      <c r="G241" s="22"/>
      <c r="H241" s="23" t="s">
        <v>606</v>
      </c>
      <c r="I241" s="24">
        <v>75</v>
      </c>
      <c r="J241" s="32">
        <v>2460</v>
      </c>
      <c r="K241" s="26" t="s">
        <v>862</v>
      </c>
      <c r="L241" s="13">
        <f t="shared" si="119"/>
        <v>30</v>
      </c>
      <c r="M241" s="27">
        <f t="shared" si="153"/>
        <v>2610</v>
      </c>
      <c r="N241" s="27">
        <f t="shared" si="139"/>
        <v>2610.0000000000064</v>
      </c>
      <c r="O241" s="15">
        <v>23</v>
      </c>
      <c r="P241" s="30">
        <f t="shared" si="154"/>
        <v>3862.2000000000003</v>
      </c>
      <c r="Q241" s="48">
        <f t="shared" si="151"/>
        <v>88830.6</v>
      </c>
      <c r="R241" s="44">
        <f t="shared" si="155"/>
        <v>4477.2</v>
      </c>
      <c r="S241" s="48">
        <f t="shared" si="140"/>
        <v>308926.8</v>
      </c>
      <c r="T241" s="44">
        <f t="shared" si="156"/>
        <v>5092.2</v>
      </c>
      <c r="U241" s="48">
        <f t="shared" si="141"/>
        <v>351361.8</v>
      </c>
      <c r="V241" s="44">
        <f t="shared" si="157"/>
        <v>5707.2</v>
      </c>
      <c r="W241" s="48">
        <f t="shared" si="142"/>
        <v>393796.80000000005</v>
      </c>
      <c r="X241" s="44">
        <f t="shared" si="158"/>
        <v>6322.2</v>
      </c>
      <c r="Y241" s="48">
        <f t="shared" si="143"/>
        <v>436231.80000000005</v>
      </c>
      <c r="Z241" s="20">
        <f t="shared" si="152"/>
        <v>1490317.2000000002</v>
      </c>
      <c r="AC241" s="87">
        <f t="shared" si="149"/>
        <v>36</v>
      </c>
      <c r="AD241" s="83">
        <f t="shared" si="150"/>
        <v>3348</v>
      </c>
      <c r="AE241" s="92">
        <f t="shared" ref="AE241:AE304" si="159">L241*1.1</f>
        <v>33</v>
      </c>
      <c r="AF241" s="92">
        <f t="shared" ref="AF241:AF304" si="160">L241*1.133</f>
        <v>33.99</v>
      </c>
      <c r="AG241" s="92">
        <f t="shared" ref="AG241:AG304" si="161">L241*1.166</f>
        <v>34.979999999999997</v>
      </c>
      <c r="AH241" s="92">
        <f t="shared" ref="AH241:AH304" si="162">L241*1.2</f>
        <v>36</v>
      </c>
      <c r="AI241" s="137">
        <f t="shared" si="120"/>
        <v>3201</v>
      </c>
      <c r="AJ241" s="137">
        <f t="shared" si="121"/>
        <v>3297.03</v>
      </c>
      <c r="AK241" s="137">
        <f t="shared" si="122"/>
        <v>3393.0599999999995</v>
      </c>
      <c r="AL241" s="137">
        <f t="shared" si="123"/>
        <v>3492</v>
      </c>
    </row>
    <row r="242" spans="1:38" ht="20.399999999999999">
      <c r="A242" s="5" t="s">
        <v>285</v>
      </c>
      <c r="B242" s="5" t="s">
        <v>408</v>
      </c>
      <c r="C242" s="22" t="s">
        <v>809</v>
      </c>
      <c r="D242" s="22" t="s">
        <v>861</v>
      </c>
      <c r="E242" s="22" t="s">
        <v>831</v>
      </c>
      <c r="F242" s="22"/>
      <c r="G242" s="22"/>
      <c r="H242" s="23" t="s">
        <v>606</v>
      </c>
      <c r="I242" s="24">
        <v>25</v>
      </c>
      <c r="J242" s="32">
        <v>410</v>
      </c>
      <c r="K242" s="26" t="s">
        <v>832</v>
      </c>
      <c r="L242" s="13">
        <f t="shared" si="119"/>
        <v>5</v>
      </c>
      <c r="M242" s="27">
        <f t="shared" si="153"/>
        <v>435</v>
      </c>
      <c r="N242" s="27">
        <f t="shared" si="139"/>
        <v>435.00000000000102</v>
      </c>
      <c r="O242" s="15">
        <v>30</v>
      </c>
      <c r="P242" s="30">
        <f t="shared" si="154"/>
        <v>643.70000000000005</v>
      </c>
      <c r="Q242" s="48">
        <f t="shared" si="151"/>
        <v>19311</v>
      </c>
      <c r="R242" s="44">
        <f t="shared" si="155"/>
        <v>746.2</v>
      </c>
      <c r="S242" s="48">
        <f t="shared" si="140"/>
        <v>67158</v>
      </c>
      <c r="T242" s="44">
        <f t="shared" si="156"/>
        <v>848.69999999999993</v>
      </c>
      <c r="U242" s="48">
        <f t="shared" si="141"/>
        <v>76382.999999999985</v>
      </c>
      <c r="V242" s="44">
        <f t="shared" si="157"/>
        <v>951.19999999999993</v>
      </c>
      <c r="W242" s="48">
        <f t="shared" si="142"/>
        <v>85607.999999999985</v>
      </c>
      <c r="X242" s="44">
        <f t="shared" si="158"/>
        <v>1053.7</v>
      </c>
      <c r="Y242" s="48">
        <f t="shared" si="143"/>
        <v>94833</v>
      </c>
      <c r="Z242" s="20">
        <f t="shared" si="152"/>
        <v>323982</v>
      </c>
      <c r="AC242" s="87">
        <f t="shared" si="149"/>
        <v>6</v>
      </c>
      <c r="AD242" s="83">
        <f t="shared" si="150"/>
        <v>558</v>
      </c>
      <c r="AE242" s="92">
        <f t="shared" si="159"/>
        <v>5.5</v>
      </c>
      <c r="AF242" s="92">
        <f t="shared" si="160"/>
        <v>5.665</v>
      </c>
      <c r="AG242" s="92">
        <f t="shared" si="161"/>
        <v>5.83</v>
      </c>
      <c r="AH242" s="92">
        <f t="shared" si="162"/>
        <v>6</v>
      </c>
      <c r="AI242" s="137">
        <f t="shared" si="120"/>
        <v>533.5</v>
      </c>
      <c r="AJ242" s="137">
        <f t="shared" si="121"/>
        <v>549.505</v>
      </c>
      <c r="AK242" s="137">
        <f t="shared" si="122"/>
        <v>565.51</v>
      </c>
      <c r="AL242" s="137">
        <f t="shared" si="123"/>
        <v>582</v>
      </c>
    </row>
    <row r="243" spans="1:38" ht="20.399999999999999">
      <c r="A243" s="5" t="s">
        <v>285</v>
      </c>
      <c r="B243" s="5" t="s">
        <v>408</v>
      </c>
      <c r="C243" s="22" t="s">
        <v>809</v>
      </c>
      <c r="D243" s="22" t="s">
        <v>861</v>
      </c>
      <c r="E243" s="22" t="s">
        <v>833</v>
      </c>
      <c r="F243" s="22" t="s">
        <v>834</v>
      </c>
      <c r="G243" s="22"/>
      <c r="H243" s="23" t="s">
        <v>606</v>
      </c>
      <c r="I243" s="24">
        <v>250</v>
      </c>
      <c r="J243" s="32">
        <v>1230</v>
      </c>
      <c r="K243" s="26" t="s">
        <v>836</v>
      </c>
      <c r="L243" s="13">
        <f t="shared" si="119"/>
        <v>15</v>
      </c>
      <c r="M243" s="27">
        <f t="shared" si="153"/>
        <v>1305</v>
      </c>
      <c r="N243" s="27">
        <f t="shared" si="139"/>
        <v>1305.0000000000032</v>
      </c>
      <c r="O243" s="15">
        <v>36</v>
      </c>
      <c r="P243" s="30">
        <f t="shared" si="154"/>
        <v>1931.1000000000001</v>
      </c>
      <c r="Q243" s="48">
        <f t="shared" si="151"/>
        <v>69519.600000000006</v>
      </c>
      <c r="R243" s="44">
        <f t="shared" si="155"/>
        <v>2238.6</v>
      </c>
      <c r="S243" s="48">
        <f t="shared" si="140"/>
        <v>241768.8</v>
      </c>
      <c r="T243" s="44">
        <f t="shared" si="156"/>
        <v>2546.1</v>
      </c>
      <c r="U243" s="48">
        <f t="shared" si="141"/>
        <v>274978.8</v>
      </c>
      <c r="V243" s="44">
        <f t="shared" si="157"/>
        <v>2853.6</v>
      </c>
      <c r="W243" s="48">
        <f t="shared" si="142"/>
        <v>308188.79999999999</v>
      </c>
      <c r="X243" s="44">
        <f t="shared" si="158"/>
        <v>3161.1</v>
      </c>
      <c r="Y243" s="48">
        <f t="shared" si="143"/>
        <v>341398.8</v>
      </c>
      <c r="Z243" s="20">
        <f t="shared" si="152"/>
        <v>1166335.2</v>
      </c>
      <c r="AC243" s="87">
        <f t="shared" si="149"/>
        <v>18</v>
      </c>
      <c r="AD243" s="83">
        <f t="shared" si="150"/>
        <v>1674</v>
      </c>
      <c r="AE243" s="92">
        <f t="shared" si="159"/>
        <v>16.5</v>
      </c>
      <c r="AF243" s="92">
        <f t="shared" si="160"/>
        <v>16.995000000000001</v>
      </c>
      <c r="AG243" s="92">
        <f t="shared" si="161"/>
        <v>17.489999999999998</v>
      </c>
      <c r="AH243" s="92">
        <f t="shared" si="162"/>
        <v>18</v>
      </c>
      <c r="AI243" s="137">
        <f t="shared" si="120"/>
        <v>1600.5</v>
      </c>
      <c r="AJ243" s="137">
        <f t="shared" si="121"/>
        <v>1648.5150000000001</v>
      </c>
      <c r="AK243" s="137">
        <f t="shared" si="122"/>
        <v>1696.5299999999997</v>
      </c>
      <c r="AL243" s="137">
        <f t="shared" si="123"/>
        <v>1746</v>
      </c>
    </row>
    <row r="244" spans="1:38" ht="20.399999999999999">
      <c r="A244" s="5" t="s">
        <v>285</v>
      </c>
      <c r="B244" s="5" t="s">
        <v>408</v>
      </c>
      <c r="C244" s="22" t="s">
        <v>809</v>
      </c>
      <c r="D244" s="22" t="s">
        <v>861</v>
      </c>
      <c r="E244" s="22" t="s">
        <v>833</v>
      </c>
      <c r="F244" s="22" t="s">
        <v>835</v>
      </c>
      <c r="G244" s="22"/>
      <c r="H244" s="23" t="s">
        <v>606</v>
      </c>
      <c r="I244" s="24">
        <v>250</v>
      </c>
      <c r="J244" s="32">
        <v>1230</v>
      </c>
      <c r="K244" s="26" t="s">
        <v>836</v>
      </c>
      <c r="L244" s="13">
        <f t="shared" si="119"/>
        <v>15</v>
      </c>
      <c r="M244" s="27">
        <f t="shared" si="153"/>
        <v>1305</v>
      </c>
      <c r="N244" s="27">
        <f t="shared" si="139"/>
        <v>1305.0000000000032</v>
      </c>
      <c r="O244" s="15">
        <v>10</v>
      </c>
      <c r="P244" s="30">
        <f t="shared" si="154"/>
        <v>1931.1000000000001</v>
      </c>
      <c r="Q244" s="48">
        <f t="shared" si="151"/>
        <v>19311</v>
      </c>
      <c r="R244" s="44">
        <f t="shared" si="155"/>
        <v>2238.6</v>
      </c>
      <c r="S244" s="48">
        <f t="shared" si="140"/>
        <v>67158</v>
      </c>
      <c r="T244" s="44">
        <f t="shared" si="156"/>
        <v>2546.1</v>
      </c>
      <c r="U244" s="48">
        <f t="shared" si="141"/>
        <v>76383</v>
      </c>
      <c r="V244" s="44">
        <f t="shared" si="157"/>
        <v>2853.6</v>
      </c>
      <c r="W244" s="48">
        <f t="shared" si="142"/>
        <v>85608</v>
      </c>
      <c r="X244" s="44">
        <f t="shared" si="158"/>
        <v>3161.1</v>
      </c>
      <c r="Y244" s="48">
        <f t="shared" si="143"/>
        <v>94833</v>
      </c>
      <c r="Z244" s="20">
        <f t="shared" si="152"/>
        <v>323982</v>
      </c>
      <c r="AC244" s="87">
        <f t="shared" si="149"/>
        <v>18</v>
      </c>
      <c r="AD244" s="83">
        <f t="shared" si="150"/>
        <v>1674</v>
      </c>
      <c r="AE244" s="92">
        <f t="shared" si="159"/>
        <v>16.5</v>
      </c>
      <c r="AF244" s="92">
        <f t="shared" si="160"/>
        <v>16.995000000000001</v>
      </c>
      <c r="AG244" s="92">
        <f t="shared" si="161"/>
        <v>17.489999999999998</v>
      </c>
      <c r="AH244" s="92">
        <f t="shared" si="162"/>
        <v>18</v>
      </c>
      <c r="AI244" s="137">
        <f t="shared" si="120"/>
        <v>1600.5</v>
      </c>
      <c r="AJ244" s="137">
        <f t="shared" si="121"/>
        <v>1648.5150000000001</v>
      </c>
      <c r="AK244" s="137">
        <f t="shared" si="122"/>
        <v>1696.5299999999997</v>
      </c>
      <c r="AL244" s="137">
        <f t="shared" si="123"/>
        <v>1746</v>
      </c>
    </row>
    <row r="245" spans="1:38" ht="20.399999999999999">
      <c r="A245" s="5" t="s">
        <v>285</v>
      </c>
      <c r="B245" s="5" t="s">
        <v>408</v>
      </c>
      <c r="C245" s="22" t="s">
        <v>809</v>
      </c>
      <c r="D245" s="22" t="s">
        <v>861</v>
      </c>
      <c r="E245" s="22" t="s">
        <v>833</v>
      </c>
      <c r="F245" s="22" t="s">
        <v>837</v>
      </c>
      <c r="G245" s="22"/>
      <c r="H245" s="23" t="s">
        <v>606</v>
      </c>
      <c r="I245" s="24">
        <v>570</v>
      </c>
      <c r="J245" s="32">
        <v>3280</v>
      </c>
      <c r="K245" s="26" t="s">
        <v>844</v>
      </c>
      <c r="L245" s="13">
        <f t="shared" si="119"/>
        <v>40</v>
      </c>
      <c r="M245" s="27">
        <f t="shared" si="153"/>
        <v>3480</v>
      </c>
      <c r="N245" s="27">
        <f t="shared" si="139"/>
        <v>3480.0000000000082</v>
      </c>
      <c r="O245" s="15">
        <v>36</v>
      </c>
      <c r="P245" s="30">
        <f t="shared" si="154"/>
        <v>5149.6000000000004</v>
      </c>
      <c r="Q245" s="48">
        <f t="shared" si="151"/>
        <v>185385.60000000001</v>
      </c>
      <c r="R245" s="44">
        <f t="shared" si="155"/>
        <v>5969.6</v>
      </c>
      <c r="S245" s="48">
        <f t="shared" si="140"/>
        <v>644716.80000000005</v>
      </c>
      <c r="T245" s="44">
        <f t="shared" si="156"/>
        <v>6789.5999999999995</v>
      </c>
      <c r="U245" s="48">
        <f t="shared" si="141"/>
        <v>733276.79999999993</v>
      </c>
      <c r="V245" s="44">
        <f t="shared" si="157"/>
        <v>7609.5999999999995</v>
      </c>
      <c r="W245" s="48">
        <f t="shared" si="142"/>
        <v>821836.79999999993</v>
      </c>
      <c r="X245" s="44">
        <f t="shared" si="158"/>
        <v>8429.6</v>
      </c>
      <c r="Y245" s="48">
        <f t="shared" si="143"/>
        <v>910396.8</v>
      </c>
      <c r="Z245" s="20">
        <f t="shared" si="152"/>
        <v>3110227.2</v>
      </c>
      <c r="AC245" s="87">
        <f t="shared" si="149"/>
        <v>48</v>
      </c>
      <c r="AD245" s="83">
        <f t="shared" si="150"/>
        <v>4464</v>
      </c>
      <c r="AE245" s="92">
        <f t="shared" si="159"/>
        <v>44</v>
      </c>
      <c r="AF245" s="92">
        <f t="shared" si="160"/>
        <v>45.32</v>
      </c>
      <c r="AG245" s="92">
        <f t="shared" si="161"/>
        <v>46.64</v>
      </c>
      <c r="AH245" s="92">
        <f t="shared" si="162"/>
        <v>48</v>
      </c>
      <c r="AI245" s="137">
        <f t="shared" si="120"/>
        <v>4268</v>
      </c>
      <c r="AJ245" s="137">
        <f t="shared" si="121"/>
        <v>4396.04</v>
      </c>
      <c r="AK245" s="137">
        <f t="shared" si="122"/>
        <v>4524.08</v>
      </c>
      <c r="AL245" s="137">
        <f t="shared" si="123"/>
        <v>4656</v>
      </c>
    </row>
    <row r="246" spans="1:38" ht="20.399999999999999">
      <c r="A246" s="5" t="s">
        <v>285</v>
      </c>
      <c r="B246" s="5" t="s">
        <v>408</v>
      </c>
      <c r="C246" s="22" t="s">
        <v>809</v>
      </c>
      <c r="D246" s="22" t="s">
        <v>861</v>
      </c>
      <c r="E246" s="22" t="s">
        <v>839</v>
      </c>
      <c r="F246" s="22" t="s">
        <v>840</v>
      </c>
      <c r="G246" s="22"/>
      <c r="H246" s="23" t="s">
        <v>606</v>
      </c>
      <c r="I246" s="24">
        <v>875</v>
      </c>
      <c r="J246" s="32">
        <v>820</v>
      </c>
      <c r="K246" s="26" t="s">
        <v>863</v>
      </c>
      <c r="L246" s="13">
        <f t="shared" si="119"/>
        <v>10</v>
      </c>
      <c r="M246" s="27">
        <f t="shared" si="153"/>
        <v>870</v>
      </c>
      <c r="N246" s="27">
        <f t="shared" si="139"/>
        <v>870.00000000000205</v>
      </c>
      <c r="O246" s="15">
        <v>10</v>
      </c>
      <c r="P246" s="30">
        <f t="shared" si="154"/>
        <v>1287.4000000000001</v>
      </c>
      <c r="Q246" s="48">
        <f t="shared" si="151"/>
        <v>12874</v>
      </c>
      <c r="R246" s="44">
        <f t="shared" si="155"/>
        <v>1492.4</v>
      </c>
      <c r="S246" s="48">
        <f t="shared" si="140"/>
        <v>44772</v>
      </c>
      <c r="T246" s="44">
        <f t="shared" si="156"/>
        <v>1697.3999999999999</v>
      </c>
      <c r="U246" s="48">
        <f t="shared" si="141"/>
        <v>50922</v>
      </c>
      <c r="V246" s="44">
        <f t="shared" si="157"/>
        <v>1902.3999999999999</v>
      </c>
      <c r="W246" s="48">
        <f t="shared" si="142"/>
        <v>57072</v>
      </c>
      <c r="X246" s="44">
        <f t="shared" si="158"/>
        <v>2107.4</v>
      </c>
      <c r="Y246" s="48">
        <f t="shared" si="143"/>
        <v>63222</v>
      </c>
      <c r="Z246" s="20">
        <f t="shared" si="152"/>
        <v>215988</v>
      </c>
      <c r="AC246" s="87">
        <f t="shared" si="149"/>
        <v>12</v>
      </c>
      <c r="AD246" s="83">
        <f t="shared" si="150"/>
        <v>1116</v>
      </c>
      <c r="AE246" s="92">
        <f t="shared" si="159"/>
        <v>11</v>
      </c>
      <c r="AF246" s="92">
        <f t="shared" si="160"/>
        <v>11.33</v>
      </c>
      <c r="AG246" s="92">
        <f t="shared" si="161"/>
        <v>11.66</v>
      </c>
      <c r="AH246" s="92">
        <f t="shared" si="162"/>
        <v>12</v>
      </c>
      <c r="AI246" s="137">
        <f t="shared" si="120"/>
        <v>1067</v>
      </c>
      <c r="AJ246" s="137">
        <f t="shared" si="121"/>
        <v>1099.01</v>
      </c>
      <c r="AK246" s="137">
        <f t="shared" si="122"/>
        <v>1131.02</v>
      </c>
      <c r="AL246" s="137">
        <f t="shared" si="123"/>
        <v>1164</v>
      </c>
    </row>
    <row r="247" spans="1:38" ht="20.399999999999999">
      <c r="A247" s="5" t="s">
        <v>285</v>
      </c>
      <c r="B247" s="5" t="s">
        <v>408</v>
      </c>
      <c r="C247" s="22" t="s">
        <v>809</v>
      </c>
      <c r="D247" s="22" t="s">
        <v>861</v>
      </c>
      <c r="E247" s="22" t="s">
        <v>833</v>
      </c>
      <c r="F247" s="22" t="s">
        <v>842</v>
      </c>
      <c r="G247" s="22"/>
      <c r="H247" s="23" t="s">
        <v>606</v>
      </c>
      <c r="I247" s="24">
        <v>475</v>
      </c>
      <c r="J247" s="32">
        <v>2050</v>
      </c>
      <c r="K247" s="26" t="s">
        <v>860</v>
      </c>
      <c r="L247" s="13">
        <f t="shared" si="119"/>
        <v>25</v>
      </c>
      <c r="M247" s="27">
        <f t="shared" si="153"/>
        <v>2175</v>
      </c>
      <c r="N247" s="27">
        <f t="shared" si="139"/>
        <v>2175.000000000005</v>
      </c>
      <c r="O247" s="15">
        <v>12</v>
      </c>
      <c r="P247" s="30">
        <f t="shared" si="154"/>
        <v>3218.5</v>
      </c>
      <c r="Q247" s="48">
        <f t="shared" si="151"/>
        <v>38622</v>
      </c>
      <c r="R247" s="44">
        <f t="shared" si="155"/>
        <v>3731</v>
      </c>
      <c r="S247" s="48">
        <f t="shared" si="140"/>
        <v>134316</v>
      </c>
      <c r="T247" s="44">
        <f t="shared" si="156"/>
        <v>4243.5</v>
      </c>
      <c r="U247" s="48">
        <f t="shared" si="141"/>
        <v>152766</v>
      </c>
      <c r="V247" s="44">
        <f t="shared" si="157"/>
        <v>4756</v>
      </c>
      <c r="W247" s="48">
        <f t="shared" si="142"/>
        <v>171216</v>
      </c>
      <c r="X247" s="44">
        <f t="shared" si="158"/>
        <v>5268.5</v>
      </c>
      <c r="Y247" s="48">
        <f t="shared" si="143"/>
        <v>189666</v>
      </c>
      <c r="Z247" s="20">
        <f t="shared" si="152"/>
        <v>647964</v>
      </c>
      <c r="AC247" s="87">
        <f t="shared" si="149"/>
        <v>30</v>
      </c>
      <c r="AD247" s="83">
        <f t="shared" si="150"/>
        <v>2790</v>
      </c>
      <c r="AE247" s="92">
        <f t="shared" si="159"/>
        <v>27.500000000000004</v>
      </c>
      <c r="AF247" s="92">
        <f t="shared" si="160"/>
        <v>28.324999999999999</v>
      </c>
      <c r="AG247" s="92">
        <f t="shared" si="161"/>
        <v>29.15</v>
      </c>
      <c r="AH247" s="92">
        <f t="shared" si="162"/>
        <v>30</v>
      </c>
      <c r="AI247" s="137">
        <f t="shared" si="120"/>
        <v>2667.5000000000005</v>
      </c>
      <c r="AJ247" s="137">
        <f t="shared" si="121"/>
        <v>2747.5250000000001</v>
      </c>
      <c r="AK247" s="137">
        <f t="shared" si="122"/>
        <v>2827.5499999999997</v>
      </c>
      <c r="AL247" s="137">
        <f t="shared" si="123"/>
        <v>2910</v>
      </c>
    </row>
    <row r="248" spans="1:38" ht="30.6">
      <c r="A248" s="5" t="s">
        <v>285</v>
      </c>
      <c r="B248" s="5" t="s">
        <v>408</v>
      </c>
      <c r="C248" s="22" t="s">
        <v>809</v>
      </c>
      <c r="D248" s="22" t="s">
        <v>861</v>
      </c>
      <c r="E248" s="22" t="s">
        <v>847</v>
      </c>
      <c r="F248" s="22"/>
      <c r="G248" s="22"/>
      <c r="H248" s="23" t="s">
        <v>606</v>
      </c>
      <c r="I248" s="24">
        <v>250</v>
      </c>
      <c r="J248" s="32">
        <v>820</v>
      </c>
      <c r="K248" s="26" t="s">
        <v>848</v>
      </c>
      <c r="L248" s="13">
        <f t="shared" si="119"/>
        <v>10</v>
      </c>
      <c r="M248" s="27">
        <f t="shared" si="153"/>
        <v>870</v>
      </c>
      <c r="N248" s="27">
        <f t="shared" ref="N248:N284" si="163">+(1.0609756097561)*J248</f>
        <v>870.00000000000205</v>
      </c>
      <c r="O248" s="15">
        <v>10</v>
      </c>
      <c r="P248" s="30">
        <f t="shared" si="154"/>
        <v>1287.4000000000001</v>
      </c>
      <c r="Q248" s="48">
        <f t="shared" si="151"/>
        <v>12874</v>
      </c>
      <c r="R248" s="44">
        <f t="shared" si="155"/>
        <v>1492.4</v>
      </c>
      <c r="S248" s="48">
        <f t="shared" ref="S248:S284" si="164">+R248*O248*3</f>
        <v>44772</v>
      </c>
      <c r="T248" s="44">
        <f t="shared" si="156"/>
        <v>1697.3999999999999</v>
      </c>
      <c r="U248" s="48">
        <f t="shared" ref="U248:U284" si="165">+T248*O248*3</f>
        <v>50922</v>
      </c>
      <c r="V248" s="44">
        <f t="shared" si="157"/>
        <v>1902.3999999999999</v>
      </c>
      <c r="W248" s="48">
        <f t="shared" ref="W248:W284" si="166">+V248*O248*3</f>
        <v>57072</v>
      </c>
      <c r="X248" s="44">
        <f t="shared" si="158"/>
        <v>2107.4</v>
      </c>
      <c r="Y248" s="48">
        <f t="shared" ref="Y248:Y284" si="167">+X248*O248*3</f>
        <v>63222</v>
      </c>
      <c r="Z248" s="20">
        <f t="shared" si="152"/>
        <v>215988</v>
      </c>
      <c r="AC248" s="87">
        <f t="shared" si="149"/>
        <v>12</v>
      </c>
      <c r="AD248" s="83">
        <f t="shared" si="150"/>
        <v>1116</v>
      </c>
      <c r="AE248" s="92">
        <f t="shared" si="159"/>
        <v>11</v>
      </c>
      <c r="AF248" s="92">
        <f t="shared" si="160"/>
        <v>11.33</v>
      </c>
      <c r="AG248" s="92">
        <f t="shared" si="161"/>
        <v>11.66</v>
      </c>
      <c r="AH248" s="92">
        <f t="shared" si="162"/>
        <v>12</v>
      </c>
      <c r="AI248" s="137">
        <f t="shared" si="120"/>
        <v>1067</v>
      </c>
      <c r="AJ248" s="137">
        <f t="shared" si="121"/>
        <v>1099.01</v>
      </c>
      <c r="AK248" s="137">
        <f t="shared" si="122"/>
        <v>1131.02</v>
      </c>
      <c r="AL248" s="137">
        <f t="shared" si="123"/>
        <v>1164</v>
      </c>
    </row>
    <row r="249" spans="1:38" ht="30.6">
      <c r="A249" s="5" t="s">
        <v>285</v>
      </c>
      <c r="B249" s="5" t="s">
        <v>408</v>
      </c>
      <c r="C249" s="22" t="s">
        <v>809</v>
      </c>
      <c r="D249" s="22" t="s">
        <v>861</v>
      </c>
      <c r="E249" s="22" t="s">
        <v>849</v>
      </c>
      <c r="F249" s="22"/>
      <c r="G249" s="22"/>
      <c r="H249" s="23" t="s">
        <v>606</v>
      </c>
      <c r="I249" s="24">
        <v>75</v>
      </c>
      <c r="J249" s="32">
        <v>246</v>
      </c>
      <c r="K249" s="26" t="s">
        <v>848</v>
      </c>
      <c r="L249" s="13">
        <f t="shared" si="119"/>
        <v>3</v>
      </c>
      <c r="M249" s="27">
        <f t="shared" si="153"/>
        <v>261</v>
      </c>
      <c r="N249" s="27">
        <f t="shared" si="163"/>
        <v>261.00000000000063</v>
      </c>
      <c r="O249" s="15">
        <v>448</v>
      </c>
      <c r="P249" s="30">
        <f t="shared" si="154"/>
        <v>386.22</v>
      </c>
      <c r="Q249" s="48">
        <f t="shared" si="151"/>
        <v>173026.56</v>
      </c>
      <c r="R249" s="44">
        <f t="shared" si="155"/>
        <v>447.72</v>
      </c>
      <c r="S249" s="48">
        <f t="shared" si="164"/>
        <v>601735.67999999993</v>
      </c>
      <c r="T249" s="44">
        <f t="shared" si="156"/>
        <v>509.21999999999997</v>
      </c>
      <c r="U249" s="48">
        <f t="shared" si="165"/>
        <v>684391.67999999993</v>
      </c>
      <c r="V249" s="44">
        <f t="shared" si="157"/>
        <v>570.71999999999991</v>
      </c>
      <c r="W249" s="48">
        <f t="shared" si="166"/>
        <v>767047.67999999993</v>
      </c>
      <c r="X249" s="44">
        <f t="shared" si="158"/>
        <v>632.21999999999991</v>
      </c>
      <c r="Y249" s="48">
        <f t="shared" si="167"/>
        <v>849703.67999999982</v>
      </c>
      <c r="Z249" s="20">
        <f t="shared" si="152"/>
        <v>2902878.7199999997</v>
      </c>
      <c r="AC249" s="87">
        <f t="shared" si="149"/>
        <v>3.5999999999999996</v>
      </c>
      <c r="AD249" s="83">
        <f t="shared" si="150"/>
        <v>334.79999999999995</v>
      </c>
      <c r="AE249" s="92">
        <f t="shared" si="159"/>
        <v>3.3000000000000003</v>
      </c>
      <c r="AF249" s="92">
        <f t="shared" si="160"/>
        <v>3.399</v>
      </c>
      <c r="AG249" s="92">
        <f t="shared" si="161"/>
        <v>3.4979999999999998</v>
      </c>
      <c r="AH249" s="92">
        <f t="shared" si="162"/>
        <v>3.5999999999999996</v>
      </c>
      <c r="AI249" s="137">
        <f t="shared" si="120"/>
        <v>320.10000000000002</v>
      </c>
      <c r="AJ249" s="137">
        <f t="shared" si="121"/>
        <v>329.70299999999997</v>
      </c>
      <c r="AK249" s="137">
        <f t="shared" si="122"/>
        <v>339.30599999999998</v>
      </c>
      <c r="AL249" s="137">
        <f t="shared" si="123"/>
        <v>349.2</v>
      </c>
    </row>
    <row r="250" spans="1:38" ht="40.799999999999997">
      <c r="A250" s="5" t="s">
        <v>285</v>
      </c>
      <c r="B250" s="5" t="s">
        <v>408</v>
      </c>
      <c r="C250" s="22" t="s">
        <v>809</v>
      </c>
      <c r="D250" s="22" t="s">
        <v>861</v>
      </c>
      <c r="E250" s="22" t="s">
        <v>851</v>
      </c>
      <c r="F250" s="22"/>
      <c r="G250" s="22"/>
      <c r="H250" s="23" t="s">
        <v>606</v>
      </c>
      <c r="I250" s="24">
        <v>50</v>
      </c>
      <c r="J250" s="32">
        <v>340</v>
      </c>
      <c r="K250" s="26" t="s">
        <v>836</v>
      </c>
      <c r="L250" s="13">
        <f t="shared" si="119"/>
        <v>4.1463414634146343</v>
      </c>
      <c r="M250" s="27">
        <f t="shared" si="153"/>
        <v>360.73170731707319</v>
      </c>
      <c r="N250" s="27">
        <f t="shared" si="163"/>
        <v>360.73170731707404</v>
      </c>
      <c r="O250" s="15">
        <v>73</v>
      </c>
      <c r="P250" s="30">
        <f t="shared" si="154"/>
        <v>533.80000000000007</v>
      </c>
      <c r="Q250" s="48">
        <f t="shared" si="151"/>
        <v>38967.4</v>
      </c>
      <c r="R250" s="44">
        <f t="shared" si="155"/>
        <v>618.80000000000007</v>
      </c>
      <c r="S250" s="48">
        <f t="shared" si="164"/>
        <v>135517.20000000001</v>
      </c>
      <c r="T250" s="44">
        <f t="shared" si="156"/>
        <v>703.8</v>
      </c>
      <c r="U250" s="48">
        <f t="shared" si="165"/>
        <v>154132.19999999998</v>
      </c>
      <c r="V250" s="44">
        <f t="shared" si="157"/>
        <v>788.8</v>
      </c>
      <c r="W250" s="48">
        <f t="shared" si="166"/>
        <v>172747.19999999998</v>
      </c>
      <c r="X250" s="44">
        <f t="shared" si="158"/>
        <v>873.8</v>
      </c>
      <c r="Y250" s="48">
        <f t="shared" si="167"/>
        <v>191362.19999999998</v>
      </c>
      <c r="Z250" s="20">
        <f t="shared" si="152"/>
        <v>653758.80000000005</v>
      </c>
      <c r="AC250" s="87">
        <f t="shared" si="149"/>
        <v>4.975609756097561</v>
      </c>
      <c r="AD250" s="83">
        <f t="shared" si="150"/>
        <v>462.73170731707319</v>
      </c>
      <c r="AE250" s="92">
        <f t="shared" si="159"/>
        <v>4.5609756097560981</v>
      </c>
      <c r="AF250" s="92">
        <f t="shared" si="160"/>
        <v>4.6978048780487809</v>
      </c>
      <c r="AG250" s="92">
        <f t="shared" si="161"/>
        <v>4.8346341463414628</v>
      </c>
      <c r="AH250" s="92">
        <f t="shared" si="162"/>
        <v>4.975609756097561</v>
      </c>
      <c r="AI250" s="137">
        <f t="shared" si="120"/>
        <v>442.41463414634148</v>
      </c>
      <c r="AJ250" s="137">
        <f t="shared" si="121"/>
        <v>455.68707317073176</v>
      </c>
      <c r="AK250" s="137">
        <f t="shared" si="122"/>
        <v>468.95951219512187</v>
      </c>
      <c r="AL250" s="137">
        <f t="shared" si="123"/>
        <v>482.63414634146341</v>
      </c>
    </row>
    <row r="251" spans="1:38" ht="20.399999999999999">
      <c r="A251" s="5" t="s">
        <v>285</v>
      </c>
      <c r="B251" s="5" t="s">
        <v>408</v>
      </c>
      <c r="C251" s="22" t="s">
        <v>809</v>
      </c>
      <c r="D251" s="22" t="s">
        <v>861</v>
      </c>
      <c r="E251" s="22" t="s">
        <v>852</v>
      </c>
      <c r="F251" s="22"/>
      <c r="G251" s="22"/>
      <c r="H251" s="23" t="s">
        <v>606</v>
      </c>
      <c r="I251" s="24">
        <v>112.5</v>
      </c>
      <c r="J251" s="32">
        <v>430</v>
      </c>
      <c r="K251" s="26" t="s">
        <v>853</v>
      </c>
      <c r="L251" s="13">
        <f t="shared" si="119"/>
        <v>5.2439024390243905</v>
      </c>
      <c r="M251" s="27">
        <f t="shared" si="153"/>
        <v>456.21951219512198</v>
      </c>
      <c r="N251" s="27">
        <f t="shared" si="163"/>
        <v>456.219512195123</v>
      </c>
      <c r="O251" s="15">
        <v>180</v>
      </c>
      <c r="P251" s="30">
        <f t="shared" ref="P251:P262" si="168">+J251*1.57</f>
        <v>675.1</v>
      </c>
      <c r="Q251" s="48">
        <f t="shared" si="151"/>
        <v>121518</v>
      </c>
      <c r="R251" s="44">
        <f t="shared" ref="R251:R262" si="169">+J251*1.82</f>
        <v>782.6</v>
      </c>
      <c r="S251" s="48">
        <f t="shared" si="164"/>
        <v>422604</v>
      </c>
      <c r="T251" s="44">
        <f t="shared" ref="T251:T262" si="170">+J251*2.07</f>
        <v>890.09999999999991</v>
      </c>
      <c r="U251" s="48">
        <f t="shared" si="165"/>
        <v>480653.99999999988</v>
      </c>
      <c r="V251" s="44">
        <f t="shared" ref="V251:V262" si="171">+J251*2.32</f>
        <v>997.59999999999991</v>
      </c>
      <c r="W251" s="48">
        <f t="shared" si="166"/>
        <v>538703.99999999988</v>
      </c>
      <c r="X251" s="44">
        <f t="shared" ref="X251:X262" si="172">+J251*2.57</f>
        <v>1105.0999999999999</v>
      </c>
      <c r="Y251" s="48">
        <f t="shared" si="167"/>
        <v>596753.99999999988</v>
      </c>
      <c r="Z251" s="20">
        <f t="shared" si="152"/>
        <v>2038715.9999999995</v>
      </c>
      <c r="AC251" s="87">
        <f t="shared" si="149"/>
        <v>6.2926829268292686</v>
      </c>
      <c r="AD251" s="83">
        <f t="shared" si="150"/>
        <v>585.21951219512198</v>
      </c>
      <c r="AE251" s="92">
        <f t="shared" si="159"/>
        <v>5.7682926829268304</v>
      </c>
      <c r="AF251" s="92">
        <f t="shared" si="160"/>
        <v>5.9413414634146342</v>
      </c>
      <c r="AG251" s="92">
        <f t="shared" si="161"/>
        <v>6.1143902439024389</v>
      </c>
      <c r="AH251" s="92">
        <f t="shared" si="162"/>
        <v>6.2926829268292686</v>
      </c>
      <c r="AI251" s="137">
        <f t="shared" si="120"/>
        <v>559.52439024390253</v>
      </c>
      <c r="AJ251" s="137">
        <f t="shared" si="121"/>
        <v>576.31012195121957</v>
      </c>
      <c r="AK251" s="137">
        <f t="shared" si="122"/>
        <v>593.09585365853661</v>
      </c>
      <c r="AL251" s="137">
        <f t="shared" si="123"/>
        <v>610.39024390243901</v>
      </c>
    </row>
    <row r="252" spans="1:38" ht="20.399999999999999">
      <c r="A252" s="5" t="s">
        <v>285</v>
      </c>
      <c r="B252" s="5" t="s">
        <v>408</v>
      </c>
      <c r="C252" s="22" t="s">
        <v>809</v>
      </c>
      <c r="D252" s="22" t="s">
        <v>864</v>
      </c>
      <c r="E252" s="22" t="s">
        <v>827</v>
      </c>
      <c r="F252" s="22"/>
      <c r="G252" s="22"/>
      <c r="H252" s="23" t="s">
        <v>606</v>
      </c>
      <c r="I252" s="24">
        <v>125</v>
      </c>
      <c r="J252" s="32">
        <v>250</v>
      </c>
      <c r="K252" s="26" t="s">
        <v>828</v>
      </c>
      <c r="L252" s="13">
        <f t="shared" si="119"/>
        <v>3.0487804878048781</v>
      </c>
      <c r="M252" s="27">
        <f t="shared" si="153"/>
        <v>265.2439024390244</v>
      </c>
      <c r="N252" s="27">
        <f t="shared" si="163"/>
        <v>265.24390243902502</v>
      </c>
      <c r="O252" s="15">
        <v>125</v>
      </c>
      <c r="P252" s="30">
        <f t="shared" si="168"/>
        <v>392.5</v>
      </c>
      <c r="Q252" s="48">
        <f t="shared" si="151"/>
        <v>49062.5</v>
      </c>
      <c r="R252" s="44">
        <f t="shared" si="169"/>
        <v>455</v>
      </c>
      <c r="S252" s="48">
        <f t="shared" si="164"/>
        <v>170625</v>
      </c>
      <c r="T252" s="44">
        <f t="shared" si="170"/>
        <v>517.5</v>
      </c>
      <c r="U252" s="48">
        <f t="shared" si="165"/>
        <v>194062.5</v>
      </c>
      <c r="V252" s="44">
        <f t="shared" si="171"/>
        <v>580</v>
      </c>
      <c r="W252" s="48">
        <f t="shared" si="166"/>
        <v>217500</v>
      </c>
      <c r="X252" s="44">
        <f t="shared" si="172"/>
        <v>642.5</v>
      </c>
      <c r="Y252" s="48">
        <f t="shared" si="167"/>
        <v>240937.5</v>
      </c>
      <c r="Z252" s="20">
        <f t="shared" si="152"/>
        <v>823125</v>
      </c>
      <c r="AC252" s="87">
        <f t="shared" si="149"/>
        <v>3.6585365853658534</v>
      </c>
      <c r="AD252" s="83">
        <f t="shared" si="150"/>
        <v>340.24390243902434</v>
      </c>
      <c r="AE252" s="92">
        <f t="shared" si="159"/>
        <v>3.3536585365853662</v>
      </c>
      <c r="AF252" s="92">
        <f t="shared" si="160"/>
        <v>3.4542682926829271</v>
      </c>
      <c r="AG252" s="92">
        <f t="shared" si="161"/>
        <v>3.5548780487804876</v>
      </c>
      <c r="AH252" s="92">
        <f t="shared" si="162"/>
        <v>3.6585365853658534</v>
      </c>
      <c r="AI252" s="137">
        <f t="shared" si="120"/>
        <v>325.30487804878049</v>
      </c>
      <c r="AJ252" s="137">
        <f t="shared" si="121"/>
        <v>335.06402439024396</v>
      </c>
      <c r="AK252" s="137">
        <f t="shared" si="122"/>
        <v>344.82317073170731</v>
      </c>
      <c r="AL252" s="137">
        <f t="shared" si="123"/>
        <v>354.8780487804878</v>
      </c>
    </row>
    <row r="253" spans="1:38" ht="20.399999999999999">
      <c r="A253" s="5" t="s">
        <v>285</v>
      </c>
      <c r="B253" s="5" t="s">
        <v>408</v>
      </c>
      <c r="C253" s="22" t="s">
        <v>809</v>
      </c>
      <c r="D253" s="22" t="s">
        <v>864</v>
      </c>
      <c r="E253" s="22" t="s">
        <v>829</v>
      </c>
      <c r="F253" s="22"/>
      <c r="G253" s="22"/>
      <c r="H253" s="23" t="s">
        <v>606</v>
      </c>
      <c r="I253" s="24">
        <v>237.5</v>
      </c>
      <c r="J253" s="32">
        <v>2460</v>
      </c>
      <c r="K253" s="26" t="s">
        <v>830</v>
      </c>
      <c r="L253" s="13">
        <f t="shared" si="119"/>
        <v>30</v>
      </c>
      <c r="M253" s="27">
        <f t="shared" si="153"/>
        <v>2610</v>
      </c>
      <c r="N253" s="27">
        <f t="shared" si="163"/>
        <v>2610.0000000000064</v>
      </c>
      <c r="O253" s="15">
        <v>20</v>
      </c>
      <c r="P253" s="30">
        <f t="shared" si="168"/>
        <v>3862.2000000000003</v>
      </c>
      <c r="Q253" s="48">
        <f t="shared" si="151"/>
        <v>77244</v>
      </c>
      <c r="R253" s="44">
        <f t="shared" si="169"/>
        <v>4477.2</v>
      </c>
      <c r="S253" s="48">
        <f t="shared" si="164"/>
        <v>268632</v>
      </c>
      <c r="T253" s="44">
        <f t="shared" si="170"/>
        <v>5092.2</v>
      </c>
      <c r="U253" s="48">
        <f t="shared" si="165"/>
        <v>305532</v>
      </c>
      <c r="V253" s="44">
        <f t="shared" si="171"/>
        <v>5707.2</v>
      </c>
      <c r="W253" s="48">
        <f t="shared" si="166"/>
        <v>342432</v>
      </c>
      <c r="X253" s="44">
        <f t="shared" si="172"/>
        <v>6322.2</v>
      </c>
      <c r="Y253" s="48">
        <f t="shared" si="167"/>
        <v>379332</v>
      </c>
      <c r="Z253" s="20">
        <f t="shared" si="152"/>
        <v>1295928</v>
      </c>
      <c r="AC253" s="87">
        <f t="shared" si="149"/>
        <v>36</v>
      </c>
      <c r="AD253" s="83">
        <f t="shared" si="150"/>
        <v>3348</v>
      </c>
      <c r="AE253" s="92">
        <f t="shared" si="159"/>
        <v>33</v>
      </c>
      <c r="AF253" s="92">
        <f t="shared" si="160"/>
        <v>33.99</v>
      </c>
      <c r="AG253" s="92">
        <f t="shared" si="161"/>
        <v>34.979999999999997</v>
      </c>
      <c r="AH253" s="92">
        <f t="shared" si="162"/>
        <v>36</v>
      </c>
      <c r="AI253" s="137">
        <f t="shared" si="120"/>
        <v>3201</v>
      </c>
      <c r="AJ253" s="137">
        <f t="shared" si="121"/>
        <v>3297.03</v>
      </c>
      <c r="AK253" s="137">
        <f t="shared" si="122"/>
        <v>3393.0599999999995</v>
      </c>
      <c r="AL253" s="137">
        <f t="shared" si="123"/>
        <v>3492</v>
      </c>
    </row>
    <row r="254" spans="1:38" ht="20.399999999999999">
      <c r="A254" s="5" t="s">
        <v>285</v>
      </c>
      <c r="B254" s="5" t="s">
        <v>408</v>
      </c>
      <c r="C254" s="22" t="s">
        <v>809</v>
      </c>
      <c r="D254" s="22" t="s">
        <v>864</v>
      </c>
      <c r="E254" s="22" t="s">
        <v>831</v>
      </c>
      <c r="F254" s="22"/>
      <c r="G254" s="22"/>
      <c r="H254" s="23" t="s">
        <v>606</v>
      </c>
      <c r="I254" s="24">
        <v>25</v>
      </c>
      <c r="J254" s="32">
        <v>410</v>
      </c>
      <c r="K254" s="26" t="s">
        <v>832</v>
      </c>
      <c r="L254" s="13">
        <f t="shared" si="119"/>
        <v>5</v>
      </c>
      <c r="M254" s="27">
        <f t="shared" si="153"/>
        <v>435</v>
      </c>
      <c r="N254" s="27">
        <f t="shared" si="163"/>
        <v>435.00000000000102</v>
      </c>
      <c r="O254" s="15">
        <v>15</v>
      </c>
      <c r="P254" s="30">
        <f t="shared" si="168"/>
        <v>643.70000000000005</v>
      </c>
      <c r="Q254" s="48">
        <f t="shared" si="151"/>
        <v>9655.5</v>
      </c>
      <c r="R254" s="44">
        <f t="shared" si="169"/>
        <v>746.2</v>
      </c>
      <c r="S254" s="48">
        <f t="shared" si="164"/>
        <v>33579</v>
      </c>
      <c r="T254" s="44">
        <f t="shared" si="170"/>
        <v>848.69999999999993</v>
      </c>
      <c r="U254" s="48">
        <f t="shared" si="165"/>
        <v>38191.499999999993</v>
      </c>
      <c r="V254" s="44">
        <f t="shared" si="171"/>
        <v>951.19999999999993</v>
      </c>
      <c r="W254" s="48">
        <f t="shared" si="166"/>
        <v>42803.999999999993</v>
      </c>
      <c r="X254" s="44">
        <f t="shared" si="172"/>
        <v>1053.7</v>
      </c>
      <c r="Y254" s="48">
        <f t="shared" si="167"/>
        <v>47416.5</v>
      </c>
      <c r="Z254" s="20">
        <f t="shared" si="152"/>
        <v>161991</v>
      </c>
      <c r="AC254" s="87">
        <f t="shared" si="149"/>
        <v>6</v>
      </c>
      <c r="AD254" s="83">
        <f t="shared" si="150"/>
        <v>558</v>
      </c>
      <c r="AE254" s="92">
        <f t="shared" si="159"/>
        <v>5.5</v>
      </c>
      <c r="AF254" s="92">
        <f t="shared" si="160"/>
        <v>5.665</v>
      </c>
      <c r="AG254" s="92">
        <f t="shared" si="161"/>
        <v>5.83</v>
      </c>
      <c r="AH254" s="92">
        <f t="shared" si="162"/>
        <v>6</v>
      </c>
      <c r="AI254" s="137">
        <f t="shared" si="120"/>
        <v>533.5</v>
      </c>
      <c r="AJ254" s="137">
        <f t="shared" si="121"/>
        <v>549.505</v>
      </c>
      <c r="AK254" s="137">
        <f t="shared" si="122"/>
        <v>565.51</v>
      </c>
      <c r="AL254" s="137">
        <f t="shared" si="123"/>
        <v>582</v>
      </c>
    </row>
    <row r="255" spans="1:38" ht="20.399999999999999">
      <c r="A255" s="5" t="s">
        <v>285</v>
      </c>
      <c r="B255" s="5" t="s">
        <v>408</v>
      </c>
      <c r="C255" s="22" t="s">
        <v>809</v>
      </c>
      <c r="D255" s="22" t="s">
        <v>864</v>
      </c>
      <c r="E255" s="22" t="s">
        <v>833</v>
      </c>
      <c r="F255" s="22" t="s">
        <v>834</v>
      </c>
      <c r="G255" s="22"/>
      <c r="H255" s="23" t="s">
        <v>606</v>
      </c>
      <c r="I255" s="24">
        <v>47.5</v>
      </c>
      <c r="J255" s="32">
        <v>1230</v>
      </c>
      <c r="K255" s="26" t="s">
        <v>855</v>
      </c>
      <c r="L255" s="13">
        <f t="shared" si="119"/>
        <v>15</v>
      </c>
      <c r="M255" s="27">
        <f t="shared" si="153"/>
        <v>1305</v>
      </c>
      <c r="N255" s="27">
        <f t="shared" si="163"/>
        <v>1305.0000000000032</v>
      </c>
      <c r="O255" s="15">
        <v>13</v>
      </c>
      <c r="P255" s="30">
        <f t="shared" si="168"/>
        <v>1931.1000000000001</v>
      </c>
      <c r="Q255" s="48">
        <f t="shared" si="151"/>
        <v>25104.300000000003</v>
      </c>
      <c r="R255" s="44">
        <f t="shared" si="169"/>
        <v>2238.6</v>
      </c>
      <c r="S255" s="48">
        <f t="shared" si="164"/>
        <v>87305.4</v>
      </c>
      <c r="T255" s="44">
        <f t="shared" si="170"/>
        <v>2546.1</v>
      </c>
      <c r="U255" s="48">
        <f t="shared" si="165"/>
        <v>99297.9</v>
      </c>
      <c r="V255" s="44">
        <f t="shared" si="171"/>
        <v>2853.6</v>
      </c>
      <c r="W255" s="48">
        <f t="shared" si="166"/>
        <v>111290.4</v>
      </c>
      <c r="X255" s="44">
        <f t="shared" si="172"/>
        <v>3161.1</v>
      </c>
      <c r="Y255" s="48">
        <f t="shared" si="167"/>
        <v>123282.9</v>
      </c>
      <c r="Z255" s="20">
        <f t="shared" si="152"/>
        <v>421176.6</v>
      </c>
      <c r="AC255" s="87">
        <f t="shared" si="149"/>
        <v>18</v>
      </c>
      <c r="AD255" s="83">
        <f t="shared" si="150"/>
        <v>1674</v>
      </c>
      <c r="AE255" s="92">
        <f t="shared" si="159"/>
        <v>16.5</v>
      </c>
      <c r="AF255" s="92">
        <f t="shared" si="160"/>
        <v>16.995000000000001</v>
      </c>
      <c r="AG255" s="92">
        <f t="shared" si="161"/>
        <v>17.489999999999998</v>
      </c>
      <c r="AH255" s="92">
        <f t="shared" si="162"/>
        <v>18</v>
      </c>
      <c r="AI255" s="137">
        <f t="shared" si="120"/>
        <v>1600.5</v>
      </c>
      <c r="AJ255" s="137">
        <f t="shared" si="121"/>
        <v>1648.5150000000001</v>
      </c>
      <c r="AK255" s="137">
        <f t="shared" si="122"/>
        <v>1696.5299999999997</v>
      </c>
      <c r="AL255" s="137">
        <f t="shared" si="123"/>
        <v>1746</v>
      </c>
    </row>
    <row r="256" spans="1:38" ht="20.399999999999999">
      <c r="A256" s="5" t="s">
        <v>285</v>
      </c>
      <c r="B256" s="5" t="s">
        <v>408</v>
      </c>
      <c r="C256" s="22" t="s">
        <v>809</v>
      </c>
      <c r="D256" s="22" t="s">
        <v>864</v>
      </c>
      <c r="E256" s="22" t="s">
        <v>833</v>
      </c>
      <c r="F256" s="22" t="s">
        <v>835</v>
      </c>
      <c r="G256" s="22"/>
      <c r="H256" s="23" t="s">
        <v>606</v>
      </c>
      <c r="I256" s="24">
        <v>71.25</v>
      </c>
      <c r="J256" s="32">
        <v>1230</v>
      </c>
      <c r="K256" s="26" t="s">
        <v>823</v>
      </c>
      <c r="L256" s="13">
        <f t="shared" ref="L256:L319" si="173">+J256/82</f>
        <v>15</v>
      </c>
      <c r="M256" s="27">
        <f t="shared" si="153"/>
        <v>1305</v>
      </c>
      <c r="N256" s="27">
        <f t="shared" si="163"/>
        <v>1305.0000000000032</v>
      </c>
      <c r="O256" s="15">
        <v>7</v>
      </c>
      <c r="P256" s="30">
        <f t="shared" si="168"/>
        <v>1931.1000000000001</v>
      </c>
      <c r="Q256" s="48">
        <f t="shared" si="151"/>
        <v>13517.7</v>
      </c>
      <c r="R256" s="44">
        <f t="shared" si="169"/>
        <v>2238.6</v>
      </c>
      <c r="S256" s="48">
        <f t="shared" si="164"/>
        <v>47010.6</v>
      </c>
      <c r="T256" s="44">
        <f t="shared" si="170"/>
        <v>2546.1</v>
      </c>
      <c r="U256" s="48">
        <f t="shared" si="165"/>
        <v>53468.100000000006</v>
      </c>
      <c r="V256" s="44">
        <f t="shared" si="171"/>
        <v>2853.6</v>
      </c>
      <c r="W256" s="48">
        <f t="shared" si="166"/>
        <v>59925.600000000006</v>
      </c>
      <c r="X256" s="44">
        <f t="shared" si="172"/>
        <v>3161.1</v>
      </c>
      <c r="Y256" s="48">
        <f t="shared" si="167"/>
        <v>66383.100000000006</v>
      </c>
      <c r="Z256" s="20">
        <f t="shared" si="152"/>
        <v>226787.40000000002</v>
      </c>
      <c r="AC256" s="87">
        <f t="shared" si="149"/>
        <v>18</v>
      </c>
      <c r="AD256" s="83">
        <f t="shared" si="150"/>
        <v>1674</v>
      </c>
      <c r="AE256" s="92">
        <f t="shared" si="159"/>
        <v>16.5</v>
      </c>
      <c r="AF256" s="92">
        <f t="shared" si="160"/>
        <v>16.995000000000001</v>
      </c>
      <c r="AG256" s="92">
        <f t="shared" si="161"/>
        <v>17.489999999999998</v>
      </c>
      <c r="AH256" s="92">
        <f t="shared" si="162"/>
        <v>18</v>
      </c>
      <c r="AI256" s="137">
        <f t="shared" si="120"/>
        <v>1600.5</v>
      </c>
      <c r="AJ256" s="137">
        <f t="shared" si="121"/>
        <v>1648.5150000000001</v>
      </c>
      <c r="AK256" s="137">
        <f t="shared" si="122"/>
        <v>1696.5299999999997</v>
      </c>
      <c r="AL256" s="137">
        <f t="shared" si="123"/>
        <v>1746</v>
      </c>
    </row>
    <row r="257" spans="1:38" ht="20.399999999999999">
      <c r="A257" s="5" t="s">
        <v>285</v>
      </c>
      <c r="B257" s="5" t="s">
        <v>408</v>
      </c>
      <c r="C257" s="22" t="s">
        <v>809</v>
      </c>
      <c r="D257" s="22" t="s">
        <v>864</v>
      </c>
      <c r="E257" s="22" t="s">
        <v>833</v>
      </c>
      <c r="F257" s="22" t="s">
        <v>837</v>
      </c>
      <c r="G257" s="22"/>
      <c r="H257" s="23" t="s">
        <v>606</v>
      </c>
      <c r="I257" s="24">
        <v>570</v>
      </c>
      <c r="J257" s="32">
        <v>3280</v>
      </c>
      <c r="K257" s="26" t="s">
        <v>844</v>
      </c>
      <c r="L257" s="13">
        <f t="shared" si="173"/>
        <v>40</v>
      </c>
      <c r="M257" s="27">
        <f t="shared" si="153"/>
        <v>3480</v>
      </c>
      <c r="N257" s="27">
        <f t="shared" si="163"/>
        <v>3480.0000000000082</v>
      </c>
      <c r="O257" s="15">
        <v>8</v>
      </c>
      <c r="P257" s="30">
        <f t="shared" si="168"/>
        <v>5149.6000000000004</v>
      </c>
      <c r="Q257" s="48">
        <f t="shared" si="151"/>
        <v>41196.800000000003</v>
      </c>
      <c r="R257" s="44">
        <f t="shared" si="169"/>
        <v>5969.6</v>
      </c>
      <c r="S257" s="48">
        <f t="shared" si="164"/>
        <v>143270.40000000002</v>
      </c>
      <c r="T257" s="44">
        <f t="shared" si="170"/>
        <v>6789.5999999999995</v>
      </c>
      <c r="U257" s="48">
        <f t="shared" si="165"/>
        <v>162950.39999999999</v>
      </c>
      <c r="V257" s="44">
        <f t="shared" si="171"/>
        <v>7609.5999999999995</v>
      </c>
      <c r="W257" s="48">
        <f t="shared" si="166"/>
        <v>182630.39999999999</v>
      </c>
      <c r="X257" s="44">
        <f t="shared" si="172"/>
        <v>8429.6</v>
      </c>
      <c r="Y257" s="48">
        <f t="shared" si="167"/>
        <v>202310.40000000002</v>
      </c>
      <c r="Z257" s="20">
        <f t="shared" si="152"/>
        <v>691161.60000000009</v>
      </c>
      <c r="AC257" s="87">
        <f t="shared" si="149"/>
        <v>48</v>
      </c>
      <c r="AD257" s="83">
        <f t="shared" si="150"/>
        <v>4464</v>
      </c>
      <c r="AE257" s="92">
        <f t="shared" si="159"/>
        <v>44</v>
      </c>
      <c r="AF257" s="92">
        <f t="shared" si="160"/>
        <v>45.32</v>
      </c>
      <c r="AG257" s="92">
        <f t="shared" si="161"/>
        <v>46.64</v>
      </c>
      <c r="AH257" s="92">
        <f t="shared" si="162"/>
        <v>48</v>
      </c>
      <c r="AI257" s="137">
        <f t="shared" si="120"/>
        <v>4268</v>
      </c>
      <c r="AJ257" s="137">
        <f t="shared" si="121"/>
        <v>4396.04</v>
      </c>
      <c r="AK257" s="137">
        <f t="shared" si="122"/>
        <v>4524.08</v>
      </c>
      <c r="AL257" s="137">
        <f t="shared" si="123"/>
        <v>4656</v>
      </c>
    </row>
    <row r="258" spans="1:38" ht="20.399999999999999">
      <c r="A258" s="5" t="s">
        <v>285</v>
      </c>
      <c r="B258" s="5" t="s">
        <v>408</v>
      </c>
      <c r="C258" s="22" t="s">
        <v>809</v>
      </c>
      <c r="D258" s="22" t="s">
        <v>864</v>
      </c>
      <c r="E258" s="22" t="s">
        <v>839</v>
      </c>
      <c r="F258" s="22" t="s">
        <v>840</v>
      </c>
      <c r="G258" s="22"/>
      <c r="H258" s="23" t="s">
        <v>606</v>
      </c>
      <c r="I258" s="24">
        <v>71.25</v>
      </c>
      <c r="J258" s="32">
        <v>820</v>
      </c>
      <c r="K258" s="26" t="s">
        <v>846</v>
      </c>
      <c r="L258" s="13">
        <f t="shared" si="173"/>
        <v>10</v>
      </c>
      <c r="M258" s="27">
        <f t="shared" si="153"/>
        <v>870</v>
      </c>
      <c r="N258" s="27">
        <f t="shared" si="163"/>
        <v>870.00000000000205</v>
      </c>
      <c r="O258" s="15">
        <v>17</v>
      </c>
      <c r="P258" s="30">
        <f t="shared" si="168"/>
        <v>1287.4000000000001</v>
      </c>
      <c r="Q258" s="48">
        <f t="shared" si="151"/>
        <v>21885.800000000003</v>
      </c>
      <c r="R258" s="44">
        <f t="shared" si="169"/>
        <v>1492.4</v>
      </c>
      <c r="S258" s="48">
        <f t="shared" si="164"/>
        <v>76112.400000000009</v>
      </c>
      <c r="T258" s="44">
        <f t="shared" si="170"/>
        <v>1697.3999999999999</v>
      </c>
      <c r="U258" s="48">
        <f t="shared" si="165"/>
        <v>86567.4</v>
      </c>
      <c r="V258" s="44">
        <f t="shared" si="171"/>
        <v>1902.3999999999999</v>
      </c>
      <c r="W258" s="48">
        <f t="shared" si="166"/>
        <v>97022.399999999994</v>
      </c>
      <c r="X258" s="44">
        <f t="shared" si="172"/>
        <v>2107.4</v>
      </c>
      <c r="Y258" s="48">
        <f t="shared" si="167"/>
        <v>107477.40000000001</v>
      </c>
      <c r="Z258" s="20">
        <f t="shared" si="152"/>
        <v>367179.6</v>
      </c>
      <c r="AC258" s="87">
        <f t="shared" si="149"/>
        <v>12</v>
      </c>
      <c r="AD258" s="83">
        <f t="shared" si="150"/>
        <v>1116</v>
      </c>
      <c r="AE258" s="92">
        <f t="shared" si="159"/>
        <v>11</v>
      </c>
      <c r="AF258" s="92">
        <f t="shared" si="160"/>
        <v>11.33</v>
      </c>
      <c r="AG258" s="92">
        <f t="shared" si="161"/>
        <v>11.66</v>
      </c>
      <c r="AH258" s="92">
        <f t="shared" si="162"/>
        <v>12</v>
      </c>
      <c r="AI258" s="137">
        <f t="shared" si="120"/>
        <v>1067</v>
      </c>
      <c r="AJ258" s="137">
        <f t="shared" si="121"/>
        <v>1099.01</v>
      </c>
      <c r="AK258" s="137">
        <f t="shared" si="122"/>
        <v>1131.02</v>
      </c>
      <c r="AL258" s="137">
        <f t="shared" si="123"/>
        <v>1164</v>
      </c>
    </row>
    <row r="259" spans="1:38" ht="20.399999999999999">
      <c r="A259" s="5" t="s">
        <v>285</v>
      </c>
      <c r="B259" s="5" t="s">
        <v>408</v>
      </c>
      <c r="C259" s="22" t="s">
        <v>809</v>
      </c>
      <c r="D259" s="22" t="s">
        <v>864</v>
      </c>
      <c r="E259" s="22" t="s">
        <v>833</v>
      </c>
      <c r="F259" s="22" t="s">
        <v>842</v>
      </c>
      <c r="G259" s="22"/>
      <c r="H259" s="23" t="s">
        <v>606</v>
      </c>
      <c r="I259" s="24">
        <v>475</v>
      </c>
      <c r="J259" s="32">
        <v>2050</v>
      </c>
      <c r="K259" s="26" t="s">
        <v>860</v>
      </c>
      <c r="L259" s="13">
        <f t="shared" si="173"/>
        <v>25</v>
      </c>
      <c r="M259" s="27">
        <f t="shared" si="153"/>
        <v>2175</v>
      </c>
      <c r="N259" s="27">
        <f t="shared" si="163"/>
        <v>2175.000000000005</v>
      </c>
      <c r="O259" s="15">
        <v>36</v>
      </c>
      <c r="P259" s="30">
        <f t="shared" si="168"/>
        <v>3218.5</v>
      </c>
      <c r="Q259" s="48">
        <f t="shared" si="151"/>
        <v>115866</v>
      </c>
      <c r="R259" s="44">
        <f t="shared" si="169"/>
        <v>3731</v>
      </c>
      <c r="S259" s="48">
        <f t="shared" si="164"/>
        <v>402948</v>
      </c>
      <c r="T259" s="44">
        <f t="shared" si="170"/>
        <v>4243.5</v>
      </c>
      <c r="U259" s="48">
        <f t="shared" si="165"/>
        <v>458298</v>
      </c>
      <c r="V259" s="44">
        <f t="shared" si="171"/>
        <v>4756</v>
      </c>
      <c r="W259" s="48">
        <f t="shared" si="166"/>
        <v>513648</v>
      </c>
      <c r="X259" s="44">
        <f t="shared" si="172"/>
        <v>5268.5</v>
      </c>
      <c r="Y259" s="48">
        <f t="shared" si="167"/>
        <v>568998</v>
      </c>
      <c r="Z259" s="20">
        <f t="shared" si="152"/>
        <v>1943892</v>
      </c>
      <c r="AC259" s="87">
        <f t="shared" si="149"/>
        <v>30</v>
      </c>
      <c r="AD259" s="83">
        <f t="shared" si="150"/>
        <v>2790</v>
      </c>
      <c r="AE259" s="92">
        <f t="shared" si="159"/>
        <v>27.500000000000004</v>
      </c>
      <c r="AF259" s="92">
        <f t="shared" si="160"/>
        <v>28.324999999999999</v>
      </c>
      <c r="AG259" s="92">
        <f t="shared" si="161"/>
        <v>29.15</v>
      </c>
      <c r="AH259" s="92">
        <f t="shared" si="162"/>
        <v>30</v>
      </c>
      <c r="AI259" s="137">
        <f t="shared" si="120"/>
        <v>2667.5000000000005</v>
      </c>
      <c r="AJ259" s="137">
        <f t="shared" si="121"/>
        <v>2747.5250000000001</v>
      </c>
      <c r="AK259" s="137">
        <f t="shared" si="122"/>
        <v>2827.5499999999997</v>
      </c>
      <c r="AL259" s="137">
        <f t="shared" si="123"/>
        <v>2910</v>
      </c>
    </row>
    <row r="260" spans="1:38" ht="30.6">
      <c r="A260" s="5" t="s">
        <v>285</v>
      </c>
      <c r="B260" s="5" t="s">
        <v>408</v>
      </c>
      <c r="C260" s="22" t="s">
        <v>809</v>
      </c>
      <c r="D260" s="22" t="s">
        <v>864</v>
      </c>
      <c r="E260" s="22" t="s">
        <v>847</v>
      </c>
      <c r="F260" s="22"/>
      <c r="G260" s="22"/>
      <c r="H260" s="23" t="s">
        <v>606</v>
      </c>
      <c r="I260" s="24">
        <v>47.5</v>
      </c>
      <c r="J260" s="32">
        <v>820</v>
      </c>
      <c r="K260" s="26" t="s">
        <v>823</v>
      </c>
      <c r="L260" s="13">
        <f t="shared" si="173"/>
        <v>10</v>
      </c>
      <c r="M260" s="27">
        <f t="shared" si="153"/>
        <v>870</v>
      </c>
      <c r="N260" s="27">
        <f t="shared" si="163"/>
        <v>870.00000000000205</v>
      </c>
      <c r="O260" s="15">
        <v>25</v>
      </c>
      <c r="P260" s="30">
        <f t="shared" si="168"/>
        <v>1287.4000000000001</v>
      </c>
      <c r="Q260" s="48">
        <f t="shared" si="151"/>
        <v>32185.000000000004</v>
      </c>
      <c r="R260" s="44">
        <f t="shared" si="169"/>
        <v>1492.4</v>
      </c>
      <c r="S260" s="48">
        <f t="shared" si="164"/>
        <v>111930</v>
      </c>
      <c r="T260" s="44">
        <f t="shared" si="170"/>
        <v>1697.3999999999999</v>
      </c>
      <c r="U260" s="48">
        <f t="shared" si="165"/>
        <v>127305</v>
      </c>
      <c r="V260" s="44">
        <f t="shared" si="171"/>
        <v>1902.3999999999999</v>
      </c>
      <c r="W260" s="48">
        <f t="shared" si="166"/>
        <v>142680</v>
      </c>
      <c r="X260" s="44">
        <f t="shared" si="172"/>
        <v>2107.4</v>
      </c>
      <c r="Y260" s="48">
        <f t="shared" si="167"/>
        <v>158055</v>
      </c>
      <c r="Z260" s="20">
        <f t="shared" si="152"/>
        <v>539970</v>
      </c>
      <c r="AC260" s="87">
        <f t="shared" si="149"/>
        <v>12</v>
      </c>
      <c r="AD260" s="83">
        <f t="shared" si="150"/>
        <v>1116</v>
      </c>
      <c r="AE260" s="92">
        <f t="shared" si="159"/>
        <v>11</v>
      </c>
      <c r="AF260" s="92">
        <f t="shared" si="160"/>
        <v>11.33</v>
      </c>
      <c r="AG260" s="92">
        <f t="shared" si="161"/>
        <v>11.66</v>
      </c>
      <c r="AH260" s="92">
        <f t="shared" si="162"/>
        <v>12</v>
      </c>
      <c r="AI260" s="137">
        <f t="shared" si="120"/>
        <v>1067</v>
      </c>
      <c r="AJ260" s="137">
        <f t="shared" si="121"/>
        <v>1099.01</v>
      </c>
      <c r="AK260" s="137">
        <f t="shared" si="122"/>
        <v>1131.02</v>
      </c>
      <c r="AL260" s="137">
        <f t="shared" si="123"/>
        <v>1164</v>
      </c>
    </row>
    <row r="261" spans="1:38" ht="40.799999999999997">
      <c r="A261" s="5" t="s">
        <v>285</v>
      </c>
      <c r="B261" s="5" t="s">
        <v>408</v>
      </c>
      <c r="C261" s="22" t="s">
        <v>809</v>
      </c>
      <c r="D261" s="22" t="s">
        <v>861</v>
      </c>
      <c r="E261" s="22" t="s">
        <v>851</v>
      </c>
      <c r="F261" s="22"/>
      <c r="G261" s="22"/>
      <c r="H261" s="23" t="s">
        <v>606</v>
      </c>
      <c r="I261" s="24">
        <v>50</v>
      </c>
      <c r="J261" s="32">
        <v>340</v>
      </c>
      <c r="K261" s="26" t="s">
        <v>836</v>
      </c>
      <c r="L261" s="13">
        <f t="shared" si="173"/>
        <v>4.1463414634146343</v>
      </c>
      <c r="M261" s="27">
        <f t="shared" si="153"/>
        <v>360.73170731707319</v>
      </c>
      <c r="N261" s="27">
        <f t="shared" si="163"/>
        <v>360.73170731707404</v>
      </c>
      <c r="O261" s="15">
        <v>73</v>
      </c>
      <c r="P261" s="30">
        <f t="shared" si="168"/>
        <v>533.80000000000007</v>
      </c>
      <c r="Q261" s="48">
        <f t="shared" si="151"/>
        <v>38967.4</v>
      </c>
      <c r="R261" s="44">
        <f t="shared" si="169"/>
        <v>618.80000000000007</v>
      </c>
      <c r="S261" s="48">
        <f t="shared" si="164"/>
        <v>135517.20000000001</v>
      </c>
      <c r="T261" s="44">
        <f t="shared" si="170"/>
        <v>703.8</v>
      </c>
      <c r="U261" s="48">
        <f t="shared" si="165"/>
        <v>154132.19999999998</v>
      </c>
      <c r="V261" s="44">
        <f t="shared" si="171"/>
        <v>788.8</v>
      </c>
      <c r="W261" s="48">
        <f t="shared" si="166"/>
        <v>172747.19999999998</v>
      </c>
      <c r="X261" s="44">
        <f t="shared" si="172"/>
        <v>873.8</v>
      </c>
      <c r="Y261" s="48">
        <f t="shared" si="167"/>
        <v>191362.19999999998</v>
      </c>
      <c r="Z261" s="20">
        <f t="shared" si="152"/>
        <v>653758.80000000005</v>
      </c>
      <c r="AC261" s="87">
        <f t="shared" si="149"/>
        <v>4.975609756097561</v>
      </c>
      <c r="AD261" s="83">
        <f t="shared" si="150"/>
        <v>462.73170731707319</v>
      </c>
      <c r="AE261" s="92">
        <f t="shared" si="159"/>
        <v>4.5609756097560981</v>
      </c>
      <c r="AF261" s="92">
        <f t="shared" si="160"/>
        <v>4.6978048780487809</v>
      </c>
      <c r="AG261" s="92">
        <f t="shared" si="161"/>
        <v>4.8346341463414628</v>
      </c>
      <c r="AH261" s="92">
        <f t="shared" si="162"/>
        <v>4.975609756097561</v>
      </c>
      <c r="AI261" s="137">
        <f t="shared" si="120"/>
        <v>442.41463414634148</v>
      </c>
      <c r="AJ261" s="137">
        <f t="shared" si="121"/>
        <v>455.68707317073176</v>
      </c>
      <c r="AK261" s="137">
        <f t="shared" si="122"/>
        <v>468.95951219512187</v>
      </c>
      <c r="AL261" s="137">
        <f t="shared" si="123"/>
        <v>482.63414634146341</v>
      </c>
    </row>
    <row r="262" spans="1:38" ht="30.6">
      <c r="A262" s="5" t="s">
        <v>285</v>
      </c>
      <c r="B262" s="5" t="s">
        <v>408</v>
      </c>
      <c r="C262" s="22" t="s">
        <v>809</v>
      </c>
      <c r="D262" s="22" t="s">
        <v>864</v>
      </c>
      <c r="E262" s="22" t="s">
        <v>849</v>
      </c>
      <c r="F262" s="22"/>
      <c r="G262" s="22"/>
      <c r="H262" s="23" t="s">
        <v>606</v>
      </c>
      <c r="I262" s="24">
        <v>75</v>
      </c>
      <c r="J262" s="32">
        <v>246</v>
      </c>
      <c r="K262" s="26" t="s">
        <v>848</v>
      </c>
      <c r="L262" s="13">
        <f t="shared" si="173"/>
        <v>3</v>
      </c>
      <c r="M262" s="27">
        <f t="shared" si="153"/>
        <v>261</v>
      </c>
      <c r="N262" s="27">
        <f t="shared" si="163"/>
        <v>261.00000000000063</v>
      </c>
      <c r="O262" s="15">
        <v>112</v>
      </c>
      <c r="P262" s="30">
        <f t="shared" si="168"/>
        <v>386.22</v>
      </c>
      <c r="Q262" s="48">
        <f t="shared" si="151"/>
        <v>43256.639999999999</v>
      </c>
      <c r="R262" s="44">
        <f t="shared" si="169"/>
        <v>447.72</v>
      </c>
      <c r="S262" s="48">
        <f t="shared" si="164"/>
        <v>150433.91999999998</v>
      </c>
      <c r="T262" s="44">
        <f t="shared" si="170"/>
        <v>509.21999999999997</v>
      </c>
      <c r="U262" s="48">
        <f t="shared" si="165"/>
        <v>171097.91999999998</v>
      </c>
      <c r="V262" s="44">
        <f t="shared" si="171"/>
        <v>570.71999999999991</v>
      </c>
      <c r="W262" s="48">
        <f t="shared" si="166"/>
        <v>191761.91999999998</v>
      </c>
      <c r="X262" s="44">
        <f t="shared" si="172"/>
        <v>632.21999999999991</v>
      </c>
      <c r="Y262" s="48">
        <f t="shared" si="167"/>
        <v>212425.91999999995</v>
      </c>
      <c r="Z262" s="20">
        <f t="shared" si="152"/>
        <v>725719.67999999993</v>
      </c>
      <c r="AC262" s="87">
        <f t="shared" si="149"/>
        <v>3.5999999999999996</v>
      </c>
      <c r="AD262" s="83">
        <f t="shared" si="150"/>
        <v>334.79999999999995</v>
      </c>
      <c r="AE262" s="92">
        <f t="shared" si="159"/>
        <v>3.3000000000000003</v>
      </c>
      <c r="AF262" s="92">
        <f t="shared" si="160"/>
        <v>3.399</v>
      </c>
      <c r="AG262" s="92">
        <f t="shared" si="161"/>
        <v>3.4979999999999998</v>
      </c>
      <c r="AH262" s="92">
        <f t="shared" si="162"/>
        <v>3.5999999999999996</v>
      </c>
      <c r="AI262" s="137">
        <f t="shared" ref="AI262:AI325" si="174">AE262*97</f>
        <v>320.10000000000002</v>
      </c>
      <c r="AJ262" s="137">
        <f t="shared" ref="AJ262:AJ325" si="175">AF262*97</f>
        <v>329.70299999999997</v>
      </c>
      <c r="AK262" s="137">
        <f t="shared" ref="AK262:AK325" si="176">AG262*97</f>
        <v>339.30599999999998</v>
      </c>
      <c r="AL262" s="137">
        <f t="shared" ref="AL262:AL325" si="177">AH262*97</f>
        <v>349.2</v>
      </c>
    </row>
    <row r="263" spans="1:38" ht="51">
      <c r="A263" s="5" t="s">
        <v>285</v>
      </c>
      <c r="B263" s="5" t="s">
        <v>408</v>
      </c>
      <c r="C263" s="22" t="s">
        <v>809</v>
      </c>
      <c r="D263" s="22" t="s">
        <v>864</v>
      </c>
      <c r="E263" s="22" t="s">
        <v>856</v>
      </c>
      <c r="F263" s="22"/>
      <c r="G263" s="22"/>
      <c r="H263" s="23" t="s">
        <v>606</v>
      </c>
      <c r="I263" s="24">
        <v>50</v>
      </c>
      <c r="J263" s="32" t="s">
        <v>865</v>
      </c>
      <c r="K263" s="32" t="s">
        <v>865</v>
      </c>
      <c r="L263" s="32" t="s">
        <v>865</v>
      </c>
      <c r="M263" s="32" t="s">
        <v>865</v>
      </c>
      <c r="N263" s="32" t="s">
        <v>865</v>
      </c>
      <c r="O263" s="32" t="s">
        <v>865</v>
      </c>
      <c r="P263" s="32" t="s">
        <v>865</v>
      </c>
      <c r="Q263" s="32" t="s">
        <v>865</v>
      </c>
      <c r="R263" s="32" t="s">
        <v>865</v>
      </c>
      <c r="S263" s="32" t="s">
        <v>865</v>
      </c>
      <c r="T263" s="32" t="s">
        <v>865</v>
      </c>
      <c r="U263" s="32" t="s">
        <v>865</v>
      </c>
      <c r="V263" s="32" t="s">
        <v>865</v>
      </c>
      <c r="W263" s="32" t="s">
        <v>865</v>
      </c>
      <c r="X263" s="32" t="s">
        <v>865</v>
      </c>
      <c r="Y263" s="32" t="s">
        <v>865</v>
      </c>
      <c r="Z263" s="32" t="s">
        <v>865</v>
      </c>
      <c r="AA263" s="32" t="s">
        <v>865</v>
      </c>
      <c r="AB263" s="32" t="s">
        <v>865</v>
      </c>
      <c r="AC263" s="32" t="s">
        <v>865</v>
      </c>
      <c r="AD263" s="32" t="s">
        <v>865</v>
      </c>
      <c r="AE263" s="32" t="s">
        <v>865</v>
      </c>
      <c r="AF263" s="32" t="s">
        <v>865</v>
      </c>
      <c r="AG263" s="32" t="s">
        <v>865</v>
      </c>
      <c r="AH263" s="32" t="s">
        <v>865</v>
      </c>
      <c r="AI263" s="32" t="s">
        <v>865</v>
      </c>
      <c r="AJ263" s="32" t="s">
        <v>865</v>
      </c>
      <c r="AK263" s="32" t="s">
        <v>865</v>
      </c>
      <c r="AL263" s="32" t="s">
        <v>865</v>
      </c>
    </row>
    <row r="264" spans="1:38" ht="51">
      <c r="A264" s="5" t="s">
        <v>285</v>
      </c>
      <c r="B264" s="5" t="s">
        <v>408</v>
      </c>
      <c r="C264" s="22" t="s">
        <v>809</v>
      </c>
      <c r="D264" s="22" t="s">
        <v>864</v>
      </c>
      <c r="E264" s="22" t="s">
        <v>866</v>
      </c>
      <c r="F264" s="22"/>
      <c r="G264" s="22"/>
      <c r="H264" s="23" t="s">
        <v>606</v>
      </c>
      <c r="I264" s="24">
        <v>75</v>
      </c>
      <c r="J264" s="32" t="s">
        <v>865</v>
      </c>
      <c r="K264" s="32" t="s">
        <v>865</v>
      </c>
      <c r="L264" s="32" t="s">
        <v>865</v>
      </c>
      <c r="M264" s="32" t="s">
        <v>865</v>
      </c>
      <c r="N264" s="32" t="s">
        <v>865</v>
      </c>
      <c r="O264" s="32" t="s">
        <v>865</v>
      </c>
      <c r="P264" s="32" t="s">
        <v>865</v>
      </c>
      <c r="Q264" s="32" t="s">
        <v>865</v>
      </c>
      <c r="R264" s="32" t="s">
        <v>865</v>
      </c>
      <c r="S264" s="32" t="s">
        <v>865</v>
      </c>
      <c r="T264" s="32" t="s">
        <v>865</v>
      </c>
      <c r="U264" s="32" t="s">
        <v>865</v>
      </c>
      <c r="V264" s="32" t="s">
        <v>865</v>
      </c>
      <c r="W264" s="32" t="s">
        <v>865</v>
      </c>
      <c r="X264" s="32" t="s">
        <v>865</v>
      </c>
      <c r="Y264" s="32" t="s">
        <v>865</v>
      </c>
      <c r="Z264" s="32" t="s">
        <v>865</v>
      </c>
      <c r="AA264" s="32" t="s">
        <v>865</v>
      </c>
      <c r="AB264" s="32" t="s">
        <v>865</v>
      </c>
      <c r="AC264" s="32" t="s">
        <v>865</v>
      </c>
      <c r="AD264" s="32" t="s">
        <v>865</v>
      </c>
      <c r="AE264" s="32" t="s">
        <v>865</v>
      </c>
      <c r="AF264" s="32" t="s">
        <v>865</v>
      </c>
      <c r="AG264" s="32" t="s">
        <v>865</v>
      </c>
      <c r="AH264" s="32" t="s">
        <v>865</v>
      </c>
      <c r="AI264" s="32" t="s">
        <v>865</v>
      </c>
      <c r="AJ264" s="32" t="s">
        <v>865</v>
      </c>
      <c r="AK264" s="32" t="s">
        <v>865</v>
      </c>
      <c r="AL264" s="32" t="s">
        <v>865</v>
      </c>
    </row>
    <row r="265" spans="1:38" ht="20.399999999999999">
      <c r="A265" s="5" t="s">
        <v>285</v>
      </c>
      <c r="B265" s="5" t="s">
        <v>408</v>
      </c>
      <c r="C265" s="22" t="s">
        <v>809</v>
      </c>
      <c r="D265" s="22" t="s">
        <v>864</v>
      </c>
      <c r="E265" s="22" t="s">
        <v>852</v>
      </c>
      <c r="F265" s="22"/>
      <c r="G265" s="22"/>
      <c r="H265" s="23" t="s">
        <v>606</v>
      </c>
      <c r="I265" s="24">
        <v>112.5</v>
      </c>
      <c r="J265" s="32">
        <v>430</v>
      </c>
      <c r="K265" s="26" t="s">
        <v>853</v>
      </c>
      <c r="L265" s="13">
        <f t="shared" si="173"/>
        <v>5.2439024390243905</v>
      </c>
      <c r="M265" s="27">
        <f t="shared" si="153"/>
        <v>456.21951219512198</v>
      </c>
      <c r="N265" s="27">
        <f t="shared" si="163"/>
        <v>456.219512195123</v>
      </c>
      <c r="P265" s="30">
        <f t="shared" ref="P265:P279" si="178">+J265*1.57</f>
        <v>675.1</v>
      </c>
      <c r="Q265" s="48">
        <f t="shared" si="151"/>
        <v>0</v>
      </c>
      <c r="R265" s="44">
        <f t="shared" ref="R265:R279" si="179">+J265*1.82</f>
        <v>782.6</v>
      </c>
      <c r="S265" s="48">
        <f t="shared" si="164"/>
        <v>0</v>
      </c>
      <c r="T265" s="44">
        <f t="shared" ref="T265:T279" si="180">+J265*2.07</f>
        <v>890.09999999999991</v>
      </c>
      <c r="U265" s="48">
        <f t="shared" si="165"/>
        <v>0</v>
      </c>
      <c r="V265" s="44">
        <f t="shared" ref="V265:V279" si="181">+J265*2.32</f>
        <v>997.59999999999991</v>
      </c>
      <c r="W265" s="48">
        <f t="shared" si="166"/>
        <v>0</v>
      </c>
      <c r="X265" s="44">
        <f t="shared" ref="X265:X279" si="182">+J265*2.57</f>
        <v>1105.0999999999999</v>
      </c>
      <c r="Y265" s="48">
        <f t="shared" si="167"/>
        <v>0</v>
      </c>
      <c r="Z265" s="20">
        <f t="shared" si="152"/>
        <v>0</v>
      </c>
      <c r="AC265" s="87">
        <f t="shared" si="149"/>
        <v>6.2926829268292686</v>
      </c>
      <c r="AD265" s="83">
        <f t="shared" si="150"/>
        <v>585.21951219512198</v>
      </c>
      <c r="AE265" s="92">
        <f t="shared" si="159"/>
        <v>5.7682926829268304</v>
      </c>
      <c r="AF265" s="92">
        <f t="shared" si="160"/>
        <v>5.9413414634146342</v>
      </c>
      <c r="AG265" s="92">
        <f t="shared" si="161"/>
        <v>6.1143902439024389</v>
      </c>
      <c r="AH265" s="92">
        <f t="shared" si="162"/>
        <v>6.2926829268292686</v>
      </c>
      <c r="AI265" s="137">
        <f t="shared" si="174"/>
        <v>559.52439024390253</v>
      </c>
      <c r="AJ265" s="137">
        <f t="shared" si="175"/>
        <v>576.31012195121957</v>
      </c>
      <c r="AK265" s="137">
        <f t="shared" si="176"/>
        <v>593.09585365853661</v>
      </c>
      <c r="AL265" s="137">
        <f t="shared" si="177"/>
        <v>610.39024390243901</v>
      </c>
    </row>
    <row r="266" spans="1:38" ht="20.399999999999999">
      <c r="A266" s="5" t="s">
        <v>285</v>
      </c>
      <c r="B266" s="5" t="s">
        <v>408</v>
      </c>
      <c r="C266" s="22" t="s">
        <v>809</v>
      </c>
      <c r="D266" s="22" t="s">
        <v>867</v>
      </c>
      <c r="E266" s="22"/>
      <c r="F266" s="22"/>
      <c r="G266" s="22"/>
      <c r="H266" s="23"/>
      <c r="I266" s="24"/>
      <c r="J266" s="32"/>
      <c r="K266" s="26"/>
      <c r="L266" s="13">
        <f t="shared" si="173"/>
        <v>0</v>
      </c>
      <c r="M266" s="27">
        <f t="shared" si="153"/>
        <v>0</v>
      </c>
      <c r="N266" s="27">
        <f t="shared" si="163"/>
        <v>0</v>
      </c>
      <c r="P266" s="30">
        <f t="shared" si="178"/>
        <v>0</v>
      </c>
      <c r="Q266" s="48">
        <f t="shared" ref="Q266:Q304" si="183">+P266*O266</f>
        <v>0</v>
      </c>
      <c r="R266" s="44">
        <f t="shared" si="179"/>
        <v>0</v>
      </c>
      <c r="S266" s="48">
        <f t="shared" si="164"/>
        <v>0</v>
      </c>
      <c r="T266" s="44">
        <f t="shared" si="180"/>
        <v>0</v>
      </c>
      <c r="U266" s="48">
        <f t="shared" si="165"/>
        <v>0</v>
      </c>
      <c r="V266" s="44">
        <f t="shared" si="181"/>
        <v>0</v>
      </c>
      <c r="W266" s="48">
        <f t="shared" si="166"/>
        <v>0</v>
      </c>
      <c r="X266" s="44">
        <f t="shared" si="182"/>
        <v>0</v>
      </c>
      <c r="Y266" s="48">
        <f t="shared" si="167"/>
        <v>0</v>
      </c>
      <c r="Z266" s="20">
        <f t="shared" si="152"/>
        <v>0</v>
      </c>
      <c r="AC266" s="87">
        <f t="shared" si="149"/>
        <v>0</v>
      </c>
      <c r="AD266" s="83">
        <f t="shared" si="150"/>
        <v>0</v>
      </c>
      <c r="AE266" s="92">
        <f t="shared" si="159"/>
        <v>0</v>
      </c>
      <c r="AF266" s="92">
        <f t="shared" si="160"/>
        <v>0</v>
      </c>
      <c r="AG266" s="92">
        <f t="shared" si="161"/>
        <v>0</v>
      </c>
      <c r="AH266" s="92">
        <f t="shared" si="162"/>
        <v>0</v>
      </c>
      <c r="AI266" s="137">
        <f t="shared" si="174"/>
        <v>0</v>
      </c>
      <c r="AJ266" s="137">
        <f t="shared" si="175"/>
        <v>0</v>
      </c>
      <c r="AK266" s="137">
        <f t="shared" si="176"/>
        <v>0</v>
      </c>
      <c r="AL266" s="137">
        <f t="shared" si="177"/>
        <v>0</v>
      </c>
    </row>
    <row r="267" spans="1:38" ht="20.399999999999999">
      <c r="A267" s="5" t="s">
        <v>285</v>
      </c>
      <c r="B267" s="5" t="s">
        <v>408</v>
      </c>
      <c r="C267" s="22" t="s">
        <v>809</v>
      </c>
      <c r="D267" s="22" t="s">
        <v>867</v>
      </c>
      <c r="E267" s="22" t="s">
        <v>820</v>
      </c>
      <c r="F267" s="22" t="s">
        <v>821</v>
      </c>
      <c r="G267" s="22"/>
      <c r="H267" s="23" t="s">
        <v>606</v>
      </c>
      <c r="I267" s="24">
        <v>570</v>
      </c>
      <c r="J267" s="32">
        <v>8200</v>
      </c>
      <c r="K267" s="26" t="s">
        <v>868</v>
      </c>
      <c r="L267" s="13">
        <f t="shared" si="173"/>
        <v>100</v>
      </c>
      <c r="M267" s="27">
        <f t="shared" si="153"/>
        <v>8700</v>
      </c>
      <c r="N267" s="27">
        <f t="shared" si="163"/>
        <v>8700.00000000002</v>
      </c>
      <c r="P267" s="30">
        <f t="shared" si="178"/>
        <v>12874</v>
      </c>
      <c r="Q267" s="48">
        <f t="shared" si="183"/>
        <v>0</v>
      </c>
      <c r="R267" s="44">
        <f t="shared" si="179"/>
        <v>14924</v>
      </c>
      <c r="S267" s="48">
        <f t="shared" si="164"/>
        <v>0</v>
      </c>
      <c r="T267" s="44">
        <f t="shared" si="180"/>
        <v>16974</v>
      </c>
      <c r="U267" s="48">
        <f t="shared" si="165"/>
        <v>0</v>
      </c>
      <c r="V267" s="44">
        <f t="shared" si="181"/>
        <v>19024</v>
      </c>
      <c r="W267" s="48">
        <f t="shared" si="166"/>
        <v>0</v>
      </c>
      <c r="X267" s="44">
        <f t="shared" si="182"/>
        <v>21074</v>
      </c>
      <c r="Y267" s="48">
        <f t="shared" si="167"/>
        <v>0</v>
      </c>
      <c r="Z267" s="20">
        <f t="shared" si="152"/>
        <v>0</v>
      </c>
      <c r="AC267" s="87">
        <f t="shared" si="149"/>
        <v>120</v>
      </c>
      <c r="AD267" s="83">
        <f t="shared" si="150"/>
        <v>11160</v>
      </c>
      <c r="AE267" s="92">
        <f t="shared" si="159"/>
        <v>110.00000000000001</v>
      </c>
      <c r="AF267" s="92">
        <f t="shared" si="160"/>
        <v>113.3</v>
      </c>
      <c r="AG267" s="92">
        <f t="shared" si="161"/>
        <v>116.6</v>
      </c>
      <c r="AH267" s="92">
        <f t="shared" si="162"/>
        <v>120</v>
      </c>
      <c r="AI267" s="137">
        <f t="shared" si="174"/>
        <v>10670.000000000002</v>
      </c>
      <c r="AJ267" s="137">
        <f t="shared" si="175"/>
        <v>10990.1</v>
      </c>
      <c r="AK267" s="137">
        <f t="shared" si="176"/>
        <v>11310.199999999999</v>
      </c>
      <c r="AL267" s="137">
        <f t="shared" si="177"/>
        <v>11640</v>
      </c>
    </row>
    <row r="268" spans="1:38" ht="20.399999999999999">
      <c r="A268" s="5" t="s">
        <v>285</v>
      </c>
      <c r="B268" s="5" t="s">
        <v>408</v>
      </c>
      <c r="C268" s="22" t="s">
        <v>809</v>
      </c>
      <c r="D268" s="22" t="s">
        <v>867</v>
      </c>
      <c r="E268" s="22" t="s">
        <v>820</v>
      </c>
      <c r="F268" s="22" t="s">
        <v>824</v>
      </c>
      <c r="G268" s="22"/>
      <c r="H268" s="23" t="s">
        <v>606</v>
      </c>
      <c r="I268" s="24">
        <v>190</v>
      </c>
      <c r="J268" s="32">
        <v>2460</v>
      </c>
      <c r="K268" s="26" t="s">
        <v>869</v>
      </c>
      <c r="L268" s="13">
        <f t="shared" si="173"/>
        <v>30</v>
      </c>
      <c r="M268" s="27">
        <f t="shared" si="153"/>
        <v>2610</v>
      </c>
      <c r="N268" s="27">
        <f t="shared" si="163"/>
        <v>2610.0000000000064</v>
      </c>
      <c r="O268" s="15">
        <v>109</v>
      </c>
      <c r="P268" s="30">
        <f t="shared" si="178"/>
        <v>3862.2000000000003</v>
      </c>
      <c r="Q268" s="48">
        <f t="shared" si="183"/>
        <v>420979.80000000005</v>
      </c>
      <c r="R268" s="44">
        <f t="shared" si="179"/>
        <v>4477.2</v>
      </c>
      <c r="S268" s="48">
        <f t="shared" si="164"/>
        <v>1464044.4</v>
      </c>
      <c r="T268" s="44">
        <f t="shared" si="180"/>
        <v>5092.2</v>
      </c>
      <c r="U268" s="48">
        <f t="shared" si="165"/>
        <v>1665149.4</v>
      </c>
      <c r="V268" s="44">
        <f t="shared" si="181"/>
        <v>5707.2</v>
      </c>
      <c r="W268" s="48">
        <f t="shared" si="166"/>
        <v>1866254.4</v>
      </c>
      <c r="X268" s="44">
        <f t="shared" si="182"/>
        <v>6322.2</v>
      </c>
      <c r="Y268" s="48">
        <f t="shared" si="167"/>
        <v>2067359.4</v>
      </c>
      <c r="Z268" s="20">
        <f t="shared" ref="Z268:Z306" si="184">+Y268+W268+U268+S268</f>
        <v>7062807.5999999996</v>
      </c>
      <c r="AC268" s="87">
        <f t="shared" si="149"/>
        <v>36</v>
      </c>
      <c r="AD268" s="83">
        <f t="shared" si="150"/>
        <v>3348</v>
      </c>
      <c r="AE268" s="92">
        <f t="shared" si="159"/>
        <v>33</v>
      </c>
      <c r="AF268" s="92">
        <f t="shared" si="160"/>
        <v>33.99</v>
      </c>
      <c r="AG268" s="92">
        <f t="shared" si="161"/>
        <v>34.979999999999997</v>
      </c>
      <c r="AH268" s="92">
        <f t="shared" si="162"/>
        <v>36</v>
      </c>
      <c r="AI268" s="137">
        <f t="shared" si="174"/>
        <v>3201</v>
      </c>
      <c r="AJ268" s="137">
        <f t="shared" si="175"/>
        <v>3297.03</v>
      </c>
      <c r="AK268" s="137">
        <f t="shared" si="176"/>
        <v>3393.0599999999995</v>
      </c>
      <c r="AL268" s="137">
        <f t="shared" si="177"/>
        <v>3492</v>
      </c>
    </row>
    <row r="269" spans="1:38" ht="20.399999999999999">
      <c r="A269" s="5" t="s">
        <v>285</v>
      </c>
      <c r="B269" s="5" t="s">
        <v>408</v>
      </c>
      <c r="C269" s="22" t="s">
        <v>809</v>
      </c>
      <c r="D269" s="22" t="s">
        <v>867</v>
      </c>
      <c r="E269" s="22" t="s">
        <v>820</v>
      </c>
      <c r="F269" s="22" t="s">
        <v>826</v>
      </c>
      <c r="G269" s="22"/>
      <c r="H269" s="23" t="s">
        <v>606</v>
      </c>
      <c r="I269" s="24">
        <v>142.5</v>
      </c>
      <c r="J269" s="32">
        <v>1640</v>
      </c>
      <c r="K269" s="26" t="s">
        <v>846</v>
      </c>
      <c r="L269" s="13">
        <f t="shared" si="173"/>
        <v>20</v>
      </c>
      <c r="M269" s="27">
        <f t="shared" si="153"/>
        <v>1740</v>
      </c>
      <c r="N269" s="27">
        <f t="shared" si="163"/>
        <v>1740.0000000000041</v>
      </c>
      <c r="O269" s="15">
        <v>75</v>
      </c>
      <c r="P269" s="30">
        <f t="shared" si="178"/>
        <v>2574.8000000000002</v>
      </c>
      <c r="Q269" s="48">
        <f t="shared" si="183"/>
        <v>193110</v>
      </c>
      <c r="R269" s="44">
        <f t="shared" si="179"/>
        <v>2984.8</v>
      </c>
      <c r="S269" s="48">
        <f t="shared" si="164"/>
        <v>671580</v>
      </c>
      <c r="T269" s="44">
        <f t="shared" si="180"/>
        <v>3394.7999999999997</v>
      </c>
      <c r="U269" s="48">
        <f t="shared" si="165"/>
        <v>763829.99999999988</v>
      </c>
      <c r="V269" s="44">
        <f t="shared" si="181"/>
        <v>3804.7999999999997</v>
      </c>
      <c r="W269" s="48">
        <f t="shared" si="166"/>
        <v>856080</v>
      </c>
      <c r="X269" s="44">
        <f t="shared" si="182"/>
        <v>4214.8</v>
      </c>
      <c r="Y269" s="48">
        <f t="shared" si="167"/>
        <v>948330</v>
      </c>
      <c r="Z269" s="20">
        <f t="shared" si="184"/>
        <v>3239820</v>
      </c>
      <c r="AC269" s="87">
        <f t="shared" si="149"/>
        <v>24</v>
      </c>
      <c r="AD269" s="83">
        <f t="shared" si="150"/>
        <v>2232</v>
      </c>
      <c r="AE269" s="92">
        <f t="shared" si="159"/>
        <v>22</v>
      </c>
      <c r="AF269" s="92">
        <f t="shared" si="160"/>
        <v>22.66</v>
      </c>
      <c r="AG269" s="92">
        <f t="shared" si="161"/>
        <v>23.32</v>
      </c>
      <c r="AH269" s="92">
        <f t="shared" si="162"/>
        <v>24</v>
      </c>
      <c r="AI269" s="137">
        <f t="shared" si="174"/>
        <v>2134</v>
      </c>
      <c r="AJ269" s="137">
        <f t="shared" si="175"/>
        <v>2198.02</v>
      </c>
      <c r="AK269" s="137">
        <f t="shared" si="176"/>
        <v>2262.04</v>
      </c>
      <c r="AL269" s="137">
        <f t="shared" si="177"/>
        <v>2328</v>
      </c>
    </row>
    <row r="270" spans="1:38" ht="20.399999999999999">
      <c r="A270" s="5" t="s">
        <v>285</v>
      </c>
      <c r="B270" s="5" t="s">
        <v>408</v>
      </c>
      <c r="C270" s="22" t="s">
        <v>809</v>
      </c>
      <c r="D270" s="22" t="s">
        <v>867</v>
      </c>
      <c r="E270" s="22" t="s">
        <v>827</v>
      </c>
      <c r="F270" s="22"/>
      <c r="G270" s="22"/>
      <c r="H270" s="23" t="s">
        <v>606</v>
      </c>
      <c r="I270" s="24">
        <v>125</v>
      </c>
      <c r="J270" s="32">
        <v>250</v>
      </c>
      <c r="K270" s="26" t="s">
        <v>828</v>
      </c>
      <c r="L270" s="13">
        <f t="shared" si="173"/>
        <v>3.0487804878048781</v>
      </c>
      <c r="M270" s="27">
        <f t="shared" si="153"/>
        <v>265.2439024390244</v>
      </c>
      <c r="N270" s="27">
        <f t="shared" si="163"/>
        <v>265.24390243902502</v>
      </c>
      <c r="P270" s="30">
        <f t="shared" si="178"/>
        <v>392.5</v>
      </c>
      <c r="Q270" s="48">
        <f t="shared" si="183"/>
        <v>0</v>
      </c>
      <c r="R270" s="44">
        <f t="shared" si="179"/>
        <v>455</v>
      </c>
      <c r="S270" s="48">
        <f t="shared" si="164"/>
        <v>0</v>
      </c>
      <c r="T270" s="44">
        <f t="shared" si="180"/>
        <v>517.5</v>
      </c>
      <c r="U270" s="48">
        <f t="shared" si="165"/>
        <v>0</v>
      </c>
      <c r="V270" s="44">
        <f t="shared" si="181"/>
        <v>580</v>
      </c>
      <c r="W270" s="48">
        <f t="shared" si="166"/>
        <v>0</v>
      </c>
      <c r="X270" s="44">
        <f t="shared" si="182"/>
        <v>642.5</v>
      </c>
      <c r="Y270" s="48">
        <f t="shared" si="167"/>
        <v>0</v>
      </c>
      <c r="Z270" s="20">
        <f t="shared" si="184"/>
        <v>0</v>
      </c>
      <c r="AC270" s="87">
        <f t="shared" si="149"/>
        <v>3.6585365853658534</v>
      </c>
      <c r="AD270" s="83">
        <f t="shared" si="150"/>
        <v>340.24390243902434</v>
      </c>
      <c r="AE270" s="92">
        <f t="shared" si="159"/>
        <v>3.3536585365853662</v>
      </c>
      <c r="AF270" s="92">
        <f t="shared" si="160"/>
        <v>3.4542682926829271</v>
      </c>
      <c r="AG270" s="92">
        <f t="shared" si="161"/>
        <v>3.5548780487804876</v>
      </c>
      <c r="AH270" s="92">
        <f t="shared" si="162"/>
        <v>3.6585365853658534</v>
      </c>
      <c r="AI270" s="137">
        <f t="shared" si="174"/>
        <v>325.30487804878049</v>
      </c>
      <c r="AJ270" s="137">
        <f t="shared" si="175"/>
        <v>335.06402439024396</v>
      </c>
      <c r="AK270" s="137">
        <f t="shared" si="176"/>
        <v>344.82317073170731</v>
      </c>
      <c r="AL270" s="137">
        <f t="shared" si="177"/>
        <v>354.8780487804878</v>
      </c>
    </row>
    <row r="271" spans="1:38" ht="20.399999999999999">
      <c r="A271" s="5" t="s">
        <v>285</v>
      </c>
      <c r="B271" s="5" t="s">
        <v>408</v>
      </c>
      <c r="C271" s="22" t="s">
        <v>809</v>
      </c>
      <c r="D271" s="22" t="s">
        <v>867</v>
      </c>
      <c r="E271" s="22" t="s">
        <v>829</v>
      </c>
      <c r="F271" s="22"/>
      <c r="G271" s="22"/>
      <c r="H271" s="23" t="s">
        <v>606</v>
      </c>
      <c r="I271" s="24">
        <v>237.5</v>
      </c>
      <c r="J271" s="32">
        <v>2460</v>
      </c>
      <c r="K271" s="26" t="s">
        <v>830</v>
      </c>
      <c r="L271" s="13">
        <f t="shared" si="173"/>
        <v>30</v>
      </c>
      <c r="M271" s="27">
        <f t="shared" si="153"/>
        <v>2610</v>
      </c>
      <c r="N271" s="27">
        <f t="shared" si="163"/>
        <v>2610.0000000000064</v>
      </c>
      <c r="P271" s="30">
        <f t="shared" si="178"/>
        <v>3862.2000000000003</v>
      </c>
      <c r="Q271" s="48">
        <f t="shared" si="183"/>
        <v>0</v>
      </c>
      <c r="R271" s="44">
        <f t="shared" si="179"/>
        <v>4477.2</v>
      </c>
      <c r="S271" s="48">
        <f t="shared" si="164"/>
        <v>0</v>
      </c>
      <c r="T271" s="44">
        <f t="shared" si="180"/>
        <v>5092.2</v>
      </c>
      <c r="U271" s="48">
        <f t="shared" si="165"/>
        <v>0</v>
      </c>
      <c r="V271" s="44">
        <f t="shared" si="181"/>
        <v>5707.2</v>
      </c>
      <c r="W271" s="48">
        <f t="shared" si="166"/>
        <v>0</v>
      </c>
      <c r="X271" s="44">
        <f t="shared" si="182"/>
        <v>6322.2</v>
      </c>
      <c r="Y271" s="48">
        <f t="shared" si="167"/>
        <v>0</v>
      </c>
      <c r="Z271" s="20">
        <f t="shared" si="184"/>
        <v>0</v>
      </c>
      <c r="AC271" s="87">
        <f t="shared" si="149"/>
        <v>36</v>
      </c>
      <c r="AD271" s="83">
        <f t="shared" si="150"/>
        <v>3348</v>
      </c>
      <c r="AE271" s="92">
        <f t="shared" si="159"/>
        <v>33</v>
      </c>
      <c r="AF271" s="92">
        <f t="shared" si="160"/>
        <v>33.99</v>
      </c>
      <c r="AG271" s="92">
        <f t="shared" si="161"/>
        <v>34.979999999999997</v>
      </c>
      <c r="AH271" s="92">
        <f t="shared" si="162"/>
        <v>36</v>
      </c>
      <c r="AI271" s="137">
        <f t="shared" si="174"/>
        <v>3201</v>
      </c>
      <c r="AJ271" s="137">
        <f t="shared" si="175"/>
        <v>3297.03</v>
      </c>
      <c r="AK271" s="137">
        <f t="shared" si="176"/>
        <v>3393.0599999999995</v>
      </c>
      <c r="AL271" s="137">
        <f t="shared" si="177"/>
        <v>3492</v>
      </c>
    </row>
    <row r="272" spans="1:38" ht="20.399999999999999">
      <c r="A272" s="5" t="s">
        <v>285</v>
      </c>
      <c r="B272" s="5" t="s">
        <v>408</v>
      </c>
      <c r="C272" s="22" t="s">
        <v>809</v>
      </c>
      <c r="D272" s="22" t="s">
        <v>867</v>
      </c>
      <c r="E272" s="22" t="s">
        <v>831</v>
      </c>
      <c r="F272" s="22"/>
      <c r="G272" s="22"/>
      <c r="H272" s="23" t="s">
        <v>606</v>
      </c>
      <c r="I272" s="24">
        <v>25</v>
      </c>
      <c r="J272" s="32">
        <v>410</v>
      </c>
      <c r="K272" s="26" t="s">
        <v>832</v>
      </c>
      <c r="L272" s="13">
        <f t="shared" si="173"/>
        <v>5</v>
      </c>
      <c r="M272" s="27">
        <f t="shared" si="153"/>
        <v>435</v>
      </c>
      <c r="N272" s="27">
        <f t="shared" si="163"/>
        <v>435.00000000000102</v>
      </c>
      <c r="O272" s="15">
        <v>1230</v>
      </c>
      <c r="P272" s="30">
        <f t="shared" si="178"/>
        <v>643.70000000000005</v>
      </c>
      <c r="Q272" s="48">
        <f t="shared" si="183"/>
        <v>791751</v>
      </c>
      <c r="R272" s="44">
        <f t="shared" si="179"/>
        <v>746.2</v>
      </c>
      <c r="S272" s="48">
        <f t="shared" si="164"/>
        <v>2753478</v>
      </c>
      <c r="T272" s="44">
        <f t="shared" si="180"/>
        <v>848.69999999999993</v>
      </c>
      <c r="U272" s="48">
        <f t="shared" si="165"/>
        <v>3131702.9999999995</v>
      </c>
      <c r="V272" s="44">
        <f t="shared" si="181"/>
        <v>951.19999999999993</v>
      </c>
      <c r="W272" s="48">
        <f t="shared" si="166"/>
        <v>3509928</v>
      </c>
      <c r="X272" s="44">
        <f t="shared" si="182"/>
        <v>1053.7</v>
      </c>
      <c r="Y272" s="48">
        <f t="shared" si="167"/>
        <v>3888153</v>
      </c>
      <c r="Z272" s="20">
        <f t="shared" si="184"/>
        <v>13283262</v>
      </c>
      <c r="AC272" s="87">
        <f t="shared" si="149"/>
        <v>6</v>
      </c>
      <c r="AD272" s="83">
        <f t="shared" si="150"/>
        <v>558</v>
      </c>
      <c r="AE272" s="92">
        <f t="shared" si="159"/>
        <v>5.5</v>
      </c>
      <c r="AF272" s="92">
        <f t="shared" si="160"/>
        <v>5.665</v>
      </c>
      <c r="AG272" s="92">
        <f t="shared" si="161"/>
        <v>5.83</v>
      </c>
      <c r="AH272" s="92">
        <f t="shared" si="162"/>
        <v>6</v>
      </c>
      <c r="AI272" s="137">
        <f t="shared" si="174"/>
        <v>533.5</v>
      </c>
      <c r="AJ272" s="137">
        <f t="shared" si="175"/>
        <v>549.505</v>
      </c>
      <c r="AK272" s="137">
        <f t="shared" si="176"/>
        <v>565.51</v>
      </c>
      <c r="AL272" s="137">
        <f t="shared" si="177"/>
        <v>582</v>
      </c>
    </row>
    <row r="273" spans="1:38" ht="20.399999999999999">
      <c r="A273" s="5" t="s">
        <v>285</v>
      </c>
      <c r="B273" s="5" t="s">
        <v>408</v>
      </c>
      <c r="C273" s="22" t="s">
        <v>809</v>
      </c>
      <c r="D273" s="22" t="s">
        <v>867</v>
      </c>
      <c r="E273" s="22" t="s">
        <v>833</v>
      </c>
      <c r="F273" s="22" t="s">
        <v>834</v>
      </c>
      <c r="G273" s="22"/>
      <c r="H273" s="23" t="s">
        <v>606</v>
      </c>
      <c r="I273" s="24">
        <v>250</v>
      </c>
      <c r="J273" s="32">
        <v>1230</v>
      </c>
      <c r="K273" s="26" t="s">
        <v>836</v>
      </c>
      <c r="L273" s="13">
        <f t="shared" si="173"/>
        <v>15</v>
      </c>
      <c r="M273" s="27">
        <f t="shared" si="153"/>
        <v>1305</v>
      </c>
      <c r="N273" s="27">
        <f t="shared" si="163"/>
        <v>1305.0000000000032</v>
      </c>
      <c r="O273" s="15">
        <v>18</v>
      </c>
      <c r="P273" s="30">
        <f t="shared" si="178"/>
        <v>1931.1000000000001</v>
      </c>
      <c r="Q273" s="48">
        <f t="shared" si="183"/>
        <v>34759.800000000003</v>
      </c>
      <c r="R273" s="44">
        <f t="shared" si="179"/>
        <v>2238.6</v>
      </c>
      <c r="S273" s="48">
        <f t="shared" si="164"/>
        <v>120884.4</v>
      </c>
      <c r="T273" s="44">
        <f t="shared" si="180"/>
        <v>2546.1</v>
      </c>
      <c r="U273" s="48">
        <f t="shared" si="165"/>
        <v>137489.4</v>
      </c>
      <c r="V273" s="44">
        <f t="shared" si="181"/>
        <v>2853.6</v>
      </c>
      <c r="W273" s="48">
        <f t="shared" si="166"/>
        <v>154094.39999999999</v>
      </c>
      <c r="X273" s="44">
        <f t="shared" si="182"/>
        <v>3161.1</v>
      </c>
      <c r="Y273" s="48">
        <f t="shared" si="167"/>
        <v>170699.4</v>
      </c>
      <c r="Z273" s="20">
        <f t="shared" si="184"/>
        <v>583167.6</v>
      </c>
      <c r="AC273" s="87">
        <f t="shared" si="149"/>
        <v>18</v>
      </c>
      <c r="AD273" s="83">
        <f t="shared" si="150"/>
        <v>1674</v>
      </c>
      <c r="AE273" s="92">
        <f t="shared" si="159"/>
        <v>16.5</v>
      </c>
      <c r="AF273" s="92">
        <f t="shared" si="160"/>
        <v>16.995000000000001</v>
      </c>
      <c r="AG273" s="92">
        <f t="shared" si="161"/>
        <v>17.489999999999998</v>
      </c>
      <c r="AH273" s="92">
        <f t="shared" si="162"/>
        <v>18</v>
      </c>
      <c r="AI273" s="137">
        <f t="shared" si="174"/>
        <v>1600.5</v>
      </c>
      <c r="AJ273" s="137">
        <f t="shared" si="175"/>
        <v>1648.5150000000001</v>
      </c>
      <c r="AK273" s="137">
        <f t="shared" si="176"/>
        <v>1696.5299999999997</v>
      </c>
      <c r="AL273" s="137">
        <f t="shared" si="177"/>
        <v>1746</v>
      </c>
    </row>
    <row r="274" spans="1:38" ht="20.399999999999999">
      <c r="A274" s="5" t="s">
        <v>285</v>
      </c>
      <c r="B274" s="5" t="s">
        <v>408</v>
      </c>
      <c r="C274" s="22" t="s">
        <v>809</v>
      </c>
      <c r="D274" s="22" t="s">
        <v>867</v>
      </c>
      <c r="E274" s="22" t="s">
        <v>833</v>
      </c>
      <c r="F274" s="22" t="s">
        <v>835</v>
      </c>
      <c r="G274" s="22"/>
      <c r="H274" s="23" t="s">
        <v>606</v>
      </c>
      <c r="I274" s="24">
        <v>250</v>
      </c>
      <c r="J274" s="32">
        <v>1230</v>
      </c>
      <c r="K274" s="26" t="s">
        <v>836</v>
      </c>
      <c r="L274" s="13">
        <f t="shared" si="173"/>
        <v>15</v>
      </c>
      <c r="M274" s="27">
        <f t="shared" si="153"/>
        <v>1305</v>
      </c>
      <c r="N274" s="27">
        <f t="shared" si="163"/>
        <v>1305.0000000000032</v>
      </c>
      <c r="O274" s="15">
        <v>6</v>
      </c>
      <c r="P274" s="30">
        <f t="shared" si="178"/>
        <v>1931.1000000000001</v>
      </c>
      <c r="Q274" s="48">
        <f t="shared" si="183"/>
        <v>11586.6</v>
      </c>
      <c r="R274" s="44">
        <f t="shared" si="179"/>
        <v>2238.6</v>
      </c>
      <c r="S274" s="48">
        <f t="shared" si="164"/>
        <v>40294.799999999996</v>
      </c>
      <c r="T274" s="44">
        <f t="shared" si="180"/>
        <v>2546.1</v>
      </c>
      <c r="U274" s="48">
        <f t="shared" si="165"/>
        <v>45829.799999999996</v>
      </c>
      <c r="V274" s="44">
        <f t="shared" si="181"/>
        <v>2853.6</v>
      </c>
      <c r="W274" s="48">
        <f t="shared" si="166"/>
        <v>51364.799999999996</v>
      </c>
      <c r="X274" s="44">
        <f t="shared" si="182"/>
        <v>3161.1</v>
      </c>
      <c r="Y274" s="48">
        <f t="shared" si="167"/>
        <v>56899.799999999996</v>
      </c>
      <c r="Z274" s="20">
        <f t="shared" si="184"/>
        <v>194389.19999999998</v>
      </c>
      <c r="AC274" s="87">
        <f t="shared" si="149"/>
        <v>18</v>
      </c>
      <c r="AD274" s="83">
        <f t="shared" si="150"/>
        <v>1674</v>
      </c>
      <c r="AE274" s="92">
        <f t="shared" si="159"/>
        <v>16.5</v>
      </c>
      <c r="AF274" s="92">
        <f t="shared" si="160"/>
        <v>16.995000000000001</v>
      </c>
      <c r="AG274" s="92">
        <f t="shared" si="161"/>
        <v>17.489999999999998</v>
      </c>
      <c r="AH274" s="92">
        <f t="shared" si="162"/>
        <v>18</v>
      </c>
      <c r="AI274" s="137">
        <f t="shared" si="174"/>
        <v>1600.5</v>
      </c>
      <c r="AJ274" s="137">
        <f t="shared" si="175"/>
        <v>1648.5150000000001</v>
      </c>
      <c r="AK274" s="137">
        <f t="shared" si="176"/>
        <v>1696.5299999999997</v>
      </c>
      <c r="AL274" s="137">
        <f t="shared" si="177"/>
        <v>1746</v>
      </c>
    </row>
    <row r="275" spans="1:38" ht="20.399999999999999">
      <c r="A275" s="5" t="s">
        <v>285</v>
      </c>
      <c r="B275" s="5" t="s">
        <v>408</v>
      </c>
      <c r="C275" s="22" t="s">
        <v>809</v>
      </c>
      <c r="D275" s="22" t="s">
        <v>867</v>
      </c>
      <c r="E275" s="22" t="s">
        <v>833</v>
      </c>
      <c r="F275" s="22" t="s">
        <v>837</v>
      </c>
      <c r="G275" s="22"/>
      <c r="H275" s="23" t="s">
        <v>606</v>
      </c>
      <c r="I275" s="24">
        <v>750</v>
      </c>
      <c r="J275" s="32">
        <v>3280</v>
      </c>
      <c r="K275" s="26" t="s">
        <v>838</v>
      </c>
      <c r="L275" s="13">
        <f t="shared" si="173"/>
        <v>40</v>
      </c>
      <c r="M275" s="27">
        <f t="shared" si="153"/>
        <v>3480</v>
      </c>
      <c r="N275" s="27">
        <f t="shared" si="163"/>
        <v>3480.0000000000082</v>
      </c>
      <c r="P275" s="30">
        <f t="shared" si="178"/>
        <v>5149.6000000000004</v>
      </c>
      <c r="Q275" s="48">
        <f t="shared" si="183"/>
        <v>0</v>
      </c>
      <c r="R275" s="44">
        <f t="shared" si="179"/>
        <v>5969.6</v>
      </c>
      <c r="S275" s="48">
        <f t="shared" si="164"/>
        <v>0</v>
      </c>
      <c r="T275" s="44">
        <f t="shared" si="180"/>
        <v>6789.5999999999995</v>
      </c>
      <c r="U275" s="48">
        <f t="shared" si="165"/>
        <v>0</v>
      </c>
      <c r="V275" s="44">
        <f t="shared" si="181"/>
        <v>7609.5999999999995</v>
      </c>
      <c r="W275" s="48">
        <f t="shared" si="166"/>
        <v>0</v>
      </c>
      <c r="X275" s="44">
        <f t="shared" si="182"/>
        <v>8429.6</v>
      </c>
      <c r="Y275" s="48">
        <f t="shared" si="167"/>
        <v>0</v>
      </c>
      <c r="Z275" s="20">
        <f t="shared" si="184"/>
        <v>0</v>
      </c>
      <c r="AC275" s="87">
        <f t="shared" si="149"/>
        <v>48</v>
      </c>
      <c r="AD275" s="83">
        <f t="shared" si="150"/>
        <v>4464</v>
      </c>
      <c r="AE275" s="92">
        <f t="shared" si="159"/>
        <v>44</v>
      </c>
      <c r="AF275" s="92">
        <f t="shared" si="160"/>
        <v>45.32</v>
      </c>
      <c r="AG275" s="92">
        <f t="shared" si="161"/>
        <v>46.64</v>
      </c>
      <c r="AH275" s="92">
        <f t="shared" si="162"/>
        <v>48</v>
      </c>
      <c r="AI275" s="137">
        <f t="shared" si="174"/>
        <v>4268</v>
      </c>
      <c r="AJ275" s="137">
        <f t="shared" si="175"/>
        <v>4396.04</v>
      </c>
      <c r="AK275" s="137">
        <f t="shared" si="176"/>
        <v>4524.08</v>
      </c>
      <c r="AL275" s="137">
        <f t="shared" si="177"/>
        <v>4656</v>
      </c>
    </row>
    <row r="276" spans="1:38" ht="20.399999999999999">
      <c r="A276" s="5" t="s">
        <v>285</v>
      </c>
      <c r="B276" s="5" t="s">
        <v>408</v>
      </c>
      <c r="C276" s="22" t="s">
        <v>809</v>
      </c>
      <c r="D276" s="22" t="s">
        <v>867</v>
      </c>
      <c r="E276" s="22" t="s">
        <v>839</v>
      </c>
      <c r="F276" s="22" t="s">
        <v>840</v>
      </c>
      <c r="G276" s="22"/>
      <c r="H276" s="23" t="s">
        <v>606</v>
      </c>
      <c r="I276" s="24">
        <v>375</v>
      </c>
      <c r="J276" s="32">
        <v>1230</v>
      </c>
      <c r="K276" s="26" t="s">
        <v>848</v>
      </c>
      <c r="L276" s="13">
        <f t="shared" si="173"/>
        <v>15</v>
      </c>
      <c r="M276" s="27">
        <f t="shared" si="153"/>
        <v>1305</v>
      </c>
      <c r="N276" s="27">
        <f t="shared" si="163"/>
        <v>1305.0000000000032</v>
      </c>
      <c r="P276" s="30">
        <f t="shared" si="178"/>
        <v>1931.1000000000001</v>
      </c>
      <c r="Q276" s="48">
        <f t="shared" si="183"/>
        <v>0</v>
      </c>
      <c r="R276" s="44">
        <f t="shared" si="179"/>
        <v>2238.6</v>
      </c>
      <c r="S276" s="48">
        <f t="shared" si="164"/>
        <v>0</v>
      </c>
      <c r="T276" s="44">
        <f t="shared" si="180"/>
        <v>2546.1</v>
      </c>
      <c r="U276" s="48">
        <f t="shared" si="165"/>
        <v>0</v>
      </c>
      <c r="V276" s="44">
        <f t="shared" si="181"/>
        <v>2853.6</v>
      </c>
      <c r="W276" s="48">
        <f t="shared" si="166"/>
        <v>0</v>
      </c>
      <c r="X276" s="44">
        <f t="shared" si="182"/>
        <v>3161.1</v>
      </c>
      <c r="Y276" s="48">
        <f t="shared" si="167"/>
        <v>0</v>
      </c>
      <c r="Z276" s="20">
        <f t="shared" si="184"/>
        <v>0</v>
      </c>
      <c r="AC276" s="87">
        <f t="shared" si="149"/>
        <v>18</v>
      </c>
      <c r="AD276" s="83">
        <f t="shared" si="150"/>
        <v>1674</v>
      </c>
      <c r="AE276" s="92">
        <f t="shared" si="159"/>
        <v>16.5</v>
      </c>
      <c r="AF276" s="92">
        <f t="shared" si="160"/>
        <v>16.995000000000001</v>
      </c>
      <c r="AG276" s="92">
        <f t="shared" si="161"/>
        <v>17.489999999999998</v>
      </c>
      <c r="AH276" s="92">
        <f t="shared" si="162"/>
        <v>18</v>
      </c>
      <c r="AI276" s="137">
        <f t="shared" si="174"/>
        <v>1600.5</v>
      </c>
      <c r="AJ276" s="137">
        <f t="shared" si="175"/>
        <v>1648.5150000000001</v>
      </c>
      <c r="AK276" s="137">
        <f t="shared" si="176"/>
        <v>1696.5299999999997</v>
      </c>
      <c r="AL276" s="137">
        <f t="shared" si="177"/>
        <v>1746</v>
      </c>
    </row>
    <row r="277" spans="1:38" ht="20.399999999999999">
      <c r="A277" s="5" t="s">
        <v>285</v>
      </c>
      <c r="B277" s="5" t="s">
        <v>408</v>
      </c>
      <c r="C277" s="22" t="s">
        <v>809</v>
      </c>
      <c r="D277" s="22" t="s">
        <v>867</v>
      </c>
      <c r="E277" s="22" t="s">
        <v>833</v>
      </c>
      <c r="F277" s="22" t="s">
        <v>842</v>
      </c>
      <c r="G277" s="22"/>
      <c r="H277" s="23" t="s">
        <v>606</v>
      </c>
      <c r="I277" s="24">
        <v>875</v>
      </c>
      <c r="J277" s="32">
        <v>2050</v>
      </c>
      <c r="K277" s="26" t="s">
        <v>843</v>
      </c>
      <c r="L277" s="13">
        <f t="shared" si="173"/>
        <v>25</v>
      </c>
      <c r="M277" s="27">
        <f t="shared" si="153"/>
        <v>2175</v>
      </c>
      <c r="N277" s="27">
        <f t="shared" si="163"/>
        <v>2175.000000000005</v>
      </c>
      <c r="O277" s="15">
        <v>89</v>
      </c>
      <c r="P277" s="30">
        <f t="shared" si="178"/>
        <v>3218.5</v>
      </c>
      <c r="Q277" s="48">
        <f t="shared" si="183"/>
        <v>286446.5</v>
      </c>
      <c r="R277" s="44">
        <f t="shared" si="179"/>
        <v>3731</v>
      </c>
      <c r="S277" s="48">
        <f t="shared" si="164"/>
        <v>996177</v>
      </c>
      <c r="T277" s="44">
        <f t="shared" si="180"/>
        <v>4243.5</v>
      </c>
      <c r="U277" s="48">
        <f t="shared" si="165"/>
        <v>1133014.5</v>
      </c>
      <c r="V277" s="44">
        <f t="shared" si="181"/>
        <v>4756</v>
      </c>
      <c r="W277" s="48">
        <f t="shared" si="166"/>
        <v>1269852</v>
      </c>
      <c r="X277" s="44">
        <f t="shared" si="182"/>
        <v>5268.5</v>
      </c>
      <c r="Y277" s="48">
        <f t="shared" si="167"/>
        <v>1406689.5</v>
      </c>
      <c r="Z277" s="20">
        <f t="shared" si="184"/>
        <v>4805733</v>
      </c>
      <c r="AC277" s="87">
        <f t="shared" si="149"/>
        <v>30</v>
      </c>
      <c r="AD277" s="83">
        <f t="shared" si="150"/>
        <v>2790</v>
      </c>
      <c r="AE277" s="92">
        <f t="shared" si="159"/>
        <v>27.500000000000004</v>
      </c>
      <c r="AF277" s="92">
        <f t="shared" si="160"/>
        <v>28.324999999999999</v>
      </c>
      <c r="AG277" s="92">
        <f t="shared" si="161"/>
        <v>29.15</v>
      </c>
      <c r="AH277" s="92">
        <f t="shared" si="162"/>
        <v>30</v>
      </c>
      <c r="AI277" s="137">
        <f t="shared" si="174"/>
        <v>2667.5000000000005</v>
      </c>
      <c r="AJ277" s="137">
        <f t="shared" si="175"/>
        <v>2747.5250000000001</v>
      </c>
      <c r="AK277" s="137">
        <f t="shared" si="176"/>
        <v>2827.5499999999997</v>
      </c>
      <c r="AL277" s="137">
        <f t="shared" si="177"/>
        <v>2910</v>
      </c>
    </row>
    <row r="278" spans="1:38" ht="30.6">
      <c r="A278" s="5" t="s">
        <v>285</v>
      </c>
      <c r="B278" s="5" t="s">
        <v>408</v>
      </c>
      <c r="C278" s="22" t="s">
        <v>809</v>
      </c>
      <c r="D278" s="22" t="s">
        <v>867</v>
      </c>
      <c r="E278" s="22" t="s">
        <v>847</v>
      </c>
      <c r="F278" s="22"/>
      <c r="G278" s="22"/>
      <c r="H278" s="23" t="s">
        <v>606</v>
      </c>
      <c r="I278" s="24">
        <v>250</v>
      </c>
      <c r="J278" s="32">
        <v>820</v>
      </c>
      <c r="K278" s="26" t="s">
        <v>848</v>
      </c>
      <c r="L278" s="13">
        <f t="shared" si="173"/>
        <v>10</v>
      </c>
      <c r="M278" s="27">
        <f t="shared" ref="M278:M279" si="185">+L278*87</f>
        <v>870</v>
      </c>
      <c r="N278" s="27">
        <f t="shared" si="163"/>
        <v>870.00000000000205</v>
      </c>
      <c r="P278" s="30">
        <f t="shared" si="178"/>
        <v>1287.4000000000001</v>
      </c>
      <c r="Q278" s="48">
        <f t="shared" si="183"/>
        <v>0</v>
      </c>
      <c r="R278" s="44">
        <f t="shared" si="179"/>
        <v>1492.4</v>
      </c>
      <c r="S278" s="48">
        <f t="shared" si="164"/>
        <v>0</v>
      </c>
      <c r="T278" s="44">
        <f t="shared" si="180"/>
        <v>1697.3999999999999</v>
      </c>
      <c r="U278" s="48">
        <f t="shared" si="165"/>
        <v>0</v>
      </c>
      <c r="V278" s="44">
        <f t="shared" si="181"/>
        <v>1902.3999999999999</v>
      </c>
      <c r="W278" s="48">
        <f t="shared" si="166"/>
        <v>0</v>
      </c>
      <c r="X278" s="44">
        <f t="shared" si="182"/>
        <v>2107.4</v>
      </c>
      <c r="Y278" s="48">
        <f t="shared" si="167"/>
        <v>0</v>
      </c>
      <c r="Z278" s="20">
        <f t="shared" si="184"/>
        <v>0</v>
      </c>
      <c r="AC278" s="87">
        <f t="shared" si="149"/>
        <v>12</v>
      </c>
      <c r="AD278" s="83">
        <f t="shared" si="150"/>
        <v>1116</v>
      </c>
      <c r="AE278" s="92">
        <f t="shared" si="159"/>
        <v>11</v>
      </c>
      <c r="AF278" s="92">
        <f t="shared" si="160"/>
        <v>11.33</v>
      </c>
      <c r="AG278" s="92">
        <f t="shared" si="161"/>
        <v>11.66</v>
      </c>
      <c r="AH278" s="92">
        <f t="shared" si="162"/>
        <v>12</v>
      </c>
      <c r="AI278" s="137">
        <f t="shared" si="174"/>
        <v>1067</v>
      </c>
      <c r="AJ278" s="137">
        <f t="shared" si="175"/>
        <v>1099.01</v>
      </c>
      <c r="AK278" s="137">
        <f t="shared" si="176"/>
        <v>1131.02</v>
      </c>
      <c r="AL278" s="137">
        <f t="shared" si="177"/>
        <v>1164</v>
      </c>
    </row>
    <row r="279" spans="1:38" ht="30.6">
      <c r="A279" s="5" t="s">
        <v>285</v>
      </c>
      <c r="B279" s="5" t="s">
        <v>408</v>
      </c>
      <c r="C279" s="22" t="s">
        <v>809</v>
      </c>
      <c r="D279" s="22" t="s">
        <v>867</v>
      </c>
      <c r="E279" s="22" t="s">
        <v>849</v>
      </c>
      <c r="F279" s="22"/>
      <c r="G279" s="22"/>
      <c r="H279" s="23" t="s">
        <v>606</v>
      </c>
      <c r="I279" s="24">
        <v>75</v>
      </c>
      <c r="J279" s="32">
        <v>246</v>
      </c>
      <c r="K279" s="26" t="s">
        <v>848</v>
      </c>
      <c r="L279" s="13">
        <f t="shared" si="173"/>
        <v>3</v>
      </c>
      <c r="M279" s="27">
        <f t="shared" si="185"/>
        <v>261</v>
      </c>
      <c r="N279" s="27">
        <f t="shared" si="163"/>
        <v>261.00000000000063</v>
      </c>
      <c r="O279" s="15">
        <v>320</v>
      </c>
      <c r="P279" s="30">
        <f t="shared" si="178"/>
        <v>386.22</v>
      </c>
      <c r="Q279" s="48">
        <f t="shared" si="183"/>
        <v>123590.40000000001</v>
      </c>
      <c r="R279" s="44">
        <f t="shared" si="179"/>
        <v>447.72</v>
      </c>
      <c r="S279" s="48">
        <f t="shared" si="164"/>
        <v>429811.20000000007</v>
      </c>
      <c r="T279" s="44">
        <f t="shared" si="180"/>
        <v>509.21999999999997</v>
      </c>
      <c r="U279" s="48">
        <f t="shared" si="165"/>
        <v>488851.19999999995</v>
      </c>
      <c r="V279" s="44">
        <f t="shared" si="181"/>
        <v>570.71999999999991</v>
      </c>
      <c r="W279" s="48">
        <f t="shared" si="166"/>
        <v>547891.19999999995</v>
      </c>
      <c r="X279" s="44">
        <f t="shared" si="182"/>
        <v>632.21999999999991</v>
      </c>
      <c r="Y279" s="48">
        <f t="shared" si="167"/>
        <v>606931.19999999995</v>
      </c>
      <c r="Z279" s="20">
        <f t="shared" si="184"/>
        <v>2073484.7999999998</v>
      </c>
      <c r="AC279" s="87">
        <f t="shared" si="149"/>
        <v>3.5999999999999996</v>
      </c>
      <c r="AD279" s="83">
        <f t="shared" si="150"/>
        <v>334.79999999999995</v>
      </c>
      <c r="AE279" s="92">
        <f t="shared" si="159"/>
        <v>3.3000000000000003</v>
      </c>
      <c r="AF279" s="92">
        <f t="shared" si="160"/>
        <v>3.399</v>
      </c>
      <c r="AG279" s="92">
        <f t="shared" si="161"/>
        <v>3.4979999999999998</v>
      </c>
      <c r="AH279" s="92">
        <f t="shared" si="162"/>
        <v>3.5999999999999996</v>
      </c>
      <c r="AI279" s="137">
        <f t="shared" si="174"/>
        <v>320.10000000000002</v>
      </c>
      <c r="AJ279" s="137">
        <f t="shared" si="175"/>
        <v>329.70299999999997</v>
      </c>
      <c r="AK279" s="137">
        <f t="shared" si="176"/>
        <v>339.30599999999998</v>
      </c>
      <c r="AL279" s="137">
        <f t="shared" si="177"/>
        <v>349.2</v>
      </c>
    </row>
    <row r="280" spans="1:38" ht="51">
      <c r="A280" s="5" t="s">
        <v>285</v>
      </c>
      <c r="B280" s="5" t="s">
        <v>408</v>
      </c>
      <c r="C280" s="22" t="s">
        <v>809</v>
      </c>
      <c r="D280" s="22" t="s">
        <v>867</v>
      </c>
      <c r="E280" s="22" t="s">
        <v>856</v>
      </c>
      <c r="F280" s="22"/>
      <c r="G280" s="22"/>
      <c r="H280" s="23" t="s">
        <v>606</v>
      </c>
      <c r="I280" s="24" t="s">
        <v>850</v>
      </c>
      <c r="J280" s="32" t="s">
        <v>850</v>
      </c>
      <c r="K280" s="32" t="s">
        <v>850</v>
      </c>
      <c r="L280" s="32" t="s">
        <v>850</v>
      </c>
      <c r="M280" s="32" t="s">
        <v>850</v>
      </c>
      <c r="N280" s="32" t="s">
        <v>850</v>
      </c>
      <c r="O280" s="32" t="s">
        <v>850</v>
      </c>
      <c r="P280" s="32" t="s">
        <v>850</v>
      </c>
      <c r="Q280" s="32" t="s">
        <v>850</v>
      </c>
      <c r="R280" s="32" t="s">
        <v>850</v>
      </c>
      <c r="S280" s="32" t="s">
        <v>850</v>
      </c>
      <c r="T280" s="32" t="s">
        <v>850</v>
      </c>
      <c r="U280" s="32" t="s">
        <v>850</v>
      </c>
      <c r="V280" s="32" t="s">
        <v>850</v>
      </c>
      <c r="W280" s="32" t="s">
        <v>850</v>
      </c>
      <c r="X280" s="32" t="s">
        <v>850</v>
      </c>
      <c r="Y280" s="32" t="s">
        <v>850</v>
      </c>
      <c r="Z280" s="32" t="s">
        <v>850</v>
      </c>
      <c r="AA280" s="32" t="s">
        <v>850</v>
      </c>
      <c r="AB280" s="32" t="s">
        <v>850</v>
      </c>
      <c r="AC280" s="32" t="s">
        <v>850</v>
      </c>
      <c r="AD280" s="32" t="s">
        <v>850</v>
      </c>
      <c r="AE280" s="32" t="s">
        <v>850</v>
      </c>
      <c r="AF280" s="32" t="s">
        <v>850</v>
      </c>
      <c r="AG280" s="32" t="s">
        <v>850</v>
      </c>
      <c r="AH280" s="32" t="s">
        <v>850</v>
      </c>
      <c r="AI280" s="32" t="s">
        <v>850</v>
      </c>
      <c r="AJ280" s="32" t="s">
        <v>850</v>
      </c>
      <c r="AK280" s="32" t="s">
        <v>850</v>
      </c>
      <c r="AL280" s="32" t="s">
        <v>850</v>
      </c>
    </row>
    <row r="281" spans="1:38" ht="51">
      <c r="A281" s="5" t="s">
        <v>285</v>
      </c>
      <c r="B281" s="5" t="s">
        <v>408</v>
      </c>
      <c r="C281" s="22" t="s">
        <v>809</v>
      </c>
      <c r="D281" s="22" t="s">
        <v>867</v>
      </c>
      <c r="E281" s="22" t="s">
        <v>866</v>
      </c>
      <c r="F281" s="22"/>
      <c r="G281" s="22"/>
      <c r="H281" s="23" t="s">
        <v>606</v>
      </c>
      <c r="I281" s="24" t="s">
        <v>850</v>
      </c>
      <c r="J281" s="32" t="s">
        <v>850</v>
      </c>
      <c r="K281" s="32" t="s">
        <v>850</v>
      </c>
      <c r="L281" s="32" t="s">
        <v>850</v>
      </c>
      <c r="M281" s="32" t="s">
        <v>850</v>
      </c>
      <c r="N281" s="32" t="s">
        <v>850</v>
      </c>
      <c r="O281" s="32" t="s">
        <v>850</v>
      </c>
      <c r="P281" s="32" t="s">
        <v>850</v>
      </c>
      <c r="Q281" s="32" t="s">
        <v>850</v>
      </c>
      <c r="R281" s="32" t="s">
        <v>850</v>
      </c>
      <c r="S281" s="32" t="s">
        <v>850</v>
      </c>
      <c r="T281" s="32" t="s">
        <v>850</v>
      </c>
      <c r="U281" s="32" t="s">
        <v>850</v>
      </c>
      <c r="V281" s="32" t="s">
        <v>850</v>
      </c>
      <c r="W281" s="32" t="s">
        <v>850</v>
      </c>
      <c r="X281" s="32" t="s">
        <v>850</v>
      </c>
      <c r="Y281" s="32" t="s">
        <v>850</v>
      </c>
      <c r="Z281" s="32" t="s">
        <v>850</v>
      </c>
      <c r="AA281" s="32" t="s">
        <v>850</v>
      </c>
      <c r="AB281" s="32" t="s">
        <v>850</v>
      </c>
      <c r="AC281" s="32" t="s">
        <v>850</v>
      </c>
      <c r="AD281" s="32" t="s">
        <v>850</v>
      </c>
      <c r="AE281" s="32" t="s">
        <v>850</v>
      </c>
      <c r="AF281" s="32" t="s">
        <v>850</v>
      </c>
      <c r="AG281" s="32" t="s">
        <v>850</v>
      </c>
      <c r="AH281" s="32" t="s">
        <v>850</v>
      </c>
      <c r="AI281" s="32" t="s">
        <v>850</v>
      </c>
      <c r="AJ281" s="32" t="s">
        <v>850</v>
      </c>
      <c r="AK281" s="32" t="s">
        <v>850</v>
      </c>
      <c r="AL281" s="32" t="s">
        <v>850</v>
      </c>
    </row>
    <row r="282" spans="1:38" ht="40.799999999999997">
      <c r="A282" s="5" t="s">
        <v>285</v>
      </c>
      <c r="B282" s="5" t="s">
        <v>408</v>
      </c>
      <c r="C282" s="22" t="s">
        <v>809</v>
      </c>
      <c r="D282" s="22" t="s">
        <v>867</v>
      </c>
      <c r="E282" s="22" t="s">
        <v>851</v>
      </c>
      <c r="F282" s="22"/>
      <c r="G282" s="22"/>
      <c r="H282" s="23" t="s">
        <v>606</v>
      </c>
      <c r="I282" s="24">
        <v>50</v>
      </c>
      <c r="J282" s="32">
        <v>340</v>
      </c>
      <c r="K282" s="26" t="s">
        <v>836</v>
      </c>
      <c r="L282" s="13">
        <f t="shared" si="173"/>
        <v>4.1463414634146343</v>
      </c>
      <c r="M282" s="27">
        <f>+L282*87</f>
        <v>360.73170731707319</v>
      </c>
      <c r="N282" s="27">
        <f t="shared" si="163"/>
        <v>360.73170731707404</v>
      </c>
      <c r="P282" s="30">
        <f t="shared" ref="P282:P294" si="186">+J282*1.57</f>
        <v>533.80000000000007</v>
      </c>
      <c r="Q282" s="48">
        <f t="shared" si="183"/>
        <v>0</v>
      </c>
      <c r="R282" s="44">
        <f t="shared" ref="R282:R294" si="187">+J282*1.82</f>
        <v>618.80000000000007</v>
      </c>
      <c r="S282" s="48">
        <f t="shared" si="164"/>
        <v>0</v>
      </c>
      <c r="T282" s="44">
        <f t="shared" ref="T282:T294" si="188">+J282*2.07</f>
        <v>703.8</v>
      </c>
      <c r="U282" s="48">
        <f t="shared" si="165"/>
        <v>0</v>
      </c>
      <c r="V282" s="44">
        <f t="shared" ref="V282:V294" si="189">+J282*2.32</f>
        <v>788.8</v>
      </c>
      <c r="W282" s="48">
        <f t="shared" si="166"/>
        <v>0</v>
      </c>
      <c r="X282" s="44">
        <f t="shared" ref="X282:X294" si="190">+J282*2.57</f>
        <v>873.8</v>
      </c>
      <c r="Y282" s="48">
        <f t="shared" si="167"/>
        <v>0</v>
      </c>
      <c r="Z282" s="20">
        <f t="shared" si="184"/>
        <v>0</v>
      </c>
      <c r="AC282" s="87">
        <f t="shared" si="149"/>
        <v>4.975609756097561</v>
      </c>
      <c r="AD282" s="83">
        <f t="shared" si="150"/>
        <v>462.73170731707319</v>
      </c>
      <c r="AE282" s="92">
        <f t="shared" si="159"/>
        <v>4.5609756097560981</v>
      </c>
      <c r="AF282" s="92">
        <f t="shared" si="160"/>
        <v>4.6978048780487809</v>
      </c>
      <c r="AG282" s="92">
        <f t="shared" si="161"/>
        <v>4.8346341463414628</v>
      </c>
      <c r="AH282" s="92">
        <f t="shared" si="162"/>
        <v>4.975609756097561</v>
      </c>
      <c r="AI282" s="137">
        <f t="shared" si="174"/>
        <v>442.41463414634148</v>
      </c>
      <c r="AJ282" s="137">
        <f t="shared" si="175"/>
        <v>455.68707317073176</v>
      </c>
      <c r="AK282" s="137">
        <f t="shared" si="176"/>
        <v>468.95951219512187</v>
      </c>
      <c r="AL282" s="137">
        <f t="shared" si="177"/>
        <v>482.63414634146341</v>
      </c>
    </row>
    <row r="283" spans="1:38" ht="20.399999999999999">
      <c r="A283" s="5" t="s">
        <v>285</v>
      </c>
      <c r="B283" s="5" t="s">
        <v>408</v>
      </c>
      <c r="C283" s="22" t="s">
        <v>809</v>
      </c>
      <c r="D283" s="22" t="s">
        <v>867</v>
      </c>
      <c r="E283" s="22" t="s">
        <v>870</v>
      </c>
      <c r="F283" s="22" t="s">
        <v>871</v>
      </c>
      <c r="G283" s="22"/>
      <c r="H283" s="23"/>
      <c r="I283" s="24"/>
      <c r="J283" s="32"/>
      <c r="K283" s="26"/>
      <c r="L283" s="13">
        <f t="shared" si="173"/>
        <v>0</v>
      </c>
      <c r="M283" s="27"/>
      <c r="N283" s="27">
        <f t="shared" si="163"/>
        <v>0</v>
      </c>
      <c r="O283" s="15">
        <v>264</v>
      </c>
      <c r="P283" s="30">
        <f t="shared" si="186"/>
        <v>0</v>
      </c>
      <c r="Q283" s="48">
        <f t="shared" si="183"/>
        <v>0</v>
      </c>
      <c r="R283" s="44">
        <f t="shared" si="187"/>
        <v>0</v>
      </c>
      <c r="S283" s="48">
        <f t="shared" si="164"/>
        <v>0</v>
      </c>
      <c r="T283" s="44">
        <f t="shared" si="188"/>
        <v>0</v>
      </c>
      <c r="U283" s="48">
        <f t="shared" si="165"/>
        <v>0</v>
      </c>
      <c r="V283" s="44">
        <f t="shared" si="189"/>
        <v>0</v>
      </c>
      <c r="W283" s="48">
        <f t="shared" si="166"/>
        <v>0</v>
      </c>
      <c r="X283" s="44">
        <f t="shared" si="190"/>
        <v>0</v>
      </c>
      <c r="Y283" s="48">
        <f t="shared" si="167"/>
        <v>0</v>
      </c>
      <c r="Z283" s="20">
        <f t="shared" si="184"/>
        <v>0</v>
      </c>
      <c r="AC283" s="87">
        <f t="shared" si="149"/>
        <v>0</v>
      </c>
      <c r="AD283" s="83">
        <f t="shared" si="150"/>
        <v>0</v>
      </c>
      <c r="AE283" s="92">
        <f t="shared" si="159"/>
        <v>0</v>
      </c>
      <c r="AF283" s="92">
        <f t="shared" si="160"/>
        <v>0</v>
      </c>
      <c r="AG283" s="92">
        <f t="shared" si="161"/>
        <v>0</v>
      </c>
      <c r="AH283" s="92">
        <f t="shared" si="162"/>
        <v>0</v>
      </c>
      <c r="AI283" s="137">
        <f t="shared" si="174"/>
        <v>0</v>
      </c>
      <c r="AJ283" s="137">
        <f t="shared" si="175"/>
        <v>0</v>
      </c>
      <c r="AK283" s="137">
        <f t="shared" si="176"/>
        <v>0</v>
      </c>
      <c r="AL283" s="137">
        <f t="shared" si="177"/>
        <v>0</v>
      </c>
    </row>
    <row r="284" spans="1:38" ht="20.399999999999999">
      <c r="A284" s="5" t="s">
        <v>285</v>
      </c>
      <c r="B284" s="5" t="s">
        <v>408</v>
      </c>
      <c r="C284" s="22" t="s">
        <v>809</v>
      </c>
      <c r="D284" s="22" t="s">
        <v>867</v>
      </c>
      <c r="E284" s="22" t="s">
        <v>852</v>
      </c>
      <c r="F284" s="22"/>
      <c r="G284" s="22"/>
      <c r="H284" s="23" t="s">
        <v>606</v>
      </c>
      <c r="I284" s="24">
        <v>47.5</v>
      </c>
      <c r="J284" s="32">
        <v>430</v>
      </c>
      <c r="K284" s="26" t="s">
        <v>872</v>
      </c>
      <c r="L284" s="13">
        <f t="shared" si="173"/>
        <v>5.2439024390243905</v>
      </c>
      <c r="M284" s="27">
        <f t="shared" ref="M284:M294" si="191">+L284*87</f>
        <v>456.21951219512198</v>
      </c>
      <c r="N284" s="27">
        <f t="shared" si="163"/>
        <v>456.219512195123</v>
      </c>
      <c r="O284" s="15">
        <v>500</v>
      </c>
      <c r="P284" s="30">
        <f t="shared" si="186"/>
        <v>675.1</v>
      </c>
      <c r="Q284" s="48">
        <f t="shared" si="183"/>
        <v>337550</v>
      </c>
      <c r="R284" s="44">
        <f t="shared" si="187"/>
        <v>782.6</v>
      </c>
      <c r="S284" s="48">
        <f t="shared" si="164"/>
        <v>1173900</v>
      </c>
      <c r="T284" s="44">
        <f t="shared" si="188"/>
        <v>890.09999999999991</v>
      </c>
      <c r="U284" s="48">
        <f t="shared" si="165"/>
        <v>1335149.9999999998</v>
      </c>
      <c r="V284" s="44">
        <f t="shared" si="189"/>
        <v>997.59999999999991</v>
      </c>
      <c r="W284" s="48">
        <f t="shared" si="166"/>
        <v>1496399.9999999998</v>
      </c>
      <c r="X284" s="44">
        <f t="shared" si="190"/>
        <v>1105.0999999999999</v>
      </c>
      <c r="Y284" s="48">
        <f t="shared" si="167"/>
        <v>1657650</v>
      </c>
      <c r="Z284" s="20">
        <f t="shared" si="184"/>
        <v>5663100</v>
      </c>
      <c r="AC284" s="87">
        <f t="shared" si="149"/>
        <v>6.2926829268292686</v>
      </c>
      <c r="AD284" s="83">
        <f t="shared" si="150"/>
        <v>585.21951219512198</v>
      </c>
      <c r="AE284" s="92">
        <f t="shared" si="159"/>
        <v>5.7682926829268304</v>
      </c>
      <c r="AF284" s="92">
        <f t="shared" si="160"/>
        <v>5.9413414634146342</v>
      </c>
      <c r="AG284" s="92">
        <f t="shared" si="161"/>
        <v>6.1143902439024389</v>
      </c>
      <c r="AH284" s="92">
        <f t="shared" si="162"/>
        <v>6.2926829268292686</v>
      </c>
      <c r="AI284" s="137">
        <f t="shared" si="174"/>
        <v>559.52439024390253</v>
      </c>
      <c r="AJ284" s="137">
        <f t="shared" si="175"/>
        <v>576.31012195121957</v>
      </c>
      <c r="AK284" s="137">
        <f t="shared" si="176"/>
        <v>593.09585365853661</v>
      </c>
      <c r="AL284" s="137">
        <f t="shared" si="177"/>
        <v>610.39024390243901</v>
      </c>
    </row>
    <row r="285" spans="1:38" ht="20.399999999999999">
      <c r="A285" s="5" t="s">
        <v>285</v>
      </c>
      <c r="B285" s="5" t="s">
        <v>408</v>
      </c>
      <c r="C285" s="22" t="s">
        <v>809</v>
      </c>
      <c r="D285" s="22" t="s">
        <v>873</v>
      </c>
      <c r="E285" s="22" t="s">
        <v>827</v>
      </c>
      <c r="F285" s="22"/>
      <c r="G285" s="22"/>
      <c r="H285" s="23" t="s">
        <v>606</v>
      </c>
      <c r="I285" s="24">
        <v>125</v>
      </c>
      <c r="J285" s="32">
        <v>250</v>
      </c>
      <c r="K285" s="26" t="s">
        <v>828</v>
      </c>
      <c r="L285" s="13">
        <f t="shared" si="173"/>
        <v>3.0487804878048781</v>
      </c>
      <c r="M285" s="27">
        <f t="shared" si="191"/>
        <v>265.2439024390244</v>
      </c>
      <c r="N285" s="27">
        <f t="shared" ref="N285:N319" si="192">+(1.0609756097561)*J285</f>
        <v>265.24390243902502</v>
      </c>
      <c r="P285" s="30">
        <f t="shared" si="186"/>
        <v>392.5</v>
      </c>
      <c r="Q285" s="48">
        <f t="shared" si="183"/>
        <v>0</v>
      </c>
      <c r="R285" s="44">
        <f t="shared" si="187"/>
        <v>455</v>
      </c>
      <c r="S285" s="48">
        <f t="shared" ref="S285:S319" si="193">+R285*O285*3</f>
        <v>0</v>
      </c>
      <c r="T285" s="44">
        <f t="shared" si="188"/>
        <v>517.5</v>
      </c>
      <c r="U285" s="48">
        <f t="shared" ref="U285:U319" si="194">+T285*O285*3</f>
        <v>0</v>
      </c>
      <c r="V285" s="44">
        <f t="shared" si="189"/>
        <v>580</v>
      </c>
      <c r="W285" s="48">
        <f t="shared" ref="W285:W319" si="195">+V285*O285*3</f>
        <v>0</v>
      </c>
      <c r="X285" s="44">
        <f t="shared" si="190"/>
        <v>642.5</v>
      </c>
      <c r="Y285" s="48">
        <f t="shared" ref="Y285:Y319" si="196">+X285*O285*3</f>
        <v>0</v>
      </c>
      <c r="Z285" s="20">
        <f t="shared" si="184"/>
        <v>0</v>
      </c>
      <c r="AC285" s="87">
        <f t="shared" si="149"/>
        <v>3.6585365853658534</v>
      </c>
      <c r="AD285" s="83">
        <f t="shared" si="150"/>
        <v>340.24390243902434</v>
      </c>
      <c r="AE285" s="92">
        <f t="shared" si="159"/>
        <v>3.3536585365853662</v>
      </c>
      <c r="AF285" s="92">
        <f t="shared" si="160"/>
        <v>3.4542682926829271</v>
      </c>
      <c r="AG285" s="92">
        <f t="shared" si="161"/>
        <v>3.5548780487804876</v>
      </c>
      <c r="AH285" s="92">
        <f t="shared" si="162"/>
        <v>3.6585365853658534</v>
      </c>
      <c r="AI285" s="137">
        <f t="shared" si="174"/>
        <v>325.30487804878049</v>
      </c>
      <c r="AJ285" s="137">
        <f t="shared" si="175"/>
        <v>335.06402439024396</v>
      </c>
      <c r="AK285" s="137">
        <f t="shared" si="176"/>
        <v>344.82317073170731</v>
      </c>
      <c r="AL285" s="137">
        <f t="shared" si="177"/>
        <v>354.8780487804878</v>
      </c>
    </row>
    <row r="286" spans="1:38" ht="20.399999999999999">
      <c r="A286" s="5" t="s">
        <v>285</v>
      </c>
      <c r="B286" s="5" t="s">
        <v>408</v>
      </c>
      <c r="C286" s="22" t="s">
        <v>809</v>
      </c>
      <c r="D286" s="22" t="s">
        <v>873</v>
      </c>
      <c r="E286" s="22" t="s">
        <v>829</v>
      </c>
      <c r="F286" s="22"/>
      <c r="G286" s="22"/>
      <c r="H286" s="23" t="s">
        <v>606</v>
      </c>
      <c r="I286" s="24">
        <v>237.5</v>
      </c>
      <c r="J286" s="32">
        <v>2460</v>
      </c>
      <c r="K286" s="26" t="s">
        <v>830</v>
      </c>
      <c r="L286" s="13">
        <f t="shared" si="173"/>
        <v>30</v>
      </c>
      <c r="M286" s="27">
        <f t="shared" si="191"/>
        <v>2610</v>
      </c>
      <c r="N286" s="27">
        <f t="shared" si="192"/>
        <v>2610.0000000000064</v>
      </c>
      <c r="O286" s="15">
        <v>18</v>
      </c>
      <c r="P286" s="30">
        <f t="shared" si="186"/>
        <v>3862.2000000000003</v>
      </c>
      <c r="Q286" s="48">
        <f t="shared" si="183"/>
        <v>69519.600000000006</v>
      </c>
      <c r="R286" s="44">
        <f t="shared" si="187"/>
        <v>4477.2</v>
      </c>
      <c r="S286" s="48">
        <f t="shared" si="193"/>
        <v>241768.8</v>
      </c>
      <c r="T286" s="44">
        <f t="shared" si="188"/>
        <v>5092.2</v>
      </c>
      <c r="U286" s="48">
        <f t="shared" si="194"/>
        <v>274978.8</v>
      </c>
      <c r="V286" s="44">
        <f t="shared" si="189"/>
        <v>5707.2</v>
      </c>
      <c r="W286" s="48">
        <f t="shared" si="195"/>
        <v>308188.79999999999</v>
      </c>
      <c r="X286" s="44">
        <f t="shared" si="190"/>
        <v>6322.2</v>
      </c>
      <c r="Y286" s="48">
        <f t="shared" si="196"/>
        <v>341398.8</v>
      </c>
      <c r="Z286" s="20">
        <f t="shared" si="184"/>
        <v>1166335.2</v>
      </c>
      <c r="AC286" s="87">
        <f t="shared" si="149"/>
        <v>36</v>
      </c>
      <c r="AD286" s="83">
        <f t="shared" si="150"/>
        <v>3348</v>
      </c>
      <c r="AE286" s="92">
        <f t="shared" si="159"/>
        <v>33</v>
      </c>
      <c r="AF286" s="92">
        <f t="shared" si="160"/>
        <v>33.99</v>
      </c>
      <c r="AG286" s="92">
        <f t="shared" si="161"/>
        <v>34.979999999999997</v>
      </c>
      <c r="AH286" s="92">
        <f t="shared" si="162"/>
        <v>36</v>
      </c>
      <c r="AI286" s="137">
        <f t="shared" si="174"/>
        <v>3201</v>
      </c>
      <c r="AJ286" s="137">
        <f t="shared" si="175"/>
        <v>3297.03</v>
      </c>
      <c r="AK286" s="137">
        <f t="shared" si="176"/>
        <v>3393.0599999999995</v>
      </c>
      <c r="AL286" s="137">
        <f t="shared" si="177"/>
        <v>3492</v>
      </c>
    </row>
    <row r="287" spans="1:38" ht="20.399999999999999">
      <c r="A287" s="5" t="s">
        <v>285</v>
      </c>
      <c r="B287" s="5" t="s">
        <v>408</v>
      </c>
      <c r="C287" s="22" t="s">
        <v>809</v>
      </c>
      <c r="D287" s="22" t="s">
        <v>873</v>
      </c>
      <c r="E287" s="22" t="s">
        <v>831</v>
      </c>
      <c r="F287" s="22"/>
      <c r="G287" s="22"/>
      <c r="H287" s="23" t="s">
        <v>606</v>
      </c>
      <c r="I287" s="24">
        <v>25</v>
      </c>
      <c r="J287" s="32">
        <v>410</v>
      </c>
      <c r="K287" s="26" t="s">
        <v>832</v>
      </c>
      <c r="L287" s="13">
        <f t="shared" si="173"/>
        <v>5</v>
      </c>
      <c r="M287" s="27">
        <f t="shared" si="191"/>
        <v>435</v>
      </c>
      <c r="N287" s="27">
        <f t="shared" si="192"/>
        <v>435.00000000000102</v>
      </c>
      <c r="P287" s="30">
        <f t="shared" si="186"/>
        <v>643.70000000000005</v>
      </c>
      <c r="Q287" s="48">
        <f t="shared" si="183"/>
        <v>0</v>
      </c>
      <c r="R287" s="44">
        <f t="shared" si="187"/>
        <v>746.2</v>
      </c>
      <c r="S287" s="48">
        <f t="shared" si="193"/>
        <v>0</v>
      </c>
      <c r="T287" s="44">
        <f t="shared" si="188"/>
        <v>848.69999999999993</v>
      </c>
      <c r="U287" s="48">
        <f t="shared" si="194"/>
        <v>0</v>
      </c>
      <c r="V287" s="44">
        <f t="shared" si="189"/>
        <v>951.19999999999993</v>
      </c>
      <c r="W287" s="48">
        <f t="shared" si="195"/>
        <v>0</v>
      </c>
      <c r="X287" s="44">
        <f t="shared" si="190"/>
        <v>1053.7</v>
      </c>
      <c r="Y287" s="48">
        <f t="shared" si="196"/>
        <v>0</v>
      </c>
      <c r="Z287" s="20">
        <f t="shared" si="184"/>
        <v>0</v>
      </c>
      <c r="AC287" s="87">
        <f t="shared" si="149"/>
        <v>6</v>
      </c>
      <c r="AD287" s="83">
        <f t="shared" si="150"/>
        <v>558</v>
      </c>
      <c r="AE287" s="92">
        <f t="shared" si="159"/>
        <v>5.5</v>
      </c>
      <c r="AF287" s="92">
        <f t="shared" si="160"/>
        <v>5.665</v>
      </c>
      <c r="AG287" s="92">
        <f t="shared" si="161"/>
        <v>5.83</v>
      </c>
      <c r="AH287" s="92">
        <f t="shared" si="162"/>
        <v>6</v>
      </c>
      <c r="AI287" s="137">
        <f t="shared" si="174"/>
        <v>533.5</v>
      </c>
      <c r="AJ287" s="137">
        <f t="shared" si="175"/>
        <v>549.505</v>
      </c>
      <c r="AK287" s="137">
        <f t="shared" si="176"/>
        <v>565.51</v>
      </c>
      <c r="AL287" s="137">
        <f t="shared" si="177"/>
        <v>582</v>
      </c>
    </row>
    <row r="288" spans="1:38" ht="20.399999999999999">
      <c r="A288" s="5" t="s">
        <v>285</v>
      </c>
      <c r="B288" s="5" t="s">
        <v>408</v>
      </c>
      <c r="C288" s="22" t="s">
        <v>809</v>
      </c>
      <c r="D288" s="22" t="s">
        <v>873</v>
      </c>
      <c r="E288" s="22" t="s">
        <v>833</v>
      </c>
      <c r="F288" s="22" t="s">
        <v>834</v>
      </c>
      <c r="G288" s="22"/>
      <c r="H288" s="23" t="s">
        <v>606</v>
      </c>
      <c r="I288" s="24">
        <v>250</v>
      </c>
      <c r="J288" s="32">
        <v>1230</v>
      </c>
      <c r="K288" s="26" t="s">
        <v>836</v>
      </c>
      <c r="L288" s="13">
        <f t="shared" si="173"/>
        <v>15</v>
      </c>
      <c r="M288" s="27">
        <f t="shared" si="191"/>
        <v>1305</v>
      </c>
      <c r="N288" s="27">
        <f t="shared" si="192"/>
        <v>1305.0000000000032</v>
      </c>
      <c r="O288" s="15">
        <v>120</v>
      </c>
      <c r="P288" s="30">
        <f t="shared" si="186"/>
        <v>1931.1000000000001</v>
      </c>
      <c r="Q288" s="48">
        <f t="shared" si="183"/>
        <v>231732.00000000003</v>
      </c>
      <c r="R288" s="44">
        <f t="shared" si="187"/>
        <v>2238.6</v>
      </c>
      <c r="S288" s="48">
        <f t="shared" si="193"/>
        <v>805896</v>
      </c>
      <c r="T288" s="44">
        <f t="shared" si="188"/>
        <v>2546.1</v>
      </c>
      <c r="U288" s="48">
        <f t="shared" si="194"/>
        <v>916596</v>
      </c>
      <c r="V288" s="44">
        <f t="shared" si="189"/>
        <v>2853.6</v>
      </c>
      <c r="W288" s="48">
        <f t="shared" si="195"/>
        <v>1027296</v>
      </c>
      <c r="X288" s="44">
        <f t="shared" si="190"/>
        <v>3161.1</v>
      </c>
      <c r="Y288" s="48">
        <f t="shared" si="196"/>
        <v>1137996</v>
      </c>
      <c r="Z288" s="20">
        <f t="shared" si="184"/>
        <v>3887784</v>
      </c>
      <c r="AC288" s="87">
        <f t="shared" si="149"/>
        <v>18</v>
      </c>
      <c r="AD288" s="83">
        <f t="shared" si="150"/>
        <v>1674</v>
      </c>
      <c r="AE288" s="92">
        <f t="shared" si="159"/>
        <v>16.5</v>
      </c>
      <c r="AF288" s="92">
        <f t="shared" si="160"/>
        <v>16.995000000000001</v>
      </c>
      <c r="AG288" s="92">
        <f t="shared" si="161"/>
        <v>17.489999999999998</v>
      </c>
      <c r="AH288" s="92">
        <f t="shared" si="162"/>
        <v>18</v>
      </c>
      <c r="AI288" s="137">
        <f t="shared" si="174"/>
        <v>1600.5</v>
      </c>
      <c r="AJ288" s="137">
        <f t="shared" si="175"/>
        <v>1648.5150000000001</v>
      </c>
      <c r="AK288" s="137">
        <f t="shared" si="176"/>
        <v>1696.5299999999997</v>
      </c>
      <c r="AL288" s="137">
        <f t="shared" si="177"/>
        <v>1746</v>
      </c>
    </row>
    <row r="289" spans="1:38" ht="20.399999999999999">
      <c r="A289" s="5" t="s">
        <v>285</v>
      </c>
      <c r="B289" s="5" t="s">
        <v>408</v>
      </c>
      <c r="C289" s="22" t="s">
        <v>809</v>
      </c>
      <c r="D289" s="22" t="s">
        <v>873</v>
      </c>
      <c r="E289" s="22" t="s">
        <v>833</v>
      </c>
      <c r="F289" s="22" t="s">
        <v>835</v>
      </c>
      <c r="G289" s="22"/>
      <c r="H289" s="23" t="s">
        <v>606</v>
      </c>
      <c r="I289" s="24">
        <v>250</v>
      </c>
      <c r="J289" s="32">
        <v>1230</v>
      </c>
      <c r="K289" s="26" t="s">
        <v>836</v>
      </c>
      <c r="L289" s="13">
        <f t="shared" si="173"/>
        <v>15</v>
      </c>
      <c r="M289" s="27">
        <f t="shared" si="191"/>
        <v>1305</v>
      </c>
      <c r="N289" s="27">
        <f t="shared" si="192"/>
        <v>1305.0000000000032</v>
      </c>
      <c r="P289" s="30">
        <f t="shared" si="186"/>
        <v>1931.1000000000001</v>
      </c>
      <c r="Q289" s="48">
        <f t="shared" si="183"/>
        <v>0</v>
      </c>
      <c r="R289" s="44">
        <f t="shared" si="187"/>
        <v>2238.6</v>
      </c>
      <c r="S289" s="48">
        <f t="shared" si="193"/>
        <v>0</v>
      </c>
      <c r="T289" s="44">
        <f t="shared" si="188"/>
        <v>2546.1</v>
      </c>
      <c r="U289" s="48">
        <f t="shared" si="194"/>
        <v>0</v>
      </c>
      <c r="V289" s="44">
        <f t="shared" si="189"/>
        <v>2853.6</v>
      </c>
      <c r="W289" s="48">
        <f t="shared" si="195"/>
        <v>0</v>
      </c>
      <c r="X289" s="44">
        <f t="shared" si="190"/>
        <v>3161.1</v>
      </c>
      <c r="Y289" s="48">
        <f t="shared" si="196"/>
        <v>0</v>
      </c>
      <c r="Z289" s="20">
        <f t="shared" si="184"/>
        <v>0</v>
      </c>
      <c r="AC289" s="87">
        <f t="shared" si="149"/>
        <v>18</v>
      </c>
      <c r="AD289" s="83">
        <f t="shared" si="150"/>
        <v>1674</v>
      </c>
      <c r="AE289" s="92">
        <f t="shared" si="159"/>
        <v>16.5</v>
      </c>
      <c r="AF289" s="92">
        <f t="shared" si="160"/>
        <v>16.995000000000001</v>
      </c>
      <c r="AG289" s="92">
        <f t="shared" si="161"/>
        <v>17.489999999999998</v>
      </c>
      <c r="AH289" s="92">
        <f t="shared" si="162"/>
        <v>18</v>
      </c>
      <c r="AI289" s="137">
        <f t="shared" si="174"/>
        <v>1600.5</v>
      </c>
      <c r="AJ289" s="137">
        <f t="shared" si="175"/>
        <v>1648.5150000000001</v>
      </c>
      <c r="AK289" s="137">
        <f t="shared" si="176"/>
        <v>1696.5299999999997</v>
      </c>
      <c r="AL289" s="137">
        <f t="shared" si="177"/>
        <v>1746</v>
      </c>
    </row>
    <row r="290" spans="1:38" ht="20.399999999999999">
      <c r="A290" s="5" t="s">
        <v>285</v>
      </c>
      <c r="B290" s="5" t="s">
        <v>408</v>
      </c>
      <c r="C290" s="22" t="s">
        <v>809</v>
      </c>
      <c r="D290" s="22" t="s">
        <v>873</v>
      </c>
      <c r="E290" s="22" t="s">
        <v>833</v>
      </c>
      <c r="F290" s="22" t="s">
        <v>837</v>
      </c>
      <c r="G290" s="22"/>
      <c r="H290" s="23" t="s">
        <v>606</v>
      </c>
      <c r="I290" s="24">
        <v>750</v>
      </c>
      <c r="J290" s="32">
        <v>3280</v>
      </c>
      <c r="K290" s="26" t="s">
        <v>838</v>
      </c>
      <c r="L290" s="13">
        <f t="shared" si="173"/>
        <v>40</v>
      </c>
      <c r="M290" s="27">
        <f t="shared" si="191"/>
        <v>3480</v>
      </c>
      <c r="N290" s="27">
        <f t="shared" si="192"/>
        <v>3480.0000000000082</v>
      </c>
      <c r="P290" s="30">
        <f t="shared" si="186"/>
        <v>5149.6000000000004</v>
      </c>
      <c r="Q290" s="48">
        <f t="shared" si="183"/>
        <v>0</v>
      </c>
      <c r="R290" s="44">
        <f t="shared" si="187"/>
        <v>5969.6</v>
      </c>
      <c r="S290" s="48">
        <f t="shared" si="193"/>
        <v>0</v>
      </c>
      <c r="T290" s="44">
        <f t="shared" si="188"/>
        <v>6789.5999999999995</v>
      </c>
      <c r="U290" s="48">
        <f t="shared" si="194"/>
        <v>0</v>
      </c>
      <c r="V290" s="44">
        <f t="shared" si="189"/>
        <v>7609.5999999999995</v>
      </c>
      <c r="W290" s="48">
        <f t="shared" si="195"/>
        <v>0</v>
      </c>
      <c r="X290" s="44">
        <f t="shared" si="190"/>
        <v>8429.6</v>
      </c>
      <c r="Y290" s="48">
        <f t="shared" si="196"/>
        <v>0</v>
      </c>
      <c r="Z290" s="20">
        <f t="shared" si="184"/>
        <v>0</v>
      </c>
      <c r="AC290" s="87">
        <f t="shared" si="149"/>
        <v>48</v>
      </c>
      <c r="AD290" s="83">
        <f t="shared" si="150"/>
        <v>4464</v>
      </c>
      <c r="AE290" s="92">
        <f t="shared" si="159"/>
        <v>44</v>
      </c>
      <c r="AF290" s="92">
        <f t="shared" si="160"/>
        <v>45.32</v>
      </c>
      <c r="AG290" s="92">
        <f t="shared" si="161"/>
        <v>46.64</v>
      </c>
      <c r="AH290" s="92">
        <f t="shared" si="162"/>
        <v>48</v>
      </c>
      <c r="AI290" s="137">
        <f t="shared" si="174"/>
        <v>4268</v>
      </c>
      <c r="AJ290" s="137">
        <f t="shared" si="175"/>
        <v>4396.04</v>
      </c>
      <c r="AK290" s="137">
        <f t="shared" si="176"/>
        <v>4524.08</v>
      </c>
      <c r="AL290" s="137">
        <f t="shared" si="177"/>
        <v>4656</v>
      </c>
    </row>
    <row r="291" spans="1:38" ht="20.399999999999999">
      <c r="A291" s="5" t="s">
        <v>285</v>
      </c>
      <c r="B291" s="5" t="s">
        <v>408</v>
      </c>
      <c r="C291" s="22" t="s">
        <v>809</v>
      </c>
      <c r="D291" s="22" t="s">
        <v>873</v>
      </c>
      <c r="E291" s="22" t="s">
        <v>839</v>
      </c>
      <c r="F291" s="22" t="s">
        <v>840</v>
      </c>
      <c r="G291" s="22"/>
      <c r="H291" s="23" t="s">
        <v>606</v>
      </c>
      <c r="I291" s="24">
        <v>375</v>
      </c>
      <c r="J291" s="32">
        <v>820</v>
      </c>
      <c r="K291" s="26" t="s">
        <v>841</v>
      </c>
      <c r="L291" s="13">
        <f t="shared" si="173"/>
        <v>10</v>
      </c>
      <c r="M291" s="27">
        <f t="shared" si="191"/>
        <v>870</v>
      </c>
      <c r="N291" s="27">
        <f t="shared" si="192"/>
        <v>870.00000000000205</v>
      </c>
      <c r="P291" s="30">
        <f t="shared" si="186"/>
        <v>1287.4000000000001</v>
      </c>
      <c r="Q291" s="48">
        <f t="shared" si="183"/>
        <v>0</v>
      </c>
      <c r="R291" s="44">
        <f t="shared" si="187"/>
        <v>1492.4</v>
      </c>
      <c r="S291" s="48">
        <f t="shared" si="193"/>
        <v>0</v>
      </c>
      <c r="T291" s="44">
        <f t="shared" si="188"/>
        <v>1697.3999999999999</v>
      </c>
      <c r="U291" s="48">
        <f t="shared" si="194"/>
        <v>0</v>
      </c>
      <c r="V291" s="44">
        <f t="shared" si="189"/>
        <v>1902.3999999999999</v>
      </c>
      <c r="W291" s="48">
        <f t="shared" si="195"/>
        <v>0</v>
      </c>
      <c r="X291" s="44">
        <f t="shared" si="190"/>
        <v>2107.4</v>
      </c>
      <c r="Y291" s="48">
        <f t="shared" si="196"/>
        <v>0</v>
      </c>
      <c r="Z291" s="20">
        <f t="shared" si="184"/>
        <v>0</v>
      </c>
      <c r="AC291" s="87">
        <f t="shared" si="149"/>
        <v>12</v>
      </c>
      <c r="AD291" s="83">
        <f t="shared" si="150"/>
        <v>1116</v>
      </c>
      <c r="AE291" s="92">
        <f t="shared" si="159"/>
        <v>11</v>
      </c>
      <c r="AF291" s="92">
        <f t="shared" si="160"/>
        <v>11.33</v>
      </c>
      <c r="AG291" s="92">
        <f t="shared" si="161"/>
        <v>11.66</v>
      </c>
      <c r="AH291" s="92">
        <f t="shared" si="162"/>
        <v>12</v>
      </c>
      <c r="AI291" s="137">
        <f t="shared" si="174"/>
        <v>1067</v>
      </c>
      <c r="AJ291" s="137">
        <f t="shared" si="175"/>
        <v>1099.01</v>
      </c>
      <c r="AK291" s="137">
        <f t="shared" si="176"/>
        <v>1131.02</v>
      </c>
      <c r="AL291" s="137">
        <f t="shared" si="177"/>
        <v>1164</v>
      </c>
    </row>
    <row r="292" spans="1:38" ht="20.399999999999999">
      <c r="A292" s="5" t="s">
        <v>285</v>
      </c>
      <c r="B292" s="5" t="s">
        <v>408</v>
      </c>
      <c r="C292" s="22" t="s">
        <v>809</v>
      </c>
      <c r="D292" s="22" t="s">
        <v>873</v>
      </c>
      <c r="E292" s="22" t="s">
        <v>833</v>
      </c>
      <c r="F292" s="22" t="s">
        <v>842</v>
      </c>
      <c r="G292" s="22"/>
      <c r="H292" s="23" t="s">
        <v>606</v>
      </c>
      <c r="I292" s="24">
        <v>875</v>
      </c>
      <c r="J292" s="32">
        <v>2050</v>
      </c>
      <c r="K292" s="26" t="s">
        <v>843</v>
      </c>
      <c r="L292" s="13">
        <f t="shared" si="173"/>
        <v>25</v>
      </c>
      <c r="M292" s="27">
        <f t="shared" si="191"/>
        <v>2175</v>
      </c>
      <c r="N292" s="27">
        <f t="shared" si="192"/>
        <v>2175.000000000005</v>
      </c>
      <c r="P292" s="30">
        <f t="shared" si="186"/>
        <v>3218.5</v>
      </c>
      <c r="Q292" s="48">
        <f t="shared" si="183"/>
        <v>0</v>
      </c>
      <c r="R292" s="44">
        <f t="shared" si="187"/>
        <v>3731</v>
      </c>
      <c r="S292" s="48">
        <f t="shared" si="193"/>
        <v>0</v>
      </c>
      <c r="T292" s="44">
        <f t="shared" si="188"/>
        <v>4243.5</v>
      </c>
      <c r="U292" s="48">
        <f t="shared" si="194"/>
        <v>0</v>
      </c>
      <c r="V292" s="44">
        <f t="shared" si="189"/>
        <v>4756</v>
      </c>
      <c r="W292" s="48">
        <f t="shared" si="195"/>
        <v>0</v>
      </c>
      <c r="X292" s="44">
        <f t="shared" si="190"/>
        <v>5268.5</v>
      </c>
      <c r="Y292" s="48">
        <f t="shared" si="196"/>
        <v>0</v>
      </c>
      <c r="Z292" s="20">
        <f t="shared" si="184"/>
        <v>0</v>
      </c>
      <c r="AC292" s="87">
        <f t="shared" si="149"/>
        <v>30</v>
      </c>
      <c r="AD292" s="83">
        <f t="shared" si="150"/>
        <v>2790</v>
      </c>
      <c r="AE292" s="92">
        <f t="shared" si="159"/>
        <v>27.500000000000004</v>
      </c>
      <c r="AF292" s="92">
        <f t="shared" si="160"/>
        <v>28.324999999999999</v>
      </c>
      <c r="AG292" s="92">
        <f t="shared" si="161"/>
        <v>29.15</v>
      </c>
      <c r="AH292" s="92">
        <f t="shared" si="162"/>
        <v>30</v>
      </c>
      <c r="AI292" s="137">
        <f t="shared" si="174"/>
        <v>2667.5000000000005</v>
      </c>
      <c r="AJ292" s="137">
        <f t="shared" si="175"/>
        <v>2747.5250000000001</v>
      </c>
      <c r="AK292" s="137">
        <f t="shared" si="176"/>
        <v>2827.5499999999997</v>
      </c>
      <c r="AL292" s="137">
        <f t="shared" si="177"/>
        <v>2910</v>
      </c>
    </row>
    <row r="293" spans="1:38" ht="30.6">
      <c r="A293" s="5" t="s">
        <v>285</v>
      </c>
      <c r="B293" s="5" t="s">
        <v>408</v>
      </c>
      <c r="C293" s="22" t="s">
        <v>809</v>
      </c>
      <c r="D293" s="22" t="s">
        <v>873</v>
      </c>
      <c r="E293" s="22" t="s">
        <v>847</v>
      </c>
      <c r="F293" s="22"/>
      <c r="G293" s="22"/>
      <c r="H293" s="23" t="s">
        <v>606</v>
      </c>
      <c r="I293" s="24">
        <v>47.5</v>
      </c>
      <c r="J293" s="32">
        <v>820</v>
      </c>
      <c r="K293" s="26" t="s">
        <v>823</v>
      </c>
      <c r="L293" s="13">
        <f t="shared" si="173"/>
        <v>10</v>
      </c>
      <c r="M293" s="27">
        <f t="shared" si="191"/>
        <v>870</v>
      </c>
      <c r="N293" s="27">
        <f t="shared" si="192"/>
        <v>870.00000000000205</v>
      </c>
      <c r="P293" s="30">
        <f t="shared" si="186"/>
        <v>1287.4000000000001</v>
      </c>
      <c r="Q293" s="48">
        <f t="shared" si="183"/>
        <v>0</v>
      </c>
      <c r="R293" s="44">
        <f t="shared" si="187"/>
        <v>1492.4</v>
      </c>
      <c r="S293" s="48">
        <f t="shared" si="193"/>
        <v>0</v>
      </c>
      <c r="T293" s="44">
        <f t="shared" si="188"/>
        <v>1697.3999999999999</v>
      </c>
      <c r="U293" s="48">
        <f t="shared" si="194"/>
        <v>0</v>
      </c>
      <c r="V293" s="44">
        <f t="shared" si="189"/>
        <v>1902.3999999999999</v>
      </c>
      <c r="W293" s="48">
        <f t="shared" si="195"/>
        <v>0</v>
      </c>
      <c r="X293" s="44">
        <f t="shared" si="190"/>
        <v>2107.4</v>
      </c>
      <c r="Y293" s="48">
        <f t="shared" si="196"/>
        <v>0</v>
      </c>
      <c r="Z293" s="20">
        <f t="shared" si="184"/>
        <v>0</v>
      </c>
      <c r="AC293" s="87">
        <f t="shared" si="149"/>
        <v>12</v>
      </c>
      <c r="AD293" s="83">
        <f t="shared" si="150"/>
        <v>1116</v>
      </c>
      <c r="AE293" s="92">
        <f t="shared" si="159"/>
        <v>11</v>
      </c>
      <c r="AF293" s="92">
        <f t="shared" si="160"/>
        <v>11.33</v>
      </c>
      <c r="AG293" s="92">
        <f t="shared" si="161"/>
        <v>11.66</v>
      </c>
      <c r="AH293" s="92">
        <f t="shared" si="162"/>
        <v>12</v>
      </c>
      <c r="AI293" s="137">
        <f t="shared" si="174"/>
        <v>1067</v>
      </c>
      <c r="AJ293" s="137">
        <f t="shared" si="175"/>
        <v>1099.01</v>
      </c>
      <c r="AK293" s="137">
        <f t="shared" si="176"/>
        <v>1131.02</v>
      </c>
      <c r="AL293" s="137">
        <f t="shared" si="177"/>
        <v>1164</v>
      </c>
    </row>
    <row r="294" spans="1:38" ht="30.6">
      <c r="A294" s="5" t="s">
        <v>285</v>
      </c>
      <c r="B294" s="5" t="s">
        <v>408</v>
      </c>
      <c r="C294" s="22" t="s">
        <v>809</v>
      </c>
      <c r="D294" s="22" t="s">
        <v>873</v>
      </c>
      <c r="E294" s="22" t="s">
        <v>849</v>
      </c>
      <c r="F294" s="22"/>
      <c r="G294" s="22"/>
      <c r="H294" s="23" t="s">
        <v>606</v>
      </c>
      <c r="I294" s="24">
        <v>75</v>
      </c>
      <c r="J294" s="32">
        <v>246</v>
      </c>
      <c r="K294" s="26" t="s">
        <v>848</v>
      </c>
      <c r="L294" s="13">
        <f t="shared" si="173"/>
        <v>3</v>
      </c>
      <c r="M294" s="27">
        <f t="shared" si="191"/>
        <v>261</v>
      </c>
      <c r="N294" s="27">
        <f t="shared" si="192"/>
        <v>261.00000000000063</v>
      </c>
      <c r="P294" s="30">
        <f t="shared" si="186"/>
        <v>386.22</v>
      </c>
      <c r="Q294" s="48">
        <f t="shared" si="183"/>
        <v>0</v>
      </c>
      <c r="R294" s="44">
        <f t="shared" si="187"/>
        <v>447.72</v>
      </c>
      <c r="S294" s="48">
        <f t="shared" si="193"/>
        <v>0</v>
      </c>
      <c r="T294" s="44">
        <f t="shared" si="188"/>
        <v>509.21999999999997</v>
      </c>
      <c r="U294" s="48">
        <f t="shared" si="194"/>
        <v>0</v>
      </c>
      <c r="V294" s="44">
        <f t="shared" si="189"/>
        <v>570.71999999999991</v>
      </c>
      <c r="W294" s="48">
        <f t="shared" si="195"/>
        <v>0</v>
      </c>
      <c r="X294" s="44">
        <f t="shared" si="190"/>
        <v>632.21999999999991</v>
      </c>
      <c r="Y294" s="48">
        <f t="shared" si="196"/>
        <v>0</v>
      </c>
      <c r="Z294" s="20">
        <f t="shared" si="184"/>
        <v>0</v>
      </c>
      <c r="AC294" s="87">
        <f t="shared" si="149"/>
        <v>3.5999999999999996</v>
      </c>
      <c r="AD294" s="83">
        <f t="shared" si="150"/>
        <v>334.79999999999995</v>
      </c>
      <c r="AE294" s="92">
        <f t="shared" si="159"/>
        <v>3.3000000000000003</v>
      </c>
      <c r="AF294" s="92">
        <f t="shared" si="160"/>
        <v>3.399</v>
      </c>
      <c r="AG294" s="92">
        <f t="shared" si="161"/>
        <v>3.4979999999999998</v>
      </c>
      <c r="AH294" s="92">
        <f t="shared" si="162"/>
        <v>3.5999999999999996</v>
      </c>
      <c r="AI294" s="137">
        <f t="shared" si="174"/>
        <v>320.10000000000002</v>
      </c>
      <c r="AJ294" s="137">
        <f t="shared" si="175"/>
        <v>329.70299999999997</v>
      </c>
      <c r="AK294" s="137">
        <f t="shared" si="176"/>
        <v>339.30599999999998</v>
      </c>
      <c r="AL294" s="137">
        <f t="shared" si="177"/>
        <v>349.2</v>
      </c>
    </row>
    <row r="295" spans="1:38" ht="51">
      <c r="A295" s="5" t="s">
        <v>285</v>
      </c>
      <c r="B295" s="5" t="s">
        <v>408</v>
      </c>
      <c r="C295" s="22" t="s">
        <v>809</v>
      </c>
      <c r="D295" s="22" t="s">
        <v>873</v>
      </c>
      <c r="E295" s="22" t="s">
        <v>856</v>
      </c>
      <c r="F295" s="22"/>
      <c r="G295" s="22"/>
      <c r="H295" s="23" t="s">
        <v>606</v>
      </c>
      <c r="I295" s="24">
        <v>50</v>
      </c>
      <c r="J295" s="32" t="s">
        <v>865</v>
      </c>
      <c r="K295" s="32" t="s">
        <v>865</v>
      </c>
      <c r="L295" s="32" t="s">
        <v>865</v>
      </c>
      <c r="M295" s="32" t="s">
        <v>865</v>
      </c>
      <c r="N295" s="32" t="s">
        <v>865</v>
      </c>
      <c r="O295" s="32" t="s">
        <v>865</v>
      </c>
      <c r="P295" s="32" t="s">
        <v>865</v>
      </c>
      <c r="Q295" s="32" t="s">
        <v>865</v>
      </c>
      <c r="R295" s="32" t="s">
        <v>865</v>
      </c>
      <c r="S295" s="32" t="s">
        <v>865</v>
      </c>
      <c r="T295" s="32" t="s">
        <v>865</v>
      </c>
      <c r="U295" s="32" t="s">
        <v>865</v>
      </c>
      <c r="V295" s="32" t="s">
        <v>865</v>
      </c>
      <c r="W295" s="32" t="s">
        <v>865</v>
      </c>
      <c r="X295" s="32" t="s">
        <v>865</v>
      </c>
      <c r="Y295" s="32" t="s">
        <v>865</v>
      </c>
      <c r="Z295" s="32" t="s">
        <v>865</v>
      </c>
      <c r="AA295" s="32" t="s">
        <v>865</v>
      </c>
      <c r="AB295" s="32" t="s">
        <v>865</v>
      </c>
      <c r="AC295" s="32" t="s">
        <v>865</v>
      </c>
      <c r="AD295" s="32" t="s">
        <v>865</v>
      </c>
      <c r="AE295" s="32" t="s">
        <v>865</v>
      </c>
      <c r="AF295" s="32" t="s">
        <v>865</v>
      </c>
      <c r="AG295" s="32" t="s">
        <v>865</v>
      </c>
      <c r="AH295" s="32" t="s">
        <v>865</v>
      </c>
      <c r="AI295" s="32" t="s">
        <v>865</v>
      </c>
      <c r="AJ295" s="32" t="s">
        <v>865</v>
      </c>
      <c r="AK295" s="32" t="s">
        <v>865</v>
      </c>
      <c r="AL295" s="32" t="s">
        <v>865</v>
      </c>
    </row>
    <row r="296" spans="1:38" ht="51">
      <c r="A296" s="5" t="s">
        <v>285</v>
      </c>
      <c r="B296" s="5" t="s">
        <v>408</v>
      </c>
      <c r="C296" s="22" t="s">
        <v>809</v>
      </c>
      <c r="D296" s="22" t="s">
        <v>873</v>
      </c>
      <c r="E296" s="22" t="s">
        <v>866</v>
      </c>
      <c r="F296" s="22"/>
      <c r="G296" s="22"/>
      <c r="H296" s="23" t="s">
        <v>606</v>
      </c>
      <c r="I296" s="24" t="s">
        <v>850</v>
      </c>
      <c r="J296" s="32" t="s">
        <v>865</v>
      </c>
      <c r="K296" s="32" t="s">
        <v>865</v>
      </c>
      <c r="L296" s="32" t="s">
        <v>865</v>
      </c>
      <c r="M296" s="32" t="s">
        <v>865</v>
      </c>
      <c r="N296" s="32" t="s">
        <v>865</v>
      </c>
      <c r="O296" s="32" t="s">
        <v>865</v>
      </c>
      <c r="P296" s="32" t="s">
        <v>865</v>
      </c>
      <c r="Q296" s="32" t="s">
        <v>865</v>
      </c>
      <c r="R296" s="32" t="s">
        <v>865</v>
      </c>
      <c r="S296" s="32" t="s">
        <v>865</v>
      </c>
      <c r="T296" s="32" t="s">
        <v>865</v>
      </c>
      <c r="U296" s="32" t="s">
        <v>865</v>
      </c>
      <c r="V296" s="32" t="s">
        <v>865</v>
      </c>
      <c r="W296" s="32" t="s">
        <v>865</v>
      </c>
      <c r="X296" s="32" t="s">
        <v>865</v>
      </c>
      <c r="Y296" s="32" t="s">
        <v>865</v>
      </c>
      <c r="Z296" s="32" t="s">
        <v>865</v>
      </c>
      <c r="AA296" s="32" t="s">
        <v>865</v>
      </c>
      <c r="AB296" s="32" t="s">
        <v>865</v>
      </c>
      <c r="AC296" s="32" t="s">
        <v>865</v>
      </c>
      <c r="AD296" s="32" t="s">
        <v>865</v>
      </c>
      <c r="AE296" s="32" t="s">
        <v>865</v>
      </c>
      <c r="AF296" s="32" t="s">
        <v>865</v>
      </c>
      <c r="AG296" s="32" t="s">
        <v>865</v>
      </c>
      <c r="AH296" s="32" t="s">
        <v>865</v>
      </c>
      <c r="AI296" s="32" t="s">
        <v>865</v>
      </c>
      <c r="AJ296" s="32" t="s">
        <v>865</v>
      </c>
      <c r="AK296" s="32" t="s">
        <v>865</v>
      </c>
      <c r="AL296" s="32" t="s">
        <v>865</v>
      </c>
    </row>
    <row r="297" spans="1:38" ht="40.799999999999997">
      <c r="A297" s="5" t="s">
        <v>285</v>
      </c>
      <c r="B297" s="5" t="s">
        <v>408</v>
      </c>
      <c r="C297" s="22" t="s">
        <v>809</v>
      </c>
      <c r="D297" s="22" t="s">
        <v>873</v>
      </c>
      <c r="E297" s="22" t="s">
        <v>851</v>
      </c>
      <c r="F297" s="22"/>
      <c r="G297" s="22"/>
      <c r="H297" s="23" t="s">
        <v>606</v>
      </c>
      <c r="I297" s="24">
        <v>112.5</v>
      </c>
      <c r="J297" s="32">
        <v>340</v>
      </c>
      <c r="K297" s="26" t="s">
        <v>841</v>
      </c>
      <c r="L297" s="13">
        <f t="shared" si="173"/>
        <v>4.1463414634146343</v>
      </c>
      <c r="M297" s="27">
        <f t="shared" ref="M297:M308" si="197">+L297*87</f>
        <v>360.73170731707319</v>
      </c>
      <c r="N297" s="27">
        <f t="shared" si="192"/>
        <v>360.73170731707404</v>
      </c>
      <c r="P297" s="30">
        <f t="shared" ref="P297:P308" si="198">+J297*1.57</f>
        <v>533.80000000000007</v>
      </c>
      <c r="Q297" s="48">
        <f t="shared" si="183"/>
        <v>0</v>
      </c>
      <c r="R297" s="44">
        <f t="shared" ref="R297:R308" si="199">+J297*1.82</f>
        <v>618.80000000000007</v>
      </c>
      <c r="S297" s="48">
        <f t="shared" si="193"/>
        <v>0</v>
      </c>
      <c r="T297" s="44">
        <f t="shared" ref="T297:T308" si="200">+J297*2.07</f>
        <v>703.8</v>
      </c>
      <c r="U297" s="48">
        <f t="shared" si="194"/>
        <v>0</v>
      </c>
      <c r="V297" s="44">
        <f t="shared" ref="V297:V308" si="201">+J297*2.32</f>
        <v>788.8</v>
      </c>
      <c r="W297" s="48">
        <f t="shared" si="195"/>
        <v>0</v>
      </c>
      <c r="X297" s="44">
        <f t="shared" ref="X297:X308" si="202">+J297*2.57</f>
        <v>873.8</v>
      </c>
      <c r="Y297" s="48">
        <f t="shared" si="196"/>
        <v>0</v>
      </c>
      <c r="Z297" s="20">
        <f t="shared" si="184"/>
        <v>0</v>
      </c>
      <c r="AC297" s="87">
        <f t="shared" si="149"/>
        <v>4.975609756097561</v>
      </c>
      <c r="AD297" s="83">
        <f t="shared" si="150"/>
        <v>462.73170731707319</v>
      </c>
      <c r="AE297" s="92">
        <f t="shared" si="159"/>
        <v>4.5609756097560981</v>
      </c>
      <c r="AF297" s="92">
        <f t="shared" si="160"/>
        <v>4.6978048780487809</v>
      </c>
      <c r="AG297" s="92">
        <f t="shared" si="161"/>
        <v>4.8346341463414628</v>
      </c>
      <c r="AH297" s="92">
        <f t="shared" si="162"/>
        <v>4.975609756097561</v>
      </c>
      <c r="AI297" s="137">
        <f t="shared" si="174"/>
        <v>442.41463414634148</v>
      </c>
      <c r="AJ297" s="137">
        <f t="shared" si="175"/>
        <v>455.68707317073176</v>
      </c>
      <c r="AK297" s="137">
        <f t="shared" si="176"/>
        <v>468.95951219512187</v>
      </c>
      <c r="AL297" s="137">
        <f t="shared" si="177"/>
        <v>482.63414634146341</v>
      </c>
    </row>
    <row r="298" spans="1:38" ht="20.399999999999999">
      <c r="A298" s="5" t="s">
        <v>285</v>
      </c>
      <c r="B298" s="5" t="s">
        <v>408</v>
      </c>
      <c r="C298" s="22" t="s">
        <v>809</v>
      </c>
      <c r="D298" s="22" t="s">
        <v>873</v>
      </c>
      <c r="E298" s="22" t="s">
        <v>852</v>
      </c>
      <c r="F298" s="22"/>
      <c r="G298" s="22"/>
      <c r="H298" s="23" t="s">
        <v>606</v>
      </c>
      <c r="I298" s="24">
        <v>112.5</v>
      </c>
      <c r="J298" s="32">
        <v>430</v>
      </c>
      <c r="K298" s="26" t="s">
        <v>853</v>
      </c>
      <c r="L298" s="13">
        <f t="shared" si="173"/>
        <v>5.2439024390243905</v>
      </c>
      <c r="M298" s="27">
        <f t="shared" si="197"/>
        <v>456.21951219512198</v>
      </c>
      <c r="N298" s="27">
        <f t="shared" si="192"/>
        <v>456.219512195123</v>
      </c>
      <c r="O298" s="15">
        <v>1200</v>
      </c>
      <c r="P298" s="30">
        <f t="shared" si="198"/>
        <v>675.1</v>
      </c>
      <c r="Q298" s="48">
        <f t="shared" si="183"/>
        <v>810120</v>
      </c>
      <c r="R298" s="44">
        <f t="shared" si="199"/>
        <v>782.6</v>
      </c>
      <c r="S298" s="48">
        <f t="shared" si="193"/>
        <v>2817360</v>
      </c>
      <c r="T298" s="44">
        <f t="shared" si="200"/>
        <v>890.09999999999991</v>
      </c>
      <c r="U298" s="48">
        <f t="shared" si="194"/>
        <v>3204360</v>
      </c>
      <c r="V298" s="44">
        <f t="shared" si="201"/>
        <v>997.59999999999991</v>
      </c>
      <c r="W298" s="48">
        <f t="shared" si="195"/>
        <v>3591360</v>
      </c>
      <c r="X298" s="44">
        <f t="shared" si="202"/>
        <v>1105.0999999999999</v>
      </c>
      <c r="Y298" s="48">
        <f t="shared" si="196"/>
        <v>3978360</v>
      </c>
      <c r="Z298" s="20">
        <f t="shared" si="184"/>
        <v>13591440</v>
      </c>
      <c r="AC298" s="87">
        <f t="shared" ref="AC298:AC363" si="203">L298*1.2</f>
        <v>6.2926829268292686</v>
      </c>
      <c r="AD298" s="83">
        <f t="shared" ref="AD298:AD363" si="204">AC298*93</f>
        <v>585.21951219512198</v>
      </c>
      <c r="AE298" s="92">
        <f t="shared" si="159"/>
        <v>5.7682926829268304</v>
      </c>
      <c r="AF298" s="92">
        <f t="shared" si="160"/>
        <v>5.9413414634146342</v>
      </c>
      <c r="AG298" s="92">
        <f t="shared" si="161"/>
        <v>6.1143902439024389</v>
      </c>
      <c r="AH298" s="92">
        <f t="shared" si="162"/>
        <v>6.2926829268292686</v>
      </c>
      <c r="AI298" s="137">
        <f t="shared" si="174"/>
        <v>559.52439024390253</v>
      </c>
      <c r="AJ298" s="137">
        <f t="shared" si="175"/>
        <v>576.31012195121957</v>
      </c>
      <c r="AK298" s="137">
        <f t="shared" si="176"/>
        <v>593.09585365853661</v>
      </c>
      <c r="AL298" s="137">
        <f t="shared" si="177"/>
        <v>610.39024390243901</v>
      </c>
    </row>
    <row r="299" spans="1:38" ht="20.399999999999999">
      <c r="A299" s="5" t="s">
        <v>285</v>
      </c>
      <c r="B299" s="5" t="s">
        <v>408</v>
      </c>
      <c r="C299" s="22" t="s">
        <v>809</v>
      </c>
      <c r="D299" s="22" t="s">
        <v>874</v>
      </c>
      <c r="E299" s="22" t="s">
        <v>827</v>
      </c>
      <c r="F299" s="22"/>
      <c r="G299" s="22"/>
      <c r="H299" s="23" t="s">
        <v>606</v>
      </c>
      <c r="I299" s="24">
        <v>125</v>
      </c>
      <c r="J299" s="32">
        <v>250</v>
      </c>
      <c r="K299" s="26" t="s">
        <v>828</v>
      </c>
      <c r="L299" s="13">
        <f t="shared" si="173"/>
        <v>3.0487804878048781</v>
      </c>
      <c r="M299" s="27">
        <f t="shared" si="197"/>
        <v>265.2439024390244</v>
      </c>
      <c r="N299" s="27">
        <f t="shared" si="192"/>
        <v>265.24390243902502</v>
      </c>
      <c r="O299" s="15">
        <v>40</v>
      </c>
      <c r="P299" s="30">
        <f t="shared" si="198"/>
        <v>392.5</v>
      </c>
      <c r="Q299" s="48">
        <f t="shared" si="183"/>
        <v>15700</v>
      </c>
      <c r="R299" s="44">
        <f t="shared" si="199"/>
        <v>455</v>
      </c>
      <c r="S299" s="48">
        <f t="shared" si="193"/>
        <v>54600</v>
      </c>
      <c r="T299" s="44">
        <f t="shared" si="200"/>
        <v>517.5</v>
      </c>
      <c r="U299" s="48">
        <f t="shared" si="194"/>
        <v>62100</v>
      </c>
      <c r="V299" s="44">
        <f t="shared" si="201"/>
        <v>580</v>
      </c>
      <c r="W299" s="48">
        <f t="shared" si="195"/>
        <v>69600</v>
      </c>
      <c r="X299" s="44">
        <f t="shared" si="202"/>
        <v>642.5</v>
      </c>
      <c r="Y299" s="48">
        <f t="shared" si="196"/>
        <v>77100</v>
      </c>
      <c r="Z299" s="20">
        <f t="shared" si="184"/>
        <v>263400</v>
      </c>
      <c r="AC299" s="87">
        <f t="shared" si="203"/>
        <v>3.6585365853658534</v>
      </c>
      <c r="AD299" s="83">
        <f t="shared" si="204"/>
        <v>340.24390243902434</v>
      </c>
      <c r="AE299" s="92">
        <f t="shared" si="159"/>
        <v>3.3536585365853662</v>
      </c>
      <c r="AF299" s="92">
        <f t="shared" si="160"/>
        <v>3.4542682926829271</v>
      </c>
      <c r="AG299" s="92">
        <f t="shared" si="161"/>
        <v>3.5548780487804876</v>
      </c>
      <c r="AH299" s="92">
        <f t="shared" si="162"/>
        <v>3.6585365853658534</v>
      </c>
      <c r="AI299" s="137">
        <f t="shared" si="174"/>
        <v>325.30487804878049</v>
      </c>
      <c r="AJ299" s="137">
        <f t="shared" si="175"/>
        <v>335.06402439024396</v>
      </c>
      <c r="AK299" s="137">
        <f t="shared" si="176"/>
        <v>344.82317073170731</v>
      </c>
      <c r="AL299" s="137">
        <f t="shared" si="177"/>
        <v>354.8780487804878</v>
      </c>
    </row>
    <row r="300" spans="1:38" ht="20.399999999999999">
      <c r="A300" s="5" t="s">
        <v>285</v>
      </c>
      <c r="B300" s="5" t="s">
        <v>408</v>
      </c>
      <c r="C300" s="22" t="s">
        <v>809</v>
      </c>
      <c r="D300" s="22" t="s">
        <v>874</v>
      </c>
      <c r="E300" s="22" t="s">
        <v>829</v>
      </c>
      <c r="F300" s="22"/>
      <c r="G300" s="22"/>
      <c r="H300" s="23" t="s">
        <v>606</v>
      </c>
      <c r="I300" s="24">
        <v>375</v>
      </c>
      <c r="J300" s="32">
        <v>2460</v>
      </c>
      <c r="K300" s="26" t="s">
        <v>875</v>
      </c>
      <c r="L300" s="13">
        <f t="shared" si="173"/>
        <v>30</v>
      </c>
      <c r="M300" s="27">
        <f t="shared" si="197"/>
        <v>2610</v>
      </c>
      <c r="N300" s="27">
        <f t="shared" si="192"/>
        <v>2610.0000000000064</v>
      </c>
      <c r="P300" s="30">
        <f t="shared" si="198"/>
        <v>3862.2000000000003</v>
      </c>
      <c r="Q300" s="48">
        <f t="shared" si="183"/>
        <v>0</v>
      </c>
      <c r="R300" s="44">
        <f t="shared" si="199"/>
        <v>4477.2</v>
      </c>
      <c r="S300" s="48">
        <f t="shared" si="193"/>
        <v>0</v>
      </c>
      <c r="T300" s="44">
        <f t="shared" si="200"/>
        <v>5092.2</v>
      </c>
      <c r="U300" s="48">
        <f t="shared" si="194"/>
        <v>0</v>
      </c>
      <c r="V300" s="44">
        <f t="shared" si="201"/>
        <v>5707.2</v>
      </c>
      <c r="W300" s="48">
        <f t="shared" si="195"/>
        <v>0</v>
      </c>
      <c r="X300" s="44">
        <f t="shared" si="202"/>
        <v>6322.2</v>
      </c>
      <c r="Y300" s="48">
        <f t="shared" si="196"/>
        <v>0</v>
      </c>
      <c r="Z300" s="20">
        <f t="shared" si="184"/>
        <v>0</v>
      </c>
      <c r="AC300" s="87">
        <f t="shared" si="203"/>
        <v>36</v>
      </c>
      <c r="AD300" s="83">
        <f t="shared" si="204"/>
        <v>3348</v>
      </c>
      <c r="AE300" s="92">
        <f t="shared" si="159"/>
        <v>33</v>
      </c>
      <c r="AF300" s="92">
        <f t="shared" si="160"/>
        <v>33.99</v>
      </c>
      <c r="AG300" s="92">
        <f t="shared" si="161"/>
        <v>34.979999999999997</v>
      </c>
      <c r="AH300" s="92">
        <f t="shared" si="162"/>
        <v>36</v>
      </c>
      <c r="AI300" s="137">
        <f t="shared" si="174"/>
        <v>3201</v>
      </c>
      <c r="AJ300" s="137">
        <f t="shared" si="175"/>
        <v>3297.03</v>
      </c>
      <c r="AK300" s="137">
        <f t="shared" si="176"/>
        <v>3393.0599999999995</v>
      </c>
      <c r="AL300" s="137">
        <f t="shared" si="177"/>
        <v>3492</v>
      </c>
    </row>
    <row r="301" spans="1:38" ht="20.399999999999999">
      <c r="A301" s="5" t="s">
        <v>285</v>
      </c>
      <c r="B301" s="5" t="s">
        <v>408</v>
      </c>
      <c r="C301" s="22" t="s">
        <v>809</v>
      </c>
      <c r="D301" s="22" t="s">
        <v>874</v>
      </c>
      <c r="E301" s="22" t="s">
        <v>831</v>
      </c>
      <c r="F301" s="22"/>
      <c r="G301" s="22"/>
      <c r="H301" s="23" t="s">
        <v>606</v>
      </c>
      <c r="I301" s="24">
        <v>25</v>
      </c>
      <c r="J301" s="32">
        <v>410</v>
      </c>
      <c r="K301" s="26" t="s">
        <v>832</v>
      </c>
      <c r="L301" s="13">
        <f t="shared" si="173"/>
        <v>5</v>
      </c>
      <c r="M301" s="27">
        <f t="shared" si="197"/>
        <v>435</v>
      </c>
      <c r="N301" s="27">
        <f t="shared" si="192"/>
        <v>435.00000000000102</v>
      </c>
      <c r="P301" s="30">
        <f t="shared" si="198"/>
        <v>643.70000000000005</v>
      </c>
      <c r="Q301" s="48">
        <f t="shared" si="183"/>
        <v>0</v>
      </c>
      <c r="R301" s="44">
        <f t="shared" si="199"/>
        <v>746.2</v>
      </c>
      <c r="S301" s="48">
        <f t="shared" si="193"/>
        <v>0</v>
      </c>
      <c r="T301" s="44">
        <f t="shared" si="200"/>
        <v>848.69999999999993</v>
      </c>
      <c r="U301" s="48">
        <f t="shared" si="194"/>
        <v>0</v>
      </c>
      <c r="V301" s="44">
        <f t="shared" si="201"/>
        <v>951.19999999999993</v>
      </c>
      <c r="W301" s="48">
        <f t="shared" si="195"/>
        <v>0</v>
      </c>
      <c r="X301" s="44">
        <f t="shared" si="202"/>
        <v>1053.7</v>
      </c>
      <c r="Y301" s="48">
        <f t="shared" si="196"/>
        <v>0</v>
      </c>
      <c r="Z301" s="20">
        <f t="shared" si="184"/>
        <v>0</v>
      </c>
      <c r="AC301" s="87">
        <f t="shared" si="203"/>
        <v>6</v>
      </c>
      <c r="AD301" s="83">
        <f t="shared" si="204"/>
        <v>558</v>
      </c>
      <c r="AE301" s="92">
        <f t="shared" si="159"/>
        <v>5.5</v>
      </c>
      <c r="AF301" s="92">
        <f t="shared" si="160"/>
        <v>5.665</v>
      </c>
      <c r="AG301" s="92">
        <f t="shared" si="161"/>
        <v>5.83</v>
      </c>
      <c r="AH301" s="92">
        <f t="shared" si="162"/>
        <v>6</v>
      </c>
      <c r="AI301" s="137">
        <f t="shared" si="174"/>
        <v>533.5</v>
      </c>
      <c r="AJ301" s="137">
        <f t="shared" si="175"/>
        <v>549.505</v>
      </c>
      <c r="AK301" s="137">
        <f t="shared" si="176"/>
        <v>565.51</v>
      </c>
      <c r="AL301" s="137">
        <f t="shared" si="177"/>
        <v>582</v>
      </c>
    </row>
    <row r="302" spans="1:38" ht="20.399999999999999">
      <c r="A302" s="5" t="s">
        <v>285</v>
      </c>
      <c r="B302" s="5" t="s">
        <v>408</v>
      </c>
      <c r="C302" s="22" t="s">
        <v>809</v>
      </c>
      <c r="D302" s="22" t="s">
        <v>874</v>
      </c>
      <c r="E302" s="22" t="s">
        <v>833</v>
      </c>
      <c r="F302" s="22" t="s">
        <v>834</v>
      </c>
      <c r="G302" s="22"/>
      <c r="H302" s="23" t="s">
        <v>606</v>
      </c>
      <c r="I302" s="24">
        <v>250</v>
      </c>
      <c r="J302" s="32">
        <v>1230</v>
      </c>
      <c r="K302" s="26" t="s">
        <v>836</v>
      </c>
      <c r="L302" s="13">
        <f t="shared" si="173"/>
        <v>15</v>
      </c>
      <c r="M302" s="27">
        <f t="shared" si="197"/>
        <v>1305</v>
      </c>
      <c r="N302" s="27">
        <f t="shared" si="192"/>
        <v>1305.0000000000032</v>
      </c>
      <c r="P302" s="30">
        <f t="shared" si="198"/>
        <v>1931.1000000000001</v>
      </c>
      <c r="Q302" s="48">
        <f t="shared" si="183"/>
        <v>0</v>
      </c>
      <c r="R302" s="44">
        <f t="shared" si="199"/>
        <v>2238.6</v>
      </c>
      <c r="S302" s="48">
        <f t="shared" si="193"/>
        <v>0</v>
      </c>
      <c r="T302" s="44">
        <f t="shared" si="200"/>
        <v>2546.1</v>
      </c>
      <c r="U302" s="48">
        <f t="shared" si="194"/>
        <v>0</v>
      </c>
      <c r="V302" s="44">
        <f t="shared" si="201"/>
        <v>2853.6</v>
      </c>
      <c r="W302" s="48">
        <f t="shared" si="195"/>
        <v>0</v>
      </c>
      <c r="X302" s="44">
        <f t="shared" si="202"/>
        <v>3161.1</v>
      </c>
      <c r="Y302" s="48">
        <f t="shared" si="196"/>
        <v>0</v>
      </c>
      <c r="Z302" s="20">
        <f t="shared" si="184"/>
        <v>0</v>
      </c>
      <c r="AC302" s="87">
        <f t="shared" si="203"/>
        <v>18</v>
      </c>
      <c r="AD302" s="83">
        <f t="shared" si="204"/>
        <v>1674</v>
      </c>
      <c r="AE302" s="92">
        <f t="shared" si="159"/>
        <v>16.5</v>
      </c>
      <c r="AF302" s="92">
        <f t="shared" si="160"/>
        <v>16.995000000000001</v>
      </c>
      <c r="AG302" s="92">
        <f t="shared" si="161"/>
        <v>17.489999999999998</v>
      </c>
      <c r="AH302" s="92">
        <f t="shared" si="162"/>
        <v>18</v>
      </c>
      <c r="AI302" s="137">
        <f t="shared" si="174"/>
        <v>1600.5</v>
      </c>
      <c r="AJ302" s="137">
        <f t="shared" si="175"/>
        <v>1648.5150000000001</v>
      </c>
      <c r="AK302" s="137">
        <f t="shared" si="176"/>
        <v>1696.5299999999997</v>
      </c>
      <c r="AL302" s="137">
        <f t="shared" si="177"/>
        <v>1746</v>
      </c>
    </row>
    <row r="303" spans="1:38" ht="20.399999999999999">
      <c r="A303" s="5" t="s">
        <v>285</v>
      </c>
      <c r="B303" s="5" t="s">
        <v>408</v>
      </c>
      <c r="C303" s="22" t="s">
        <v>809</v>
      </c>
      <c r="D303" s="22" t="s">
        <v>874</v>
      </c>
      <c r="E303" s="22" t="s">
        <v>833</v>
      </c>
      <c r="F303" s="22" t="s">
        <v>835</v>
      </c>
      <c r="G303" s="22"/>
      <c r="H303" s="23" t="s">
        <v>606</v>
      </c>
      <c r="I303" s="24">
        <v>250</v>
      </c>
      <c r="J303" s="32">
        <v>1230</v>
      </c>
      <c r="K303" s="26" t="s">
        <v>836</v>
      </c>
      <c r="L303" s="13">
        <f t="shared" si="173"/>
        <v>15</v>
      </c>
      <c r="M303" s="27">
        <f t="shared" si="197"/>
        <v>1305</v>
      </c>
      <c r="N303" s="27">
        <f t="shared" si="192"/>
        <v>1305.0000000000032</v>
      </c>
      <c r="O303" s="15">
        <v>54</v>
      </c>
      <c r="P303" s="30">
        <f t="shared" si="198"/>
        <v>1931.1000000000001</v>
      </c>
      <c r="Q303" s="48">
        <f t="shared" si="183"/>
        <v>104279.40000000001</v>
      </c>
      <c r="R303" s="44">
        <f t="shared" si="199"/>
        <v>2238.6</v>
      </c>
      <c r="S303" s="48">
        <f t="shared" si="193"/>
        <v>362653.19999999995</v>
      </c>
      <c r="T303" s="44">
        <f t="shared" si="200"/>
        <v>2546.1</v>
      </c>
      <c r="U303" s="48">
        <f t="shared" si="194"/>
        <v>412468.19999999995</v>
      </c>
      <c r="V303" s="44">
        <f t="shared" si="201"/>
        <v>2853.6</v>
      </c>
      <c r="W303" s="48">
        <f t="shared" si="195"/>
        <v>462283.19999999995</v>
      </c>
      <c r="X303" s="44">
        <f t="shared" si="202"/>
        <v>3161.1</v>
      </c>
      <c r="Y303" s="48">
        <f t="shared" si="196"/>
        <v>512098.19999999995</v>
      </c>
      <c r="Z303" s="20">
        <f t="shared" si="184"/>
        <v>1749502.7999999998</v>
      </c>
      <c r="AC303" s="87">
        <f t="shared" si="203"/>
        <v>18</v>
      </c>
      <c r="AD303" s="83">
        <f t="shared" si="204"/>
        <v>1674</v>
      </c>
      <c r="AE303" s="92">
        <f t="shared" si="159"/>
        <v>16.5</v>
      </c>
      <c r="AF303" s="92">
        <f t="shared" si="160"/>
        <v>16.995000000000001</v>
      </c>
      <c r="AG303" s="92">
        <f t="shared" si="161"/>
        <v>17.489999999999998</v>
      </c>
      <c r="AH303" s="92">
        <f t="shared" si="162"/>
        <v>18</v>
      </c>
      <c r="AI303" s="137">
        <f t="shared" si="174"/>
        <v>1600.5</v>
      </c>
      <c r="AJ303" s="137">
        <f t="shared" si="175"/>
        <v>1648.5150000000001</v>
      </c>
      <c r="AK303" s="137">
        <f t="shared" si="176"/>
        <v>1696.5299999999997</v>
      </c>
      <c r="AL303" s="137">
        <f t="shared" si="177"/>
        <v>1746</v>
      </c>
    </row>
    <row r="304" spans="1:38" ht="20.399999999999999">
      <c r="A304" s="5" t="s">
        <v>285</v>
      </c>
      <c r="B304" s="5" t="s">
        <v>408</v>
      </c>
      <c r="C304" s="22" t="s">
        <v>809</v>
      </c>
      <c r="D304" s="22" t="s">
        <v>874</v>
      </c>
      <c r="E304" s="22" t="s">
        <v>833</v>
      </c>
      <c r="F304" s="22" t="s">
        <v>837</v>
      </c>
      <c r="G304" s="22"/>
      <c r="H304" s="23" t="s">
        <v>606</v>
      </c>
      <c r="I304" s="24">
        <v>750</v>
      </c>
      <c r="J304" s="32">
        <v>3280</v>
      </c>
      <c r="K304" s="26" t="s">
        <v>838</v>
      </c>
      <c r="L304" s="13">
        <f t="shared" si="173"/>
        <v>40</v>
      </c>
      <c r="M304" s="27">
        <f t="shared" si="197"/>
        <v>3480</v>
      </c>
      <c r="N304" s="27">
        <f t="shared" si="192"/>
        <v>3480.0000000000082</v>
      </c>
      <c r="O304" s="15">
        <v>24</v>
      </c>
      <c r="P304" s="30">
        <f t="shared" si="198"/>
        <v>5149.6000000000004</v>
      </c>
      <c r="Q304" s="48">
        <f t="shared" si="183"/>
        <v>123590.40000000001</v>
      </c>
      <c r="R304" s="44">
        <f t="shared" si="199"/>
        <v>5969.6</v>
      </c>
      <c r="S304" s="48">
        <f t="shared" si="193"/>
        <v>429811.20000000007</v>
      </c>
      <c r="T304" s="44">
        <f t="shared" si="200"/>
        <v>6789.5999999999995</v>
      </c>
      <c r="U304" s="48">
        <f t="shared" si="194"/>
        <v>488851.19999999995</v>
      </c>
      <c r="V304" s="44">
        <f t="shared" si="201"/>
        <v>7609.5999999999995</v>
      </c>
      <c r="W304" s="48">
        <f t="shared" si="195"/>
        <v>547891.19999999995</v>
      </c>
      <c r="X304" s="44">
        <f t="shared" si="202"/>
        <v>8429.6</v>
      </c>
      <c r="Y304" s="48">
        <f t="shared" si="196"/>
        <v>606931.20000000007</v>
      </c>
      <c r="Z304" s="20">
        <f t="shared" si="184"/>
        <v>2073484.7999999998</v>
      </c>
      <c r="AC304" s="87">
        <f t="shared" si="203"/>
        <v>48</v>
      </c>
      <c r="AD304" s="83">
        <f t="shared" si="204"/>
        <v>4464</v>
      </c>
      <c r="AE304" s="92">
        <f t="shared" si="159"/>
        <v>44</v>
      </c>
      <c r="AF304" s="92">
        <f t="shared" si="160"/>
        <v>45.32</v>
      </c>
      <c r="AG304" s="92">
        <f t="shared" si="161"/>
        <v>46.64</v>
      </c>
      <c r="AH304" s="92">
        <f t="shared" si="162"/>
        <v>48</v>
      </c>
      <c r="AI304" s="137">
        <f t="shared" si="174"/>
        <v>4268</v>
      </c>
      <c r="AJ304" s="137">
        <f t="shared" si="175"/>
        <v>4396.04</v>
      </c>
      <c r="AK304" s="137">
        <f t="shared" si="176"/>
        <v>4524.08</v>
      </c>
      <c r="AL304" s="137">
        <f t="shared" si="177"/>
        <v>4656</v>
      </c>
    </row>
    <row r="305" spans="1:38" ht="20.399999999999999">
      <c r="A305" s="5" t="s">
        <v>285</v>
      </c>
      <c r="B305" s="5" t="s">
        <v>408</v>
      </c>
      <c r="C305" s="22" t="s">
        <v>809</v>
      </c>
      <c r="D305" s="22" t="s">
        <v>874</v>
      </c>
      <c r="E305" s="22" t="s">
        <v>839</v>
      </c>
      <c r="F305" s="22" t="s">
        <v>840</v>
      </c>
      <c r="G305" s="22"/>
      <c r="H305" s="23" t="s">
        <v>606</v>
      </c>
      <c r="I305" s="24">
        <v>375</v>
      </c>
      <c r="J305" s="32">
        <v>820</v>
      </c>
      <c r="K305" s="26" t="s">
        <v>841</v>
      </c>
      <c r="L305" s="13">
        <f t="shared" si="173"/>
        <v>10</v>
      </c>
      <c r="M305" s="27">
        <f t="shared" si="197"/>
        <v>870</v>
      </c>
      <c r="N305" s="27">
        <f t="shared" si="192"/>
        <v>870.00000000000205</v>
      </c>
      <c r="P305" s="30">
        <f t="shared" si="198"/>
        <v>1287.4000000000001</v>
      </c>
      <c r="Q305" s="48">
        <f t="shared" ref="Q305:Q330" si="205">+P305*O305</f>
        <v>0</v>
      </c>
      <c r="R305" s="44">
        <f t="shared" si="199"/>
        <v>1492.4</v>
      </c>
      <c r="S305" s="48">
        <f t="shared" si="193"/>
        <v>0</v>
      </c>
      <c r="T305" s="44">
        <f t="shared" si="200"/>
        <v>1697.3999999999999</v>
      </c>
      <c r="U305" s="48">
        <f t="shared" si="194"/>
        <v>0</v>
      </c>
      <c r="V305" s="44">
        <f t="shared" si="201"/>
        <v>1902.3999999999999</v>
      </c>
      <c r="W305" s="48">
        <f t="shared" si="195"/>
        <v>0</v>
      </c>
      <c r="X305" s="44">
        <f t="shared" si="202"/>
        <v>2107.4</v>
      </c>
      <c r="Y305" s="48">
        <f t="shared" si="196"/>
        <v>0</v>
      </c>
      <c r="Z305" s="20">
        <f t="shared" si="184"/>
        <v>0</v>
      </c>
      <c r="AC305" s="87">
        <f t="shared" si="203"/>
        <v>12</v>
      </c>
      <c r="AD305" s="83">
        <f t="shared" si="204"/>
        <v>1116</v>
      </c>
      <c r="AE305" s="92">
        <f t="shared" ref="AE305:AE368" si="206">L305*1.1</f>
        <v>11</v>
      </c>
      <c r="AF305" s="92">
        <f t="shared" ref="AF305:AF368" si="207">L305*1.133</f>
        <v>11.33</v>
      </c>
      <c r="AG305" s="92">
        <f t="shared" ref="AG305:AG368" si="208">L305*1.166</f>
        <v>11.66</v>
      </c>
      <c r="AH305" s="92">
        <f t="shared" ref="AH305:AH368" si="209">L305*1.2</f>
        <v>12</v>
      </c>
      <c r="AI305" s="137">
        <f t="shared" si="174"/>
        <v>1067</v>
      </c>
      <c r="AJ305" s="137">
        <f t="shared" si="175"/>
        <v>1099.01</v>
      </c>
      <c r="AK305" s="137">
        <f t="shared" si="176"/>
        <v>1131.02</v>
      </c>
      <c r="AL305" s="137">
        <f t="shared" si="177"/>
        <v>1164</v>
      </c>
    </row>
    <row r="306" spans="1:38" ht="20.399999999999999">
      <c r="A306" s="5" t="s">
        <v>285</v>
      </c>
      <c r="B306" s="5" t="s">
        <v>408</v>
      </c>
      <c r="C306" s="22" t="s">
        <v>809</v>
      </c>
      <c r="D306" s="22" t="s">
        <v>874</v>
      </c>
      <c r="E306" s="22" t="s">
        <v>833</v>
      </c>
      <c r="F306" s="22" t="s">
        <v>842</v>
      </c>
      <c r="G306" s="22"/>
      <c r="H306" s="23" t="s">
        <v>606</v>
      </c>
      <c r="I306" s="24">
        <v>875</v>
      </c>
      <c r="J306" s="32">
        <v>2050</v>
      </c>
      <c r="K306" s="26" t="s">
        <v>843</v>
      </c>
      <c r="L306" s="13">
        <f t="shared" si="173"/>
        <v>25</v>
      </c>
      <c r="M306" s="27">
        <f t="shared" si="197"/>
        <v>2175</v>
      </c>
      <c r="N306" s="27">
        <f t="shared" si="192"/>
        <v>2175.000000000005</v>
      </c>
      <c r="O306" s="15">
        <v>40</v>
      </c>
      <c r="P306" s="30">
        <f t="shared" si="198"/>
        <v>3218.5</v>
      </c>
      <c r="Q306" s="48">
        <f t="shared" si="205"/>
        <v>128740</v>
      </c>
      <c r="R306" s="44">
        <f t="shared" si="199"/>
        <v>3731</v>
      </c>
      <c r="S306" s="48">
        <f t="shared" si="193"/>
        <v>447720</v>
      </c>
      <c r="T306" s="44">
        <f t="shared" si="200"/>
        <v>4243.5</v>
      </c>
      <c r="U306" s="48">
        <f t="shared" si="194"/>
        <v>509220</v>
      </c>
      <c r="V306" s="44">
        <f t="shared" si="201"/>
        <v>4756</v>
      </c>
      <c r="W306" s="48">
        <f t="shared" si="195"/>
        <v>570720</v>
      </c>
      <c r="X306" s="44">
        <f t="shared" si="202"/>
        <v>5268.5</v>
      </c>
      <c r="Y306" s="48">
        <f t="shared" si="196"/>
        <v>632220</v>
      </c>
      <c r="Z306" s="20">
        <f t="shared" si="184"/>
        <v>2159880</v>
      </c>
      <c r="AC306" s="87">
        <f t="shared" si="203"/>
        <v>30</v>
      </c>
      <c r="AD306" s="83">
        <f t="shared" si="204"/>
        <v>2790</v>
      </c>
      <c r="AE306" s="92">
        <f t="shared" si="206"/>
        <v>27.500000000000004</v>
      </c>
      <c r="AF306" s="92">
        <f t="shared" si="207"/>
        <v>28.324999999999999</v>
      </c>
      <c r="AG306" s="92">
        <f t="shared" si="208"/>
        <v>29.15</v>
      </c>
      <c r="AH306" s="92">
        <f t="shared" si="209"/>
        <v>30</v>
      </c>
      <c r="AI306" s="137">
        <f t="shared" si="174"/>
        <v>2667.5000000000005</v>
      </c>
      <c r="AJ306" s="137">
        <f t="shared" si="175"/>
        <v>2747.5250000000001</v>
      </c>
      <c r="AK306" s="137">
        <f t="shared" si="176"/>
        <v>2827.5499999999997</v>
      </c>
      <c r="AL306" s="137">
        <f t="shared" si="177"/>
        <v>2910</v>
      </c>
    </row>
    <row r="307" spans="1:38" ht="30.6">
      <c r="A307" s="5" t="s">
        <v>285</v>
      </c>
      <c r="B307" s="5" t="s">
        <v>408</v>
      </c>
      <c r="C307" s="22" t="s">
        <v>809</v>
      </c>
      <c r="D307" s="22" t="s">
        <v>874</v>
      </c>
      <c r="E307" s="22" t="s">
        <v>847</v>
      </c>
      <c r="F307" s="22"/>
      <c r="G307" s="22"/>
      <c r="H307" s="23" t="s">
        <v>606</v>
      </c>
      <c r="I307" s="24">
        <v>250</v>
      </c>
      <c r="J307" s="32">
        <v>820</v>
      </c>
      <c r="K307" s="26" t="s">
        <v>848</v>
      </c>
      <c r="L307" s="13">
        <f t="shared" si="173"/>
        <v>10</v>
      </c>
      <c r="M307" s="27">
        <f t="shared" si="197"/>
        <v>870</v>
      </c>
      <c r="N307" s="27">
        <f t="shared" si="192"/>
        <v>870.00000000000205</v>
      </c>
      <c r="O307" s="15">
        <v>450</v>
      </c>
      <c r="P307" s="30">
        <f t="shared" si="198"/>
        <v>1287.4000000000001</v>
      </c>
      <c r="Q307" s="48">
        <f t="shared" si="205"/>
        <v>579330</v>
      </c>
      <c r="R307" s="44">
        <f t="shared" si="199"/>
        <v>1492.4</v>
      </c>
      <c r="S307" s="48">
        <f t="shared" si="193"/>
        <v>2014740</v>
      </c>
      <c r="T307" s="44">
        <f t="shared" si="200"/>
        <v>1697.3999999999999</v>
      </c>
      <c r="U307" s="48">
        <f t="shared" si="194"/>
        <v>2291489.9999999995</v>
      </c>
      <c r="V307" s="44">
        <f t="shared" si="201"/>
        <v>1902.3999999999999</v>
      </c>
      <c r="W307" s="48">
        <f t="shared" si="195"/>
        <v>2568239.9999999995</v>
      </c>
      <c r="X307" s="44">
        <f t="shared" si="202"/>
        <v>2107.4</v>
      </c>
      <c r="Y307" s="48">
        <f t="shared" si="196"/>
        <v>2844990</v>
      </c>
      <c r="Z307" s="20">
        <f t="shared" ref="Z307:Z341" si="210">+Y307+W307+U307+S307</f>
        <v>9719460</v>
      </c>
      <c r="AC307" s="87">
        <f t="shared" si="203"/>
        <v>12</v>
      </c>
      <c r="AD307" s="83">
        <f t="shared" si="204"/>
        <v>1116</v>
      </c>
      <c r="AE307" s="92">
        <f t="shared" si="206"/>
        <v>11</v>
      </c>
      <c r="AF307" s="92">
        <f t="shared" si="207"/>
        <v>11.33</v>
      </c>
      <c r="AG307" s="92">
        <f t="shared" si="208"/>
        <v>11.66</v>
      </c>
      <c r="AH307" s="92">
        <f t="shared" si="209"/>
        <v>12</v>
      </c>
      <c r="AI307" s="137">
        <f t="shared" si="174"/>
        <v>1067</v>
      </c>
      <c r="AJ307" s="137">
        <f t="shared" si="175"/>
        <v>1099.01</v>
      </c>
      <c r="AK307" s="137">
        <f t="shared" si="176"/>
        <v>1131.02</v>
      </c>
      <c r="AL307" s="137">
        <f t="shared" si="177"/>
        <v>1164</v>
      </c>
    </row>
    <row r="308" spans="1:38" ht="30.6">
      <c r="A308" s="5" t="s">
        <v>285</v>
      </c>
      <c r="B308" s="5" t="s">
        <v>408</v>
      </c>
      <c r="C308" s="22" t="s">
        <v>809</v>
      </c>
      <c r="D308" s="22" t="s">
        <v>874</v>
      </c>
      <c r="E308" s="22" t="s">
        <v>849</v>
      </c>
      <c r="F308" s="22"/>
      <c r="G308" s="22"/>
      <c r="H308" s="23" t="s">
        <v>606</v>
      </c>
      <c r="I308" s="24">
        <v>75</v>
      </c>
      <c r="J308" s="32">
        <v>246</v>
      </c>
      <c r="K308" s="26" t="s">
        <v>848</v>
      </c>
      <c r="L308" s="13">
        <f t="shared" si="173"/>
        <v>3</v>
      </c>
      <c r="M308" s="27">
        <f t="shared" si="197"/>
        <v>261</v>
      </c>
      <c r="N308" s="27">
        <f t="shared" si="192"/>
        <v>261.00000000000063</v>
      </c>
      <c r="O308" s="15">
        <v>400</v>
      </c>
      <c r="P308" s="30">
        <f t="shared" si="198"/>
        <v>386.22</v>
      </c>
      <c r="Q308" s="48">
        <f t="shared" si="205"/>
        <v>154488</v>
      </c>
      <c r="R308" s="44">
        <f t="shared" si="199"/>
        <v>447.72</v>
      </c>
      <c r="S308" s="48">
        <f t="shared" si="193"/>
        <v>537264</v>
      </c>
      <c r="T308" s="44">
        <f t="shared" si="200"/>
        <v>509.21999999999997</v>
      </c>
      <c r="U308" s="48">
        <f t="shared" si="194"/>
        <v>611064</v>
      </c>
      <c r="V308" s="44">
        <f t="shared" si="201"/>
        <v>570.71999999999991</v>
      </c>
      <c r="W308" s="48">
        <f t="shared" si="195"/>
        <v>684863.99999999988</v>
      </c>
      <c r="X308" s="44">
        <f t="shared" si="202"/>
        <v>632.21999999999991</v>
      </c>
      <c r="Y308" s="48">
        <f t="shared" si="196"/>
        <v>758663.99999999988</v>
      </c>
      <c r="Z308" s="20">
        <f t="shared" si="210"/>
        <v>2591856</v>
      </c>
      <c r="AC308" s="87">
        <f t="shared" si="203"/>
        <v>3.5999999999999996</v>
      </c>
      <c r="AD308" s="83">
        <f t="shared" si="204"/>
        <v>334.79999999999995</v>
      </c>
      <c r="AE308" s="92">
        <f t="shared" si="206"/>
        <v>3.3000000000000003</v>
      </c>
      <c r="AF308" s="92">
        <f t="shared" si="207"/>
        <v>3.399</v>
      </c>
      <c r="AG308" s="92">
        <f t="shared" si="208"/>
        <v>3.4979999999999998</v>
      </c>
      <c r="AH308" s="92">
        <f t="shared" si="209"/>
        <v>3.5999999999999996</v>
      </c>
      <c r="AI308" s="137">
        <f t="shared" si="174"/>
        <v>320.10000000000002</v>
      </c>
      <c r="AJ308" s="137">
        <f t="shared" si="175"/>
        <v>329.70299999999997</v>
      </c>
      <c r="AK308" s="137">
        <f t="shared" si="176"/>
        <v>339.30599999999998</v>
      </c>
      <c r="AL308" s="137">
        <f t="shared" si="177"/>
        <v>349.2</v>
      </c>
    </row>
    <row r="309" spans="1:38" ht="51">
      <c r="A309" s="5" t="s">
        <v>285</v>
      </c>
      <c r="B309" s="5" t="s">
        <v>408</v>
      </c>
      <c r="C309" s="22" t="s">
        <v>809</v>
      </c>
      <c r="D309" s="22" t="s">
        <v>874</v>
      </c>
      <c r="E309" s="22" t="s">
        <v>866</v>
      </c>
      <c r="F309" s="22"/>
      <c r="G309" s="22"/>
      <c r="H309" s="23" t="s">
        <v>606</v>
      </c>
      <c r="I309" s="24">
        <v>75</v>
      </c>
      <c r="J309" s="32" t="s">
        <v>865</v>
      </c>
      <c r="K309" s="32" t="s">
        <v>865</v>
      </c>
      <c r="L309" s="32" t="s">
        <v>865</v>
      </c>
      <c r="M309" s="32" t="s">
        <v>865</v>
      </c>
      <c r="N309" s="32" t="s">
        <v>865</v>
      </c>
      <c r="O309" s="32" t="s">
        <v>865</v>
      </c>
      <c r="P309" s="32" t="s">
        <v>865</v>
      </c>
      <c r="Q309" s="32" t="s">
        <v>865</v>
      </c>
      <c r="R309" s="32" t="s">
        <v>865</v>
      </c>
      <c r="S309" s="32" t="s">
        <v>865</v>
      </c>
      <c r="T309" s="32" t="s">
        <v>865</v>
      </c>
      <c r="U309" s="32" t="s">
        <v>865</v>
      </c>
      <c r="V309" s="32" t="s">
        <v>865</v>
      </c>
      <c r="W309" s="32" t="s">
        <v>865</v>
      </c>
      <c r="X309" s="32" t="s">
        <v>865</v>
      </c>
      <c r="Y309" s="32" t="s">
        <v>865</v>
      </c>
      <c r="Z309" s="32" t="s">
        <v>865</v>
      </c>
      <c r="AA309" s="32" t="s">
        <v>865</v>
      </c>
      <c r="AB309" s="32" t="s">
        <v>865</v>
      </c>
      <c r="AC309" s="32" t="s">
        <v>865</v>
      </c>
      <c r="AD309" s="32" t="s">
        <v>865</v>
      </c>
      <c r="AE309" s="32" t="s">
        <v>865</v>
      </c>
      <c r="AF309" s="32" t="s">
        <v>865</v>
      </c>
      <c r="AG309" s="32" t="s">
        <v>865</v>
      </c>
      <c r="AH309" s="32" t="s">
        <v>865</v>
      </c>
      <c r="AI309" s="32" t="s">
        <v>865</v>
      </c>
      <c r="AJ309" s="32" t="s">
        <v>865</v>
      </c>
      <c r="AK309" s="32" t="s">
        <v>865</v>
      </c>
      <c r="AL309" s="32" t="s">
        <v>865</v>
      </c>
    </row>
    <row r="310" spans="1:38" ht="40.799999999999997">
      <c r="A310" s="5" t="s">
        <v>285</v>
      </c>
      <c r="B310" s="5" t="s">
        <v>408</v>
      </c>
      <c r="C310" s="22" t="s">
        <v>809</v>
      </c>
      <c r="D310" s="22" t="s">
        <v>874</v>
      </c>
      <c r="E310" s="22" t="s">
        <v>851</v>
      </c>
      <c r="F310" s="22"/>
      <c r="G310" s="22"/>
      <c r="H310" s="23" t="s">
        <v>606</v>
      </c>
      <c r="I310" s="24">
        <v>50</v>
      </c>
      <c r="J310" s="32">
        <v>340</v>
      </c>
      <c r="K310" s="26" t="s">
        <v>836</v>
      </c>
      <c r="L310" s="13">
        <f t="shared" si="173"/>
        <v>4.1463414634146343</v>
      </c>
      <c r="M310" s="27">
        <f t="shared" ref="M310:M330" si="211">+L310*87</f>
        <v>360.73170731707319</v>
      </c>
      <c r="N310" s="27">
        <f t="shared" si="192"/>
        <v>360.73170731707404</v>
      </c>
      <c r="O310" s="15">
        <v>1009</v>
      </c>
      <c r="P310" s="30">
        <f>+J310*1.57</f>
        <v>533.80000000000007</v>
      </c>
      <c r="Q310" s="48">
        <f t="shared" si="205"/>
        <v>538604.20000000007</v>
      </c>
      <c r="R310" s="44">
        <f>+J310*1.82</f>
        <v>618.80000000000007</v>
      </c>
      <c r="S310" s="48">
        <f t="shared" si="193"/>
        <v>1873107.6</v>
      </c>
      <c r="T310" s="44">
        <f>+J310*2.07</f>
        <v>703.8</v>
      </c>
      <c r="U310" s="48">
        <f t="shared" si="194"/>
        <v>2130402.5999999996</v>
      </c>
      <c r="V310" s="44">
        <f>+J310*2.32</f>
        <v>788.8</v>
      </c>
      <c r="W310" s="48">
        <f t="shared" si="195"/>
        <v>2387697.5999999996</v>
      </c>
      <c r="X310" s="44">
        <f>+J310*2.57</f>
        <v>873.8</v>
      </c>
      <c r="Y310" s="48">
        <f t="shared" si="196"/>
        <v>2644992.5999999996</v>
      </c>
      <c r="Z310" s="20">
        <f t="shared" si="210"/>
        <v>9036200.3999999985</v>
      </c>
      <c r="AC310" s="87">
        <f t="shared" si="203"/>
        <v>4.975609756097561</v>
      </c>
      <c r="AD310" s="83">
        <f t="shared" si="204"/>
        <v>462.73170731707319</v>
      </c>
      <c r="AE310" s="92">
        <f t="shared" si="206"/>
        <v>4.5609756097560981</v>
      </c>
      <c r="AF310" s="92">
        <f t="shared" si="207"/>
        <v>4.6978048780487809</v>
      </c>
      <c r="AG310" s="92">
        <f t="shared" si="208"/>
        <v>4.8346341463414628</v>
      </c>
      <c r="AH310" s="92">
        <f t="shared" si="209"/>
        <v>4.975609756097561</v>
      </c>
      <c r="AI310" s="137">
        <f t="shared" si="174"/>
        <v>442.41463414634148</v>
      </c>
      <c r="AJ310" s="137">
        <f t="shared" si="175"/>
        <v>455.68707317073176</v>
      </c>
      <c r="AK310" s="137">
        <f t="shared" si="176"/>
        <v>468.95951219512187</v>
      </c>
      <c r="AL310" s="137">
        <f t="shared" si="177"/>
        <v>482.63414634146341</v>
      </c>
    </row>
    <row r="311" spans="1:38" ht="20.399999999999999">
      <c r="A311" s="5" t="s">
        <v>285</v>
      </c>
      <c r="B311" s="5" t="s">
        <v>408</v>
      </c>
      <c r="C311" s="22" t="s">
        <v>809</v>
      </c>
      <c r="D311" s="22" t="s">
        <v>874</v>
      </c>
      <c r="E311" s="22" t="s">
        <v>852</v>
      </c>
      <c r="F311" s="22"/>
      <c r="G311" s="22"/>
      <c r="H311" s="23" t="s">
        <v>606</v>
      </c>
      <c r="I311" s="24">
        <v>112.5</v>
      </c>
      <c r="J311" s="32">
        <v>430</v>
      </c>
      <c r="K311" s="26" t="s">
        <v>853</v>
      </c>
      <c r="L311" s="13">
        <f t="shared" si="173"/>
        <v>5.2439024390243905</v>
      </c>
      <c r="M311" s="27">
        <f t="shared" si="211"/>
        <v>456.21951219512198</v>
      </c>
      <c r="N311" s="27">
        <f t="shared" si="192"/>
        <v>456.219512195123</v>
      </c>
      <c r="O311" s="15">
        <v>600</v>
      </c>
      <c r="P311" s="30">
        <f>+J311*1.57</f>
        <v>675.1</v>
      </c>
      <c r="Q311" s="48">
        <f t="shared" si="205"/>
        <v>405060</v>
      </c>
      <c r="R311" s="44">
        <f>+J311*1.82</f>
        <v>782.6</v>
      </c>
      <c r="S311" s="48">
        <f t="shared" si="193"/>
        <v>1408680</v>
      </c>
      <c r="T311" s="44">
        <f>+J311*2.07</f>
        <v>890.09999999999991</v>
      </c>
      <c r="U311" s="48">
        <f t="shared" si="194"/>
        <v>1602180</v>
      </c>
      <c r="V311" s="44">
        <f>+J311*2.32</f>
        <v>997.59999999999991</v>
      </c>
      <c r="W311" s="48">
        <f t="shared" si="195"/>
        <v>1795680</v>
      </c>
      <c r="X311" s="44">
        <f>+J311*2.57</f>
        <v>1105.0999999999999</v>
      </c>
      <c r="Y311" s="48">
        <f t="shared" si="196"/>
        <v>1989180</v>
      </c>
      <c r="Z311" s="20">
        <f t="shared" si="210"/>
        <v>6795720</v>
      </c>
      <c r="AC311" s="87">
        <f t="shared" si="203"/>
        <v>6.2926829268292686</v>
      </c>
      <c r="AD311" s="83">
        <f t="shared" si="204"/>
        <v>585.21951219512198</v>
      </c>
      <c r="AE311" s="92">
        <f t="shared" si="206"/>
        <v>5.7682926829268304</v>
      </c>
      <c r="AF311" s="92">
        <f t="shared" si="207"/>
        <v>5.9413414634146342</v>
      </c>
      <c r="AG311" s="92">
        <f t="shared" si="208"/>
        <v>6.1143902439024389</v>
      </c>
      <c r="AH311" s="92">
        <f t="shared" si="209"/>
        <v>6.2926829268292686</v>
      </c>
      <c r="AI311" s="137">
        <f t="shared" si="174"/>
        <v>559.52439024390253</v>
      </c>
      <c r="AJ311" s="137">
        <f t="shared" si="175"/>
        <v>576.31012195121957</v>
      </c>
      <c r="AK311" s="137">
        <f t="shared" si="176"/>
        <v>593.09585365853661</v>
      </c>
      <c r="AL311" s="137">
        <f t="shared" si="177"/>
        <v>610.39024390243901</v>
      </c>
    </row>
    <row r="312" spans="1:38" ht="20.399999999999999">
      <c r="A312" s="5" t="s">
        <v>285</v>
      </c>
      <c r="B312" s="5" t="s">
        <v>408</v>
      </c>
      <c r="C312" s="22" t="s">
        <v>809</v>
      </c>
      <c r="D312" s="22" t="s">
        <v>876</v>
      </c>
      <c r="E312" s="22" t="s">
        <v>827</v>
      </c>
      <c r="F312" s="22"/>
      <c r="G312" s="22"/>
      <c r="H312" s="23" t="s">
        <v>606</v>
      </c>
      <c r="I312" s="24">
        <v>125</v>
      </c>
      <c r="J312" s="32">
        <v>250</v>
      </c>
      <c r="K312" s="26" t="s">
        <v>828</v>
      </c>
      <c r="L312" s="13">
        <f t="shared" si="173"/>
        <v>3.0487804878048781</v>
      </c>
      <c r="M312" s="27">
        <f t="shared" si="211"/>
        <v>265.2439024390244</v>
      </c>
      <c r="N312" s="27">
        <f t="shared" si="192"/>
        <v>265.24390243902502</v>
      </c>
      <c r="O312" s="15">
        <v>13</v>
      </c>
      <c r="P312" s="30">
        <f t="shared" ref="P312:P321" si="212">+J312*1.57</f>
        <v>392.5</v>
      </c>
      <c r="Q312" s="48">
        <f t="shared" si="205"/>
        <v>5102.5</v>
      </c>
      <c r="R312" s="44">
        <f t="shared" ref="R312:R321" si="213">+J312*1.82</f>
        <v>455</v>
      </c>
      <c r="S312" s="48">
        <f t="shared" si="193"/>
        <v>17745</v>
      </c>
      <c r="T312" s="44">
        <f t="shared" ref="T312:T321" si="214">+J312*2.07</f>
        <v>517.5</v>
      </c>
      <c r="U312" s="48">
        <f t="shared" si="194"/>
        <v>20182.5</v>
      </c>
      <c r="V312" s="44">
        <f t="shared" ref="V312:V321" si="215">+J312*2.32</f>
        <v>580</v>
      </c>
      <c r="W312" s="48">
        <f t="shared" si="195"/>
        <v>22620</v>
      </c>
      <c r="X312" s="44">
        <f t="shared" ref="X312:X321" si="216">+J312*2.57</f>
        <v>642.5</v>
      </c>
      <c r="Y312" s="48">
        <f t="shared" si="196"/>
        <v>25057.5</v>
      </c>
      <c r="Z312" s="20">
        <f t="shared" si="210"/>
        <v>85605</v>
      </c>
      <c r="AC312" s="87">
        <f t="shared" si="203"/>
        <v>3.6585365853658534</v>
      </c>
      <c r="AD312" s="83">
        <f t="shared" si="204"/>
        <v>340.24390243902434</v>
      </c>
      <c r="AE312" s="92">
        <f t="shared" si="206"/>
        <v>3.3536585365853662</v>
      </c>
      <c r="AF312" s="92">
        <f t="shared" si="207"/>
        <v>3.4542682926829271</v>
      </c>
      <c r="AG312" s="92">
        <f t="shared" si="208"/>
        <v>3.5548780487804876</v>
      </c>
      <c r="AH312" s="92">
        <f t="shared" si="209"/>
        <v>3.6585365853658534</v>
      </c>
      <c r="AI312" s="137">
        <f t="shared" si="174"/>
        <v>325.30487804878049</v>
      </c>
      <c r="AJ312" s="137">
        <f t="shared" si="175"/>
        <v>335.06402439024396</v>
      </c>
      <c r="AK312" s="137">
        <f t="shared" si="176"/>
        <v>344.82317073170731</v>
      </c>
      <c r="AL312" s="137">
        <f t="shared" si="177"/>
        <v>354.8780487804878</v>
      </c>
    </row>
    <row r="313" spans="1:38" ht="20.399999999999999">
      <c r="A313" s="5" t="s">
        <v>285</v>
      </c>
      <c r="B313" s="5" t="s">
        <v>408</v>
      </c>
      <c r="C313" s="22" t="s">
        <v>809</v>
      </c>
      <c r="D313" s="22" t="s">
        <v>876</v>
      </c>
      <c r="E313" s="22" t="s">
        <v>829</v>
      </c>
      <c r="F313" s="22"/>
      <c r="G313" s="22"/>
      <c r="H313" s="23" t="s">
        <v>606</v>
      </c>
      <c r="I313" s="24">
        <v>237.5</v>
      </c>
      <c r="J313" s="32">
        <v>2460</v>
      </c>
      <c r="K313" s="26" t="s">
        <v>830</v>
      </c>
      <c r="L313" s="13">
        <f t="shared" si="173"/>
        <v>30</v>
      </c>
      <c r="M313" s="27">
        <f t="shared" si="211"/>
        <v>2610</v>
      </c>
      <c r="N313" s="27">
        <f t="shared" si="192"/>
        <v>2610.0000000000064</v>
      </c>
      <c r="P313" s="30">
        <f t="shared" si="212"/>
        <v>3862.2000000000003</v>
      </c>
      <c r="Q313" s="48">
        <f t="shared" si="205"/>
        <v>0</v>
      </c>
      <c r="R313" s="44">
        <f t="shared" si="213"/>
        <v>4477.2</v>
      </c>
      <c r="S313" s="48">
        <f t="shared" si="193"/>
        <v>0</v>
      </c>
      <c r="T313" s="44">
        <f t="shared" si="214"/>
        <v>5092.2</v>
      </c>
      <c r="U313" s="48">
        <f t="shared" si="194"/>
        <v>0</v>
      </c>
      <c r="V313" s="44">
        <f t="shared" si="215"/>
        <v>5707.2</v>
      </c>
      <c r="W313" s="48">
        <f t="shared" si="195"/>
        <v>0</v>
      </c>
      <c r="X313" s="44">
        <f t="shared" si="216"/>
        <v>6322.2</v>
      </c>
      <c r="Y313" s="48">
        <f t="shared" si="196"/>
        <v>0</v>
      </c>
      <c r="Z313" s="20">
        <f t="shared" si="210"/>
        <v>0</v>
      </c>
      <c r="AC313" s="87">
        <f t="shared" si="203"/>
        <v>36</v>
      </c>
      <c r="AD313" s="83">
        <f t="shared" si="204"/>
        <v>3348</v>
      </c>
      <c r="AE313" s="92">
        <f t="shared" si="206"/>
        <v>33</v>
      </c>
      <c r="AF313" s="92">
        <f t="shared" si="207"/>
        <v>33.99</v>
      </c>
      <c r="AG313" s="92">
        <f t="shared" si="208"/>
        <v>34.979999999999997</v>
      </c>
      <c r="AH313" s="92">
        <f t="shared" si="209"/>
        <v>36</v>
      </c>
      <c r="AI313" s="137">
        <f t="shared" si="174"/>
        <v>3201</v>
      </c>
      <c r="AJ313" s="137">
        <f t="shared" si="175"/>
        <v>3297.03</v>
      </c>
      <c r="AK313" s="137">
        <f t="shared" si="176"/>
        <v>3393.0599999999995</v>
      </c>
      <c r="AL313" s="137">
        <f t="shared" si="177"/>
        <v>3492</v>
      </c>
    </row>
    <row r="314" spans="1:38" ht="20.399999999999999">
      <c r="A314" s="5" t="s">
        <v>285</v>
      </c>
      <c r="B314" s="5" t="s">
        <v>408</v>
      </c>
      <c r="C314" s="22" t="s">
        <v>809</v>
      </c>
      <c r="D314" s="22" t="s">
        <v>876</v>
      </c>
      <c r="E314" s="22" t="s">
        <v>831</v>
      </c>
      <c r="F314" s="22"/>
      <c r="G314" s="22"/>
      <c r="H314" s="23" t="s">
        <v>606</v>
      </c>
      <c r="I314" s="24">
        <v>25</v>
      </c>
      <c r="J314" s="32">
        <v>410</v>
      </c>
      <c r="K314" s="26" t="s">
        <v>832</v>
      </c>
      <c r="L314" s="13">
        <f t="shared" si="173"/>
        <v>5</v>
      </c>
      <c r="M314" s="27">
        <f t="shared" si="211"/>
        <v>435</v>
      </c>
      <c r="N314" s="27">
        <f t="shared" si="192"/>
        <v>435.00000000000102</v>
      </c>
      <c r="P314" s="30">
        <f t="shared" si="212"/>
        <v>643.70000000000005</v>
      </c>
      <c r="Q314" s="48">
        <f t="shared" si="205"/>
        <v>0</v>
      </c>
      <c r="R314" s="44">
        <f t="shared" si="213"/>
        <v>746.2</v>
      </c>
      <c r="S314" s="48">
        <f t="shared" si="193"/>
        <v>0</v>
      </c>
      <c r="T314" s="44">
        <f t="shared" si="214"/>
        <v>848.69999999999993</v>
      </c>
      <c r="U314" s="48">
        <f t="shared" si="194"/>
        <v>0</v>
      </c>
      <c r="V314" s="44">
        <f t="shared" si="215"/>
        <v>951.19999999999993</v>
      </c>
      <c r="W314" s="48">
        <f t="shared" si="195"/>
        <v>0</v>
      </c>
      <c r="X314" s="44">
        <f t="shared" si="216"/>
        <v>1053.7</v>
      </c>
      <c r="Y314" s="48">
        <f t="shared" si="196"/>
        <v>0</v>
      </c>
      <c r="Z314" s="20">
        <f t="shared" si="210"/>
        <v>0</v>
      </c>
      <c r="AC314" s="87">
        <f t="shared" si="203"/>
        <v>6</v>
      </c>
      <c r="AD314" s="83">
        <f t="shared" si="204"/>
        <v>558</v>
      </c>
      <c r="AE314" s="92">
        <f t="shared" si="206"/>
        <v>5.5</v>
      </c>
      <c r="AF314" s="92">
        <f t="shared" si="207"/>
        <v>5.665</v>
      </c>
      <c r="AG314" s="92">
        <f t="shared" si="208"/>
        <v>5.83</v>
      </c>
      <c r="AH314" s="92">
        <f t="shared" si="209"/>
        <v>6</v>
      </c>
      <c r="AI314" s="137">
        <f t="shared" si="174"/>
        <v>533.5</v>
      </c>
      <c r="AJ314" s="137">
        <f t="shared" si="175"/>
        <v>549.505</v>
      </c>
      <c r="AK314" s="137">
        <f t="shared" si="176"/>
        <v>565.51</v>
      </c>
      <c r="AL314" s="137">
        <f t="shared" si="177"/>
        <v>582</v>
      </c>
    </row>
    <row r="315" spans="1:38" ht="20.399999999999999">
      <c r="A315" s="5" t="s">
        <v>285</v>
      </c>
      <c r="B315" s="5" t="s">
        <v>408</v>
      </c>
      <c r="C315" s="22" t="s">
        <v>809</v>
      </c>
      <c r="D315" s="22" t="s">
        <v>876</v>
      </c>
      <c r="E315" s="22" t="s">
        <v>833</v>
      </c>
      <c r="F315" s="22" t="s">
        <v>834</v>
      </c>
      <c r="G315" s="22"/>
      <c r="H315" s="23" t="s">
        <v>606</v>
      </c>
      <c r="I315" s="24">
        <v>250</v>
      </c>
      <c r="J315" s="32">
        <v>1230</v>
      </c>
      <c r="K315" s="26" t="s">
        <v>836</v>
      </c>
      <c r="L315" s="13">
        <f t="shared" si="173"/>
        <v>15</v>
      </c>
      <c r="M315" s="27">
        <f t="shared" si="211"/>
        <v>1305</v>
      </c>
      <c r="N315" s="27">
        <f t="shared" si="192"/>
        <v>1305.0000000000032</v>
      </c>
      <c r="P315" s="30">
        <f t="shared" si="212"/>
        <v>1931.1000000000001</v>
      </c>
      <c r="Q315" s="48">
        <f t="shared" si="205"/>
        <v>0</v>
      </c>
      <c r="R315" s="44">
        <f t="shared" si="213"/>
        <v>2238.6</v>
      </c>
      <c r="S315" s="48">
        <f t="shared" si="193"/>
        <v>0</v>
      </c>
      <c r="T315" s="44">
        <f t="shared" si="214"/>
        <v>2546.1</v>
      </c>
      <c r="U315" s="48">
        <f t="shared" si="194"/>
        <v>0</v>
      </c>
      <c r="V315" s="44">
        <f t="shared" si="215"/>
        <v>2853.6</v>
      </c>
      <c r="W315" s="48">
        <f t="shared" si="195"/>
        <v>0</v>
      </c>
      <c r="X315" s="44">
        <f t="shared" si="216"/>
        <v>3161.1</v>
      </c>
      <c r="Y315" s="48">
        <f t="shared" si="196"/>
        <v>0</v>
      </c>
      <c r="Z315" s="20">
        <f t="shared" si="210"/>
        <v>0</v>
      </c>
      <c r="AC315" s="87">
        <f t="shared" si="203"/>
        <v>18</v>
      </c>
      <c r="AD315" s="83">
        <f t="shared" si="204"/>
        <v>1674</v>
      </c>
      <c r="AE315" s="92">
        <f t="shared" si="206"/>
        <v>16.5</v>
      </c>
      <c r="AF315" s="92">
        <f t="shared" si="207"/>
        <v>16.995000000000001</v>
      </c>
      <c r="AG315" s="92">
        <f t="shared" si="208"/>
        <v>17.489999999999998</v>
      </c>
      <c r="AH315" s="92">
        <f t="shared" si="209"/>
        <v>18</v>
      </c>
      <c r="AI315" s="137">
        <f t="shared" si="174"/>
        <v>1600.5</v>
      </c>
      <c r="AJ315" s="137">
        <f t="shared" si="175"/>
        <v>1648.5150000000001</v>
      </c>
      <c r="AK315" s="137">
        <f t="shared" si="176"/>
        <v>1696.5299999999997</v>
      </c>
      <c r="AL315" s="137">
        <f t="shared" si="177"/>
        <v>1746</v>
      </c>
    </row>
    <row r="316" spans="1:38" ht="20.399999999999999">
      <c r="A316" s="5" t="s">
        <v>285</v>
      </c>
      <c r="B316" s="5" t="s">
        <v>408</v>
      </c>
      <c r="C316" s="22" t="s">
        <v>809</v>
      </c>
      <c r="D316" s="22" t="s">
        <v>876</v>
      </c>
      <c r="E316" s="22" t="s">
        <v>833</v>
      </c>
      <c r="F316" s="22" t="s">
        <v>835</v>
      </c>
      <c r="G316" s="22"/>
      <c r="H316" s="23" t="s">
        <v>606</v>
      </c>
      <c r="I316" s="24">
        <v>250</v>
      </c>
      <c r="J316" s="32">
        <v>1230</v>
      </c>
      <c r="K316" s="26" t="s">
        <v>836</v>
      </c>
      <c r="L316" s="13">
        <f t="shared" si="173"/>
        <v>15</v>
      </c>
      <c r="M316" s="27">
        <f t="shared" si="211"/>
        <v>1305</v>
      </c>
      <c r="N316" s="27">
        <f t="shared" si="192"/>
        <v>1305.0000000000032</v>
      </c>
      <c r="P316" s="30">
        <f t="shared" si="212"/>
        <v>1931.1000000000001</v>
      </c>
      <c r="Q316" s="48">
        <f t="shared" si="205"/>
        <v>0</v>
      </c>
      <c r="R316" s="44">
        <f t="shared" si="213"/>
        <v>2238.6</v>
      </c>
      <c r="S316" s="48">
        <f t="shared" si="193"/>
        <v>0</v>
      </c>
      <c r="T316" s="44">
        <f t="shared" si="214"/>
        <v>2546.1</v>
      </c>
      <c r="U316" s="48">
        <f t="shared" si="194"/>
        <v>0</v>
      </c>
      <c r="V316" s="44">
        <f t="shared" si="215"/>
        <v>2853.6</v>
      </c>
      <c r="W316" s="48">
        <f t="shared" si="195"/>
        <v>0</v>
      </c>
      <c r="X316" s="44">
        <f t="shared" si="216"/>
        <v>3161.1</v>
      </c>
      <c r="Y316" s="48">
        <f t="shared" si="196"/>
        <v>0</v>
      </c>
      <c r="Z316" s="20">
        <f t="shared" si="210"/>
        <v>0</v>
      </c>
      <c r="AC316" s="87">
        <f t="shared" si="203"/>
        <v>18</v>
      </c>
      <c r="AD316" s="83">
        <f t="shared" si="204"/>
        <v>1674</v>
      </c>
      <c r="AE316" s="92">
        <f t="shared" si="206"/>
        <v>16.5</v>
      </c>
      <c r="AF316" s="92">
        <f t="shared" si="207"/>
        <v>16.995000000000001</v>
      </c>
      <c r="AG316" s="92">
        <f t="shared" si="208"/>
        <v>17.489999999999998</v>
      </c>
      <c r="AH316" s="92">
        <f t="shared" si="209"/>
        <v>18</v>
      </c>
      <c r="AI316" s="137">
        <f t="shared" si="174"/>
        <v>1600.5</v>
      </c>
      <c r="AJ316" s="137">
        <f t="shared" si="175"/>
        <v>1648.5150000000001</v>
      </c>
      <c r="AK316" s="137">
        <f t="shared" si="176"/>
        <v>1696.5299999999997</v>
      </c>
      <c r="AL316" s="137">
        <f t="shared" si="177"/>
        <v>1746</v>
      </c>
    </row>
    <row r="317" spans="1:38" ht="20.399999999999999">
      <c r="A317" s="5" t="s">
        <v>285</v>
      </c>
      <c r="B317" s="5" t="s">
        <v>408</v>
      </c>
      <c r="C317" s="22" t="s">
        <v>809</v>
      </c>
      <c r="D317" s="22" t="s">
        <v>876</v>
      </c>
      <c r="E317" s="22" t="s">
        <v>833</v>
      </c>
      <c r="F317" s="22" t="s">
        <v>837</v>
      </c>
      <c r="G317" s="22"/>
      <c r="H317" s="23" t="s">
        <v>606</v>
      </c>
      <c r="I317" s="24">
        <v>750</v>
      </c>
      <c r="J317" s="32">
        <v>3280</v>
      </c>
      <c r="K317" s="26" t="s">
        <v>838</v>
      </c>
      <c r="L317" s="13">
        <f t="shared" si="173"/>
        <v>40</v>
      </c>
      <c r="M317" s="27">
        <f t="shared" si="211"/>
        <v>3480</v>
      </c>
      <c r="N317" s="27">
        <f t="shared" si="192"/>
        <v>3480.0000000000082</v>
      </c>
      <c r="P317" s="30">
        <f t="shared" si="212"/>
        <v>5149.6000000000004</v>
      </c>
      <c r="Q317" s="48">
        <f t="shared" si="205"/>
        <v>0</v>
      </c>
      <c r="R317" s="44">
        <f t="shared" si="213"/>
        <v>5969.6</v>
      </c>
      <c r="S317" s="48">
        <f t="shared" si="193"/>
        <v>0</v>
      </c>
      <c r="T317" s="44">
        <f t="shared" si="214"/>
        <v>6789.5999999999995</v>
      </c>
      <c r="U317" s="48">
        <f t="shared" si="194"/>
        <v>0</v>
      </c>
      <c r="V317" s="44">
        <f t="shared" si="215"/>
        <v>7609.5999999999995</v>
      </c>
      <c r="W317" s="48">
        <f t="shared" si="195"/>
        <v>0</v>
      </c>
      <c r="X317" s="44">
        <f t="shared" si="216"/>
        <v>8429.6</v>
      </c>
      <c r="Y317" s="48">
        <f t="shared" si="196"/>
        <v>0</v>
      </c>
      <c r="Z317" s="20">
        <f t="shared" si="210"/>
        <v>0</v>
      </c>
      <c r="AC317" s="87">
        <f t="shared" si="203"/>
        <v>48</v>
      </c>
      <c r="AD317" s="83">
        <f t="shared" si="204"/>
        <v>4464</v>
      </c>
      <c r="AE317" s="92">
        <f t="shared" si="206"/>
        <v>44</v>
      </c>
      <c r="AF317" s="92">
        <f t="shared" si="207"/>
        <v>45.32</v>
      </c>
      <c r="AG317" s="92">
        <f t="shared" si="208"/>
        <v>46.64</v>
      </c>
      <c r="AH317" s="92">
        <f t="shared" si="209"/>
        <v>48</v>
      </c>
      <c r="AI317" s="137">
        <f t="shared" si="174"/>
        <v>4268</v>
      </c>
      <c r="AJ317" s="137">
        <f t="shared" si="175"/>
        <v>4396.04</v>
      </c>
      <c r="AK317" s="137">
        <f t="shared" si="176"/>
        <v>4524.08</v>
      </c>
      <c r="AL317" s="137">
        <f t="shared" si="177"/>
        <v>4656</v>
      </c>
    </row>
    <row r="318" spans="1:38" ht="20.399999999999999">
      <c r="A318" s="5" t="s">
        <v>285</v>
      </c>
      <c r="B318" s="5" t="s">
        <v>408</v>
      </c>
      <c r="C318" s="22" t="s">
        <v>809</v>
      </c>
      <c r="D318" s="22" t="s">
        <v>876</v>
      </c>
      <c r="E318" s="22" t="s">
        <v>839</v>
      </c>
      <c r="F318" s="22" t="s">
        <v>840</v>
      </c>
      <c r="G318" s="22"/>
      <c r="H318" s="23" t="s">
        <v>606</v>
      </c>
      <c r="I318" s="24">
        <v>375</v>
      </c>
      <c r="J318" s="32">
        <v>820</v>
      </c>
      <c r="K318" s="26" t="s">
        <v>841</v>
      </c>
      <c r="L318" s="13">
        <f t="shared" si="173"/>
        <v>10</v>
      </c>
      <c r="M318" s="27">
        <f t="shared" si="211"/>
        <v>870</v>
      </c>
      <c r="N318" s="27">
        <f t="shared" si="192"/>
        <v>870.00000000000205</v>
      </c>
      <c r="P318" s="30">
        <f t="shared" si="212"/>
        <v>1287.4000000000001</v>
      </c>
      <c r="Q318" s="48">
        <f t="shared" si="205"/>
        <v>0</v>
      </c>
      <c r="R318" s="44">
        <f t="shared" si="213"/>
        <v>1492.4</v>
      </c>
      <c r="S318" s="48">
        <f t="shared" si="193"/>
        <v>0</v>
      </c>
      <c r="T318" s="44">
        <f t="shared" si="214"/>
        <v>1697.3999999999999</v>
      </c>
      <c r="U318" s="48">
        <f t="shared" si="194"/>
        <v>0</v>
      </c>
      <c r="V318" s="44">
        <f t="shared" si="215"/>
        <v>1902.3999999999999</v>
      </c>
      <c r="W318" s="48">
        <f t="shared" si="195"/>
        <v>0</v>
      </c>
      <c r="X318" s="44">
        <f t="shared" si="216"/>
        <v>2107.4</v>
      </c>
      <c r="Y318" s="48">
        <f t="shared" si="196"/>
        <v>0</v>
      </c>
      <c r="Z318" s="20">
        <f t="shared" si="210"/>
        <v>0</v>
      </c>
      <c r="AC318" s="87">
        <f t="shared" si="203"/>
        <v>12</v>
      </c>
      <c r="AD318" s="83">
        <f t="shared" si="204"/>
        <v>1116</v>
      </c>
      <c r="AE318" s="92">
        <f t="shared" si="206"/>
        <v>11</v>
      </c>
      <c r="AF318" s="92">
        <f t="shared" si="207"/>
        <v>11.33</v>
      </c>
      <c r="AG318" s="92">
        <f t="shared" si="208"/>
        <v>11.66</v>
      </c>
      <c r="AH318" s="92">
        <f t="shared" si="209"/>
        <v>12</v>
      </c>
      <c r="AI318" s="137">
        <f t="shared" si="174"/>
        <v>1067</v>
      </c>
      <c r="AJ318" s="137">
        <f t="shared" si="175"/>
        <v>1099.01</v>
      </c>
      <c r="AK318" s="137">
        <f t="shared" si="176"/>
        <v>1131.02</v>
      </c>
      <c r="AL318" s="137">
        <f t="shared" si="177"/>
        <v>1164</v>
      </c>
    </row>
    <row r="319" spans="1:38" ht="20.399999999999999">
      <c r="A319" s="5" t="s">
        <v>285</v>
      </c>
      <c r="B319" s="5" t="s">
        <v>408</v>
      </c>
      <c r="C319" s="22" t="s">
        <v>809</v>
      </c>
      <c r="D319" s="22" t="s">
        <v>876</v>
      </c>
      <c r="E319" s="22" t="s">
        <v>833</v>
      </c>
      <c r="F319" s="22" t="s">
        <v>842</v>
      </c>
      <c r="G319" s="22"/>
      <c r="H319" s="23" t="s">
        <v>606</v>
      </c>
      <c r="I319" s="24">
        <v>875</v>
      </c>
      <c r="J319" s="32">
        <v>2050</v>
      </c>
      <c r="K319" s="26" t="s">
        <v>843</v>
      </c>
      <c r="L319" s="13">
        <f t="shared" si="173"/>
        <v>25</v>
      </c>
      <c r="M319" s="27">
        <f t="shared" si="211"/>
        <v>2175</v>
      </c>
      <c r="N319" s="27">
        <f t="shared" si="192"/>
        <v>2175.000000000005</v>
      </c>
      <c r="P319" s="30">
        <f t="shared" si="212"/>
        <v>3218.5</v>
      </c>
      <c r="Q319" s="48">
        <f t="shared" si="205"/>
        <v>0</v>
      </c>
      <c r="R319" s="44">
        <f t="shared" si="213"/>
        <v>3731</v>
      </c>
      <c r="S319" s="48">
        <f t="shared" si="193"/>
        <v>0</v>
      </c>
      <c r="T319" s="44">
        <f t="shared" si="214"/>
        <v>4243.5</v>
      </c>
      <c r="U319" s="48">
        <f t="shared" si="194"/>
        <v>0</v>
      </c>
      <c r="V319" s="44">
        <f t="shared" si="215"/>
        <v>4756</v>
      </c>
      <c r="W319" s="48">
        <f t="shared" si="195"/>
        <v>0</v>
      </c>
      <c r="X319" s="44">
        <f t="shared" si="216"/>
        <v>5268.5</v>
      </c>
      <c r="Y319" s="48">
        <f t="shared" si="196"/>
        <v>0</v>
      </c>
      <c r="Z319" s="20">
        <f t="shared" si="210"/>
        <v>0</v>
      </c>
      <c r="AC319" s="87">
        <f t="shared" si="203"/>
        <v>30</v>
      </c>
      <c r="AD319" s="83">
        <f t="shared" si="204"/>
        <v>2790</v>
      </c>
      <c r="AE319" s="92">
        <f t="shared" si="206"/>
        <v>27.500000000000004</v>
      </c>
      <c r="AF319" s="92">
        <f t="shared" si="207"/>
        <v>28.324999999999999</v>
      </c>
      <c r="AG319" s="92">
        <f t="shared" si="208"/>
        <v>29.15</v>
      </c>
      <c r="AH319" s="92">
        <f t="shared" si="209"/>
        <v>30</v>
      </c>
      <c r="AI319" s="137">
        <f t="shared" si="174"/>
        <v>2667.5000000000005</v>
      </c>
      <c r="AJ319" s="137">
        <f t="shared" si="175"/>
        <v>2747.5250000000001</v>
      </c>
      <c r="AK319" s="137">
        <f t="shared" si="176"/>
        <v>2827.5499999999997</v>
      </c>
      <c r="AL319" s="137">
        <f t="shared" si="177"/>
        <v>2910</v>
      </c>
    </row>
    <row r="320" spans="1:38" ht="30.6">
      <c r="A320" s="5" t="s">
        <v>285</v>
      </c>
      <c r="B320" s="5" t="s">
        <v>408</v>
      </c>
      <c r="C320" s="22" t="s">
        <v>809</v>
      </c>
      <c r="D320" s="22" t="s">
        <v>876</v>
      </c>
      <c r="E320" s="22" t="s">
        <v>847</v>
      </c>
      <c r="F320" s="22"/>
      <c r="G320" s="22"/>
      <c r="H320" s="23" t="s">
        <v>606</v>
      </c>
      <c r="I320" s="24">
        <v>250</v>
      </c>
      <c r="J320" s="32">
        <v>820</v>
      </c>
      <c r="K320" s="26" t="s">
        <v>848</v>
      </c>
      <c r="L320" s="13">
        <f t="shared" ref="L320:L383" si="217">+J320/82</f>
        <v>10</v>
      </c>
      <c r="M320" s="27">
        <f t="shared" si="211"/>
        <v>870</v>
      </c>
      <c r="N320" s="27">
        <f t="shared" ref="N320:N358" si="218">+(1.0609756097561)*J320</f>
        <v>870.00000000000205</v>
      </c>
      <c r="O320" s="15">
        <v>15</v>
      </c>
      <c r="P320" s="30">
        <f t="shared" si="212"/>
        <v>1287.4000000000001</v>
      </c>
      <c r="Q320" s="48">
        <f t="shared" si="205"/>
        <v>19311</v>
      </c>
      <c r="R320" s="44">
        <f t="shared" si="213"/>
        <v>1492.4</v>
      </c>
      <c r="S320" s="48">
        <f t="shared" ref="S320:S357" si="219">+R320*O320*3</f>
        <v>67158</v>
      </c>
      <c r="T320" s="44">
        <f t="shared" si="214"/>
        <v>1697.3999999999999</v>
      </c>
      <c r="U320" s="48">
        <f t="shared" ref="U320:U357" si="220">+T320*O320*3</f>
        <v>76382.999999999985</v>
      </c>
      <c r="V320" s="44">
        <f t="shared" si="215"/>
        <v>1902.3999999999999</v>
      </c>
      <c r="W320" s="48">
        <f t="shared" ref="W320:W357" si="221">+V320*O320*3</f>
        <v>85607.999999999985</v>
      </c>
      <c r="X320" s="44">
        <f t="shared" si="216"/>
        <v>2107.4</v>
      </c>
      <c r="Y320" s="48">
        <f t="shared" ref="Y320:Y357" si="222">+X320*O320*3</f>
        <v>94833</v>
      </c>
      <c r="Z320" s="20">
        <f t="shared" si="210"/>
        <v>323982</v>
      </c>
      <c r="AC320" s="87">
        <f t="shared" si="203"/>
        <v>12</v>
      </c>
      <c r="AD320" s="83">
        <f t="shared" si="204"/>
        <v>1116</v>
      </c>
      <c r="AE320" s="92">
        <f t="shared" si="206"/>
        <v>11</v>
      </c>
      <c r="AF320" s="92">
        <f t="shared" si="207"/>
        <v>11.33</v>
      </c>
      <c r="AG320" s="92">
        <f t="shared" si="208"/>
        <v>11.66</v>
      </c>
      <c r="AH320" s="92">
        <f t="shared" si="209"/>
        <v>12</v>
      </c>
      <c r="AI320" s="137">
        <f t="shared" si="174"/>
        <v>1067</v>
      </c>
      <c r="AJ320" s="137">
        <f t="shared" si="175"/>
        <v>1099.01</v>
      </c>
      <c r="AK320" s="137">
        <f t="shared" si="176"/>
        <v>1131.02</v>
      </c>
      <c r="AL320" s="137">
        <f t="shared" si="177"/>
        <v>1164</v>
      </c>
    </row>
    <row r="321" spans="1:38" ht="30.6">
      <c r="A321" s="5" t="s">
        <v>285</v>
      </c>
      <c r="B321" s="5" t="s">
        <v>408</v>
      </c>
      <c r="C321" s="22" t="s">
        <v>809</v>
      </c>
      <c r="D321" s="22" t="s">
        <v>876</v>
      </c>
      <c r="E321" s="22" t="s">
        <v>849</v>
      </c>
      <c r="F321" s="22"/>
      <c r="G321" s="22"/>
      <c r="H321" s="23" t="s">
        <v>606</v>
      </c>
      <c r="I321" s="24">
        <v>75</v>
      </c>
      <c r="J321" s="32">
        <v>246</v>
      </c>
      <c r="K321" s="26" t="s">
        <v>848</v>
      </c>
      <c r="L321" s="13">
        <f t="shared" si="217"/>
        <v>3</v>
      </c>
      <c r="M321" s="27">
        <f t="shared" si="211"/>
        <v>261</v>
      </c>
      <c r="N321" s="27">
        <f t="shared" si="218"/>
        <v>261.00000000000063</v>
      </c>
      <c r="O321" s="15">
        <v>1080</v>
      </c>
      <c r="P321" s="30">
        <f t="shared" si="212"/>
        <v>386.22</v>
      </c>
      <c r="Q321" s="48">
        <f t="shared" si="205"/>
        <v>417117.60000000003</v>
      </c>
      <c r="R321" s="44">
        <f t="shared" si="213"/>
        <v>447.72</v>
      </c>
      <c r="S321" s="48">
        <f t="shared" si="219"/>
        <v>1450612.8</v>
      </c>
      <c r="T321" s="44">
        <f t="shared" si="214"/>
        <v>509.21999999999997</v>
      </c>
      <c r="U321" s="48">
        <f t="shared" si="220"/>
        <v>1649872.7999999998</v>
      </c>
      <c r="V321" s="44">
        <f t="shared" si="215"/>
        <v>570.71999999999991</v>
      </c>
      <c r="W321" s="48">
        <f t="shared" si="221"/>
        <v>1849132.7999999996</v>
      </c>
      <c r="X321" s="44">
        <f t="shared" si="216"/>
        <v>632.21999999999991</v>
      </c>
      <c r="Y321" s="48">
        <f t="shared" si="222"/>
        <v>2048392.7999999996</v>
      </c>
      <c r="Z321" s="20">
        <f t="shared" si="210"/>
        <v>6998011.1999999983</v>
      </c>
      <c r="AC321" s="87">
        <f t="shared" si="203"/>
        <v>3.5999999999999996</v>
      </c>
      <c r="AD321" s="83">
        <f t="shared" si="204"/>
        <v>334.79999999999995</v>
      </c>
      <c r="AE321" s="92">
        <f t="shared" si="206"/>
        <v>3.3000000000000003</v>
      </c>
      <c r="AF321" s="92">
        <f t="shared" si="207"/>
        <v>3.399</v>
      </c>
      <c r="AG321" s="92">
        <f t="shared" si="208"/>
        <v>3.4979999999999998</v>
      </c>
      <c r="AH321" s="92">
        <f t="shared" si="209"/>
        <v>3.5999999999999996</v>
      </c>
      <c r="AI321" s="137">
        <f t="shared" si="174"/>
        <v>320.10000000000002</v>
      </c>
      <c r="AJ321" s="137">
        <f t="shared" si="175"/>
        <v>329.70299999999997</v>
      </c>
      <c r="AK321" s="137">
        <f t="shared" si="176"/>
        <v>339.30599999999998</v>
      </c>
      <c r="AL321" s="137">
        <f t="shared" si="177"/>
        <v>349.2</v>
      </c>
    </row>
    <row r="322" spans="1:38" ht="51">
      <c r="A322" s="5" t="s">
        <v>285</v>
      </c>
      <c r="B322" s="5" t="s">
        <v>408</v>
      </c>
      <c r="C322" s="22" t="s">
        <v>809</v>
      </c>
      <c r="D322" s="22" t="s">
        <v>876</v>
      </c>
      <c r="E322" s="22" t="s">
        <v>856</v>
      </c>
      <c r="F322" s="22"/>
      <c r="G322" s="22"/>
      <c r="H322" s="23" t="s">
        <v>606</v>
      </c>
      <c r="I322" s="24"/>
      <c r="J322" s="32" t="s">
        <v>865</v>
      </c>
      <c r="K322" s="32" t="s">
        <v>865</v>
      </c>
      <c r="L322" s="32" t="s">
        <v>865</v>
      </c>
      <c r="M322" s="32" t="s">
        <v>865</v>
      </c>
      <c r="N322" s="32" t="s">
        <v>865</v>
      </c>
      <c r="O322" s="32" t="s">
        <v>865</v>
      </c>
      <c r="P322" s="32" t="s">
        <v>865</v>
      </c>
      <c r="Q322" s="32" t="s">
        <v>865</v>
      </c>
      <c r="R322" s="32" t="s">
        <v>865</v>
      </c>
      <c r="S322" s="32" t="s">
        <v>865</v>
      </c>
      <c r="T322" s="32" t="s">
        <v>865</v>
      </c>
      <c r="U322" s="32" t="s">
        <v>865</v>
      </c>
      <c r="V322" s="32" t="s">
        <v>865</v>
      </c>
      <c r="W322" s="32" t="s">
        <v>865</v>
      </c>
      <c r="X322" s="32" t="s">
        <v>865</v>
      </c>
      <c r="Y322" s="32" t="s">
        <v>865</v>
      </c>
      <c r="Z322" s="32" t="s">
        <v>865</v>
      </c>
      <c r="AA322" s="32" t="s">
        <v>865</v>
      </c>
      <c r="AB322" s="32" t="s">
        <v>865</v>
      </c>
      <c r="AC322" s="32" t="s">
        <v>865</v>
      </c>
      <c r="AD322" s="32" t="s">
        <v>865</v>
      </c>
      <c r="AE322" s="32" t="s">
        <v>865</v>
      </c>
      <c r="AF322" s="32" t="s">
        <v>865</v>
      </c>
      <c r="AG322" s="32" t="s">
        <v>865</v>
      </c>
      <c r="AH322" s="32" t="s">
        <v>865</v>
      </c>
      <c r="AI322" s="32" t="s">
        <v>865</v>
      </c>
      <c r="AJ322" s="32" t="s">
        <v>865</v>
      </c>
      <c r="AK322" s="32" t="s">
        <v>865</v>
      </c>
      <c r="AL322" s="32" t="s">
        <v>865</v>
      </c>
    </row>
    <row r="323" spans="1:38" ht="51">
      <c r="A323" s="5" t="s">
        <v>285</v>
      </c>
      <c r="B323" s="5" t="s">
        <v>408</v>
      </c>
      <c r="C323" s="22" t="s">
        <v>809</v>
      </c>
      <c r="D323" s="22" t="s">
        <v>876</v>
      </c>
      <c r="E323" s="22" t="s">
        <v>866</v>
      </c>
      <c r="F323" s="22"/>
      <c r="G323" s="22"/>
      <c r="H323" s="23" t="s">
        <v>606</v>
      </c>
      <c r="I323" s="24"/>
      <c r="J323" s="32" t="s">
        <v>865</v>
      </c>
      <c r="K323" s="32" t="s">
        <v>865</v>
      </c>
      <c r="L323" s="32" t="s">
        <v>865</v>
      </c>
      <c r="M323" s="32" t="s">
        <v>865</v>
      </c>
      <c r="N323" s="32" t="s">
        <v>865</v>
      </c>
      <c r="O323" s="32" t="s">
        <v>865</v>
      </c>
      <c r="P323" s="32" t="s">
        <v>865</v>
      </c>
      <c r="Q323" s="32" t="s">
        <v>865</v>
      </c>
      <c r="R323" s="32" t="s">
        <v>865</v>
      </c>
      <c r="S323" s="32" t="s">
        <v>865</v>
      </c>
      <c r="T323" s="32" t="s">
        <v>865</v>
      </c>
      <c r="U323" s="32" t="s">
        <v>865</v>
      </c>
      <c r="V323" s="32" t="s">
        <v>865</v>
      </c>
      <c r="W323" s="32" t="s">
        <v>865</v>
      </c>
      <c r="X323" s="32" t="s">
        <v>865</v>
      </c>
      <c r="Y323" s="32" t="s">
        <v>865</v>
      </c>
      <c r="Z323" s="32" t="s">
        <v>865</v>
      </c>
      <c r="AA323" s="32" t="s">
        <v>865</v>
      </c>
      <c r="AB323" s="32" t="s">
        <v>865</v>
      </c>
      <c r="AC323" s="32" t="s">
        <v>865</v>
      </c>
      <c r="AD323" s="32" t="s">
        <v>865</v>
      </c>
      <c r="AE323" s="32" t="s">
        <v>865</v>
      </c>
      <c r="AF323" s="32" t="s">
        <v>865</v>
      </c>
      <c r="AG323" s="32" t="s">
        <v>865</v>
      </c>
      <c r="AH323" s="32" t="s">
        <v>865</v>
      </c>
      <c r="AI323" s="32" t="s">
        <v>865</v>
      </c>
      <c r="AJ323" s="32" t="s">
        <v>865</v>
      </c>
      <c r="AK323" s="32" t="s">
        <v>865</v>
      </c>
      <c r="AL323" s="32" t="s">
        <v>865</v>
      </c>
    </row>
    <row r="324" spans="1:38" ht="40.799999999999997">
      <c r="A324" s="5" t="s">
        <v>285</v>
      </c>
      <c r="B324" s="5" t="s">
        <v>408</v>
      </c>
      <c r="C324" s="22" t="s">
        <v>809</v>
      </c>
      <c r="D324" s="22" t="s">
        <v>876</v>
      </c>
      <c r="E324" s="22" t="s">
        <v>851</v>
      </c>
      <c r="F324" s="22"/>
      <c r="G324" s="22"/>
      <c r="H324" s="23" t="s">
        <v>606</v>
      </c>
      <c r="I324" s="24">
        <v>50</v>
      </c>
      <c r="J324" s="32">
        <v>340</v>
      </c>
      <c r="K324" s="26" t="s">
        <v>836</v>
      </c>
      <c r="L324" s="13">
        <f t="shared" si="217"/>
        <v>4.1463414634146343</v>
      </c>
      <c r="M324" s="27">
        <f t="shared" si="211"/>
        <v>360.73170731707319</v>
      </c>
      <c r="N324" s="27">
        <f t="shared" si="218"/>
        <v>360.73170731707404</v>
      </c>
      <c r="P324" s="30">
        <f t="shared" ref="P324:P330" si="223">+J324*1.57</f>
        <v>533.80000000000007</v>
      </c>
      <c r="Q324" s="48">
        <f t="shared" si="205"/>
        <v>0</v>
      </c>
      <c r="R324" s="44">
        <f t="shared" ref="R324:R330" si="224">+J324*1.82</f>
        <v>618.80000000000007</v>
      </c>
      <c r="S324" s="48">
        <f t="shared" si="219"/>
        <v>0</v>
      </c>
      <c r="T324" s="44">
        <f t="shared" ref="T324:T330" si="225">+J324*2.07</f>
        <v>703.8</v>
      </c>
      <c r="U324" s="48">
        <f t="shared" si="220"/>
        <v>0</v>
      </c>
      <c r="V324" s="44">
        <f t="shared" ref="V324:V330" si="226">+J324*2.32</f>
        <v>788.8</v>
      </c>
      <c r="W324" s="48">
        <f t="shared" si="221"/>
        <v>0</v>
      </c>
      <c r="X324" s="44">
        <f t="shared" ref="X324:X330" si="227">+J324*2.57</f>
        <v>873.8</v>
      </c>
      <c r="Y324" s="48">
        <f t="shared" si="222"/>
        <v>0</v>
      </c>
      <c r="Z324" s="20">
        <f t="shared" si="210"/>
        <v>0</v>
      </c>
      <c r="AC324" s="87">
        <f t="shared" si="203"/>
        <v>4.975609756097561</v>
      </c>
      <c r="AD324" s="83">
        <f t="shared" si="204"/>
        <v>462.73170731707319</v>
      </c>
      <c r="AE324" s="92">
        <f t="shared" si="206"/>
        <v>4.5609756097560981</v>
      </c>
      <c r="AF324" s="92">
        <f t="shared" si="207"/>
        <v>4.6978048780487809</v>
      </c>
      <c r="AG324" s="92">
        <f t="shared" si="208"/>
        <v>4.8346341463414628</v>
      </c>
      <c r="AH324" s="92">
        <f t="shared" si="209"/>
        <v>4.975609756097561</v>
      </c>
      <c r="AI324" s="137">
        <f t="shared" si="174"/>
        <v>442.41463414634148</v>
      </c>
      <c r="AJ324" s="137">
        <f t="shared" si="175"/>
        <v>455.68707317073176</v>
      </c>
      <c r="AK324" s="137">
        <f t="shared" si="176"/>
        <v>468.95951219512187</v>
      </c>
      <c r="AL324" s="137">
        <f t="shared" si="177"/>
        <v>482.63414634146341</v>
      </c>
    </row>
    <row r="325" spans="1:38" ht="20.399999999999999">
      <c r="A325" s="5" t="s">
        <v>285</v>
      </c>
      <c r="B325" s="5" t="s">
        <v>408</v>
      </c>
      <c r="C325" s="22" t="s">
        <v>809</v>
      </c>
      <c r="D325" s="22" t="s">
        <v>876</v>
      </c>
      <c r="E325" s="22" t="s">
        <v>852</v>
      </c>
      <c r="F325" s="22"/>
      <c r="G325" s="22"/>
      <c r="H325" s="23" t="s">
        <v>606</v>
      </c>
      <c r="I325" s="24">
        <v>112.5</v>
      </c>
      <c r="J325" s="32">
        <v>430</v>
      </c>
      <c r="K325" s="26" t="s">
        <v>853</v>
      </c>
      <c r="L325" s="13">
        <f t="shared" si="217"/>
        <v>5.2439024390243905</v>
      </c>
      <c r="M325" s="27">
        <f t="shared" si="211"/>
        <v>456.21951219512198</v>
      </c>
      <c r="N325" s="27">
        <f t="shared" si="218"/>
        <v>456.219512195123</v>
      </c>
      <c r="O325" s="15">
        <v>1392</v>
      </c>
      <c r="P325" s="30">
        <f t="shared" si="223"/>
        <v>675.1</v>
      </c>
      <c r="Q325" s="48">
        <f t="shared" si="205"/>
        <v>939739.20000000007</v>
      </c>
      <c r="R325" s="44">
        <f t="shared" si="224"/>
        <v>782.6</v>
      </c>
      <c r="S325" s="48">
        <f t="shared" si="219"/>
        <v>3268137.5999999996</v>
      </c>
      <c r="T325" s="44">
        <f t="shared" si="225"/>
        <v>890.09999999999991</v>
      </c>
      <c r="U325" s="48">
        <f t="shared" si="220"/>
        <v>3717057.5999999996</v>
      </c>
      <c r="V325" s="44">
        <f t="shared" si="226"/>
        <v>997.59999999999991</v>
      </c>
      <c r="W325" s="48">
        <f t="shared" si="221"/>
        <v>4165977.5999999996</v>
      </c>
      <c r="X325" s="44">
        <f t="shared" si="227"/>
        <v>1105.0999999999999</v>
      </c>
      <c r="Y325" s="48">
        <f t="shared" si="222"/>
        <v>4614897.5999999996</v>
      </c>
      <c r="Z325" s="20">
        <f t="shared" si="210"/>
        <v>15766070.399999999</v>
      </c>
      <c r="AC325" s="87">
        <f t="shared" si="203"/>
        <v>6.2926829268292686</v>
      </c>
      <c r="AD325" s="83">
        <f t="shared" si="204"/>
        <v>585.21951219512198</v>
      </c>
      <c r="AE325" s="92">
        <f t="shared" si="206"/>
        <v>5.7682926829268304</v>
      </c>
      <c r="AF325" s="92">
        <f t="shared" si="207"/>
        <v>5.9413414634146342</v>
      </c>
      <c r="AG325" s="92">
        <f t="shared" si="208"/>
        <v>6.1143902439024389</v>
      </c>
      <c r="AH325" s="92">
        <f t="shared" si="209"/>
        <v>6.2926829268292686</v>
      </c>
      <c r="AI325" s="137">
        <f t="shared" si="174"/>
        <v>559.52439024390253</v>
      </c>
      <c r="AJ325" s="137">
        <f t="shared" si="175"/>
        <v>576.31012195121957</v>
      </c>
      <c r="AK325" s="137">
        <f t="shared" si="176"/>
        <v>593.09585365853661</v>
      </c>
      <c r="AL325" s="137">
        <f t="shared" si="177"/>
        <v>610.39024390243901</v>
      </c>
    </row>
    <row r="326" spans="1:38">
      <c r="A326" s="5" t="s">
        <v>285</v>
      </c>
      <c r="B326" s="5" t="s">
        <v>408</v>
      </c>
      <c r="C326" s="22" t="s">
        <v>85</v>
      </c>
      <c r="D326" s="22"/>
      <c r="E326" s="22"/>
      <c r="F326" s="22"/>
      <c r="G326" s="22"/>
      <c r="H326" s="23"/>
      <c r="I326" s="24"/>
      <c r="J326" s="32"/>
      <c r="K326" s="26"/>
      <c r="L326" s="13">
        <f t="shared" si="217"/>
        <v>0</v>
      </c>
      <c r="M326" s="27">
        <f t="shared" si="211"/>
        <v>0</v>
      </c>
      <c r="N326" s="27">
        <f t="shared" si="218"/>
        <v>0</v>
      </c>
      <c r="P326" s="30">
        <f t="shared" si="223"/>
        <v>0</v>
      </c>
      <c r="Q326" s="48">
        <f t="shared" si="205"/>
        <v>0</v>
      </c>
      <c r="R326" s="44">
        <f t="shared" si="224"/>
        <v>0</v>
      </c>
      <c r="S326" s="48">
        <f t="shared" si="219"/>
        <v>0</v>
      </c>
      <c r="T326" s="44">
        <f t="shared" si="225"/>
        <v>0</v>
      </c>
      <c r="U326" s="48">
        <f t="shared" si="220"/>
        <v>0</v>
      </c>
      <c r="V326" s="44">
        <f t="shared" si="226"/>
        <v>0</v>
      </c>
      <c r="W326" s="48">
        <f t="shared" si="221"/>
        <v>0</v>
      </c>
      <c r="X326" s="44">
        <f t="shared" si="227"/>
        <v>0</v>
      </c>
      <c r="Y326" s="48">
        <f t="shared" si="222"/>
        <v>0</v>
      </c>
      <c r="Z326" s="20">
        <f t="shared" si="210"/>
        <v>0</v>
      </c>
      <c r="AC326" s="87">
        <f t="shared" si="203"/>
        <v>0</v>
      </c>
      <c r="AD326" s="83">
        <f t="shared" si="204"/>
        <v>0</v>
      </c>
      <c r="AE326" s="92">
        <f t="shared" si="206"/>
        <v>0</v>
      </c>
      <c r="AF326" s="92">
        <f t="shared" si="207"/>
        <v>0</v>
      </c>
      <c r="AG326" s="92">
        <f t="shared" si="208"/>
        <v>0</v>
      </c>
      <c r="AH326" s="92">
        <f t="shared" si="209"/>
        <v>0</v>
      </c>
      <c r="AI326" s="137">
        <f t="shared" ref="AI326:AI389" si="228">AE326*97</f>
        <v>0</v>
      </c>
      <c r="AJ326" s="137">
        <f t="shared" ref="AJ326:AJ389" si="229">AF326*97</f>
        <v>0</v>
      </c>
      <c r="AK326" s="137">
        <f t="shared" ref="AK326:AK389" si="230">AG326*97</f>
        <v>0</v>
      </c>
      <c r="AL326" s="137">
        <f t="shared" ref="AL326:AL389" si="231">AH326*97</f>
        <v>0</v>
      </c>
    </row>
    <row r="327" spans="1:38">
      <c r="A327" s="5" t="s">
        <v>285</v>
      </c>
      <c r="B327" s="5" t="s">
        <v>408</v>
      </c>
      <c r="C327" s="22" t="s">
        <v>809</v>
      </c>
      <c r="D327" s="22" t="s">
        <v>2229</v>
      </c>
      <c r="E327" s="22" t="s">
        <v>878</v>
      </c>
      <c r="F327" s="22" t="s">
        <v>814</v>
      </c>
      <c r="G327" s="22"/>
      <c r="H327" s="23" t="s">
        <v>606</v>
      </c>
      <c r="I327" s="24"/>
      <c r="J327" s="32">
        <v>410</v>
      </c>
      <c r="K327" s="26"/>
      <c r="L327" s="13">
        <f t="shared" si="217"/>
        <v>5</v>
      </c>
      <c r="M327" s="27">
        <f t="shared" si="211"/>
        <v>435</v>
      </c>
      <c r="N327" s="27">
        <f t="shared" si="218"/>
        <v>435.00000000000102</v>
      </c>
      <c r="O327" s="15">
        <v>65</v>
      </c>
      <c r="P327" s="30">
        <f t="shared" si="223"/>
        <v>643.70000000000005</v>
      </c>
      <c r="Q327" s="48">
        <f t="shared" si="205"/>
        <v>41840.5</v>
      </c>
      <c r="R327" s="44">
        <f t="shared" si="224"/>
        <v>746.2</v>
      </c>
      <c r="S327" s="48">
        <f t="shared" si="219"/>
        <v>145509</v>
      </c>
      <c r="T327" s="44">
        <f t="shared" si="225"/>
        <v>848.69999999999993</v>
      </c>
      <c r="U327" s="48">
        <f t="shared" si="220"/>
        <v>165496.49999999997</v>
      </c>
      <c r="V327" s="44">
        <f t="shared" si="226"/>
        <v>951.19999999999993</v>
      </c>
      <c r="W327" s="48">
        <f t="shared" si="221"/>
        <v>185483.99999999997</v>
      </c>
      <c r="X327" s="44">
        <f t="shared" si="227"/>
        <v>1053.7</v>
      </c>
      <c r="Y327" s="48">
        <f t="shared" si="222"/>
        <v>205471.5</v>
      </c>
      <c r="Z327" s="20">
        <f t="shared" si="210"/>
        <v>701961</v>
      </c>
      <c r="AC327" s="87">
        <f t="shared" si="203"/>
        <v>6</v>
      </c>
      <c r="AD327" s="83">
        <f t="shared" si="204"/>
        <v>558</v>
      </c>
      <c r="AE327" s="92">
        <f t="shared" si="206"/>
        <v>5.5</v>
      </c>
      <c r="AF327" s="92">
        <f t="shared" si="207"/>
        <v>5.665</v>
      </c>
      <c r="AG327" s="92">
        <f t="shared" si="208"/>
        <v>5.83</v>
      </c>
      <c r="AH327" s="92">
        <f t="shared" si="209"/>
        <v>6</v>
      </c>
      <c r="AI327" s="137">
        <f t="shared" si="228"/>
        <v>533.5</v>
      </c>
      <c r="AJ327" s="137">
        <f t="shared" si="229"/>
        <v>549.505</v>
      </c>
      <c r="AK327" s="137">
        <f t="shared" si="230"/>
        <v>565.51</v>
      </c>
      <c r="AL327" s="137">
        <f t="shared" si="231"/>
        <v>582</v>
      </c>
    </row>
    <row r="328" spans="1:38" ht="20.399999999999999">
      <c r="A328" s="5" t="s">
        <v>285</v>
      </c>
      <c r="B328" s="5" t="s">
        <v>408</v>
      </c>
      <c r="C328" s="22" t="s">
        <v>809</v>
      </c>
      <c r="D328" s="22" t="s">
        <v>2229</v>
      </c>
      <c r="E328" s="22" t="s">
        <v>879</v>
      </c>
      <c r="F328" s="22" t="s">
        <v>814</v>
      </c>
      <c r="G328" s="22"/>
      <c r="H328" s="23" t="s">
        <v>606</v>
      </c>
      <c r="I328" s="24">
        <v>75</v>
      </c>
      <c r="J328" s="32">
        <v>410</v>
      </c>
      <c r="K328" s="26" t="s">
        <v>845</v>
      </c>
      <c r="L328" s="13">
        <f t="shared" si="217"/>
        <v>5</v>
      </c>
      <c r="M328" s="27">
        <f t="shared" si="211"/>
        <v>435</v>
      </c>
      <c r="N328" s="27">
        <f t="shared" si="218"/>
        <v>435.00000000000102</v>
      </c>
      <c r="O328" s="15">
        <v>95</v>
      </c>
      <c r="P328" s="30">
        <f t="shared" si="223"/>
        <v>643.70000000000005</v>
      </c>
      <c r="Q328" s="48">
        <f t="shared" si="205"/>
        <v>61151.500000000007</v>
      </c>
      <c r="R328" s="44">
        <f t="shared" si="224"/>
        <v>746.2</v>
      </c>
      <c r="S328" s="48">
        <f t="shared" si="219"/>
        <v>212667</v>
      </c>
      <c r="T328" s="44">
        <f t="shared" si="225"/>
        <v>848.69999999999993</v>
      </c>
      <c r="U328" s="48">
        <f t="shared" si="220"/>
        <v>241879.5</v>
      </c>
      <c r="V328" s="44">
        <f t="shared" si="226"/>
        <v>951.19999999999993</v>
      </c>
      <c r="W328" s="48">
        <f t="shared" si="221"/>
        <v>271092</v>
      </c>
      <c r="X328" s="44">
        <f t="shared" si="227"/>
        <v>1053.7</v>
      </c>
      <c r="Y328" s="48">
        <f t="shared" si="222"/>
        <v>300304.5</v>
      </c>
      <c r="Z328" s="20">
        <f t="shared" si="210"/>
        <v>1025943</v>
      </c>
      <c r="AC328" s="87">
        <f t="shared" si="203"/>
        <v>6</v>
      </c>
      <c r="AD328" s="83">
        <f t="shared" si="204"/>
        <v>558</v>
      </c>
      <c r="AE328" s="92">
        <f t="shared" si="206"/>
        <v>5.5</v>
      </c>
      <c r="AF328" s="92">
        <f t="shared" si="207"/>
        <v>5.665</v>
      </c>
      <c r="AG328" s="92">
        <f t="shared" si="208"/>
        <v>5.83</v>
      </c>
      <c r="AH328" s="92">
        <f t="shared" si="209"/>
        <v>6</v>
      </c>
      <c r="AI328" s="137">
        <f t="shared" si="228"/>
        <v>533.5</v>
      </c>
      <c r="AJ328" s="137">
        <f t="shared" si="229"/>
        <v>549.505</v>
      </c>
      <c r="AK328" s="137">
        <f t="shared" si="230"/>
        <v>565.51</v>
      </c>
      <c r="AL328" s="137">
        <f t="shared" si="231"/>
        <v>582</v>
      </c>
    </row>
    <row r="329" spans="1:38">
      <c r="A329" s="5" t="s">
        <v>285</v>
      </c>
      <c r="B329" s="5" t="s">
        <v>408</v>
      </c>
      <c r="C329" s="22" t="s">
        <v>809</v>
      </c>
      <c r="D329" s="22" t="s">
        <v>2229</v>
      </c>
      <c r="E329" s="22" t="s">
        <v>880</v>
      </c>
      <c r="F329" s="22" t="s">
        <v>814</v>
      </c>
      <c r="G329" s="22"/>
      <c r="H329" s="23" t="s">
        <v>606</v>
      </c>
      <c r="I329" s="24">
        <v>87.5</v>
      </c>
      <c r="J329" s="32">
        <v>740</v>
      </c>
      <c r="K329" s="26" t="s">
        <v>882</v>
      </c>
      <c r="L329" s="13">
        <f t="shared" si="217"/>
        <v>9.0243902439024382</v>
      </c>
      <c r="M329" s="27">
        <f t="shared" si="211"/>
        <v>785.12195121951208</v>
      </c>
      <c r="N329" s="27">
        <f t="shared" si="218"/>
        <v>785.12195121951402</v>
      </c>
      <c r="O329" s="15">
        <v>122</v>
      </c>
      <c r="P329" s="30">
        <f t="shared" si="223"/>
        <v>1161.8</v>
      </c>
      <c r="Q329" s="48">
        <f t="shared" si="205"/>
        <v>141739.6</v>
      </c>
      <c r="R329" s="44">
        <f t="shared" si="224"/>
        <v>1346.8</v>
      </c>
      <c r="S329" s="48">
        <f t="shared" si="219"/>
        <v>492928.80000000005</v>
      </c>
      <c r="T329" s="44">
        <f t="shared" si="225"/>
        <v>1531.8</v>
      </c>
      <c r="U329" s="48">
        <f t="shared" si="220"/>
        <v>560638.80000000005</v>
      </c>
      <c r="V329" s="44">
        <f t="shared" si="226"/>
        <v>1716.8</v>
      </c>
      <c r="W329" s="48">
        <f t="shared" si="221"/>
        <v>628348.80000000005</v>
      </c>
      <c r="X329" s="44">
        <f t="shared" si="227"/>
        <v>1901.8</v>
      </c>
      <c r="Y329" s="48">
        <f t="shared" si="222"/>
        <v>696058.8</v>
      </c>
      <c r="Z329" s="20">
        <f t="shared" si="210"/>
        <v>2377975.2000000002</v>
      </c>
      <c r="AB329" s="13" t="e">
        <f>+#REF!*3</f>
        <v>#REF!</v>
      </c>
      <c r="AC329" s="87">
        <f t="shared" si="203"/>
        <v>10.829268292682926</v>
      </c>
      <c r="AD329" s="83">
        <f t="shared" si="204"/>
        <v>1007.1219512195121</v>
      </c>
      <c r="AE329" s="92">
        <f t="shared" si="206"/>
        <v>9.926829268292682</v>
      </c>
      <c r="AF329" s="92">
        <f t="shared" si="207"/>
        <v>10.224634146341462</v>
      </c>
      <c r="AG329" s="92">
        <f t="shared" si="208"/>
        <v>10.522439024390243</v>
      </c>
      <c r="AH329" s="92">
        <f t="shared" si="209"/>
        <v>10.829268292682926</v>
      </c>
      <c r="AI329" s="137">
        <f t="shared" si="228"/>
        <v>962.90243902439011</v>
      </c>
      <c r="AJ329" s="137">
        <f t="shared" si="229"/>
        <v>991.7895121951218</v>
      </c>
      <c r="AK329" s="137">
        <f t="shared" si="230"/>
        <v>1020.6765853658536</v>
      </c>
      <c r="AL329" s="137">
        <f t="shared" si="231"/>
        <v>1050.4390243902437</v>
      </c>
    </row>
    <row r="330" spans="1:38">
      <c r="A330" s="5" t="s">
        <v>285</v>
      </c>
      <c r="B330" s="5" t="s">
        <v>408</v>
      </c>
      <c r="C330" s="22" t="s">
        <v>809</v>
      </c>
      <c r="D330" s="22" t="s">
        <v>2229</v>
      </c>
      <c r="E330" s="22" t="s">
        <v>883</v>
      </c>
      <c r="F330" s="22" t="s">
        <v>814</v>
      </c>
      <c r="G330" s="22"/>
      <c r="H330" s="23" t="s">
        <v>606</v>
      </c>
      <c r="I330" s="24">
        <v>190</v>
      </c>
      <c r="J330" s="32">
        <v>820</v>
      </c>
      <c r="K330" s="26" t="s">
        <v>860</v>
      </c>
      <c r="L330" s="13">
        <f t="shared" si="217"/>
        <v>10</v>
      </c>
      <c r="M330" s="27">
        <f t="shared" si="211"/>
        <v>870</v>
      </c>
      <c r="N330" s="27">
        <f t="shared" si="218"/>
        <v>870.00000000000205</v>
      </c>
      <c r="O330" s="15">
        <v>29</v>
      </c>
      <c r="P330" s="30">
        <f t="shared" si="223"/>
        <v>1287.4000000000001</v>
      </c>
      <c r="Q330" s="48">
        <f t="shared" si="205"/>
        <v>37334.600000000006</v>
      </c>
      <c r="R330" s="44">
        <f t="shared" si="224"/>
        <v>1492.4</v>
      </c>
      <c r="S330" s="48">
        <f t="shared" si="219"/>
        <v>129838.80000000002</v>
      </c>
      <c r="T330" s="44">
        <f t="shared" si="225"/>
        <v>1697.3999999999999</v>
      </c>
      <c r="U330" s="48">
        <f t="shared" si="220"/>
        <v>147673.79999999999</v>
      </c>
      <c r="V330" s="44">
        <f t="shared" si="226"/>
        <v>1902.3999999999999</v>
      </c>
      <c r="W330" s="48">
        <f t="shared" si="221"/>
        <v>165508.79999999999</v>
      </c>
      <c r="X330" s="44">
        <f t="shared" si="227"/>
        <v>2107.4</v>
      </c>
      <c r="Y330" s="48">
        <f t="shared" si="222"/>
        <v>183343.80000000002</v>
      </c>
      <c r="Z330" s="20">
        <f t="shared" si="210"/>
        <v>626365.19999999995</v>
      </c>
      <c r="AB330" s="13" t="e">
        <f>+#REF!/261</f>
        <v>#REF!</v>
      </c>
      <c r="AC330" s="87">
        <f t="shared" si="203"/>
        <v>12</v>
      </c>
      <c r="AD330" s="83">
        <f t="shared" si="204"/>
        <v>1116</v>
      </c>
      <c r="AE330" s="92">
        <f t="shared" si="206"/>
        <v>11</v>
      </c>
      <c r="AF330" s="92">
        <f t="shared" si="207"/>
        <v>11.33</v>
      </c>
      <c r="AG330" s="92">
        <f t="shared" si="208"/>
        <v>11.66</v>
      </c>
      <c r="AH330" s="92">
        <f t="shared" si="209"/>
        <v>12</v>
      </c>
      <c r="AI330" s="137">
        <f t="shared" si="228"/>
        <v>1067</v>
      </c>
      <c r="AJ330" s="137">
        <f t="shared" si="229"/>
        <v>1099.01</v>
      </c>
      <c r="AK330" s="137">
        <f t="shared" si="230"/>
        <v>1131.02</v>
      </c>
      <c r="AL330" s="137">
        <f t="shared" si="231"/>
        <v>1164</v>
      </c>
    </row>
    <row r="331" spans="1:38">
      <c r="A331" s="5" t="s">
        <v>285</v>
      </c>
      <c r="B331" s="5" t="s">
        <v>408</v>
      </c>
      <c r="C331" s="22" t="s">
        <v>809</v>
      </c>
      <c r="D331" s="22" t="s">
        <v>2229</v>
      </c>
      <c r="E331" s="22" t="s">
        <v>888</v>
      </c>
      <c r="F331" s="22" t="s">
        <v>814</v>
      </c>
      <c r="G331" s="22"/>
      <c r="H331" s="23" t="s">
        <v>606</v>
      </c>
      <c r="I331" s="24">
        <v>250</v>
      </c>
      <c r="J331" s="32">
        <v>738</v>
      </c>
      <c r="K331" s="26" t="s">
        <v>889</v>
      </c>
      <c r="L331" s="13">
        <f t="shared" si="217"/>
        <v>9</v>
      </c>
      <c r="M331" s="27">
        <f t="shared" ref="M331:M337" si="232">+L331*87</f>
        <v>783</v>
      </c>
      <c r="N331" s="27">
        <f t="shared" ref="N331:N337" si="233">+(1.0609756097561)*J331</f>
        <v>783.00000000000182</v>
      </c>
      <c r="P331" s="30">
        <f t="shared" ref="P331:P337" si="234">+J331*1.57</f>
        <v>1158.6600000000001</v>
      </c>
      <c r="Q331" s="48">
        <f t="shared" ref="Q331:Q337" si="235">+P331*O331</f>
        <v>0</v>
      </c>
      <c r="R331" s="44">
        <f t="shared" ref="R331:R337" si="236">+P331*1.25</f>
        <v>1448.325</v>
      </c>
      <c r="S331" s="48">
        <f t="shared" ref="S331:S337" si="237">+R331*O331*3</f>
        <v>0</v>
      </c>
      <c r="T331" s="44">
        <f t="shared" ref="T331:T337" si="238">+J331*2.07</f>
        <v>1527.6599999999999</v>
      </c>
      <c r="U331" s="48">
        <f t="shared" ref="U331:U337" si="239">+T331*O331*3</f>
        <v>0</v>
      </c>
      <c r="V331" s="44">
        <f t="shared" ref="V331:V337" si="240">+J331*2.32</f>
        <v>1712.1599999999999</v>
      </c>
      <c r="W331" s="48">
        <f t="shared" ref="W331:W337" si="241">+V331*O331*3</f>
        <v>0</v>
      </c>
      <c r="X331" s="44">
        <f t="shared" ref="X331:X337" si="242">+J331*2.57</f>
        <v>1896.6599999999999</v>
      </c>
      <c r="Y331" s="48">
        <f t="shared" ref="Y331:Y337" si="243">+X331*O331*3</f>
        <v>0</v>
      </c>
      <c r="Z331" s="20">
        <f t="shared" ref="Z331:Z337" si="244">+Y331+W331+U331+S331</f>
        <v>0</v>
      </c>
      <c r="AC331" s="87">
        <f t="shared" ref="AC331:AC337" si="245">L331*1.2</f>
        <v>10.799999999999999</v>
      </c>
      <c r="AD331" s="83">
        <f t="shared" ref="AD331:AD337" si="246">AC331*93</f>
        <v>1004.3999999999999</v>
      </c>
      <c r="AE331" s="92">
        <f t="shared" ref="AE331:AE337" si="247">L331*1.1</f>
        <v>9.9</v>
      </c>
      <c r="AF331" s="92">
        <f t="shared" ref="AF331:AF337" si="248">L331*1.133</f>
        <v>10.196999999999999</v>
      </c>
      <c r="AG331" s="92">
        <f t="shared" ref="AG331:AG337" si="249">L331*1.166</f>
        <v>10.494</v>
      </c>
      <c r="AH331" s="92">
        <f t="shared" ref="AH331:AH337" si="250">L331*1.2</f>
        <v>10.799999999999999</v>
      </c>
      <c r="AI331" s="137">
        <f t="shared" si="228"/>
        <v>960.30000000000007</v>
      </c>
      <c r="AJ331" s="137">
        <f t="shared" si="229"/>
        <v>989.10899999999992</v>
      </c>
      <c r="AK331" s="137">
        <f t="shared" si="230"/>
        <v>1017.918</v>
      </c>
      <c r="AL331" s="137">
        <f t="shared" si="231"/>
        <v>1047.5999999999999</v>
      </c>
    </row>
    <row r="332" spans="1:38">
      <c r="A332" s="5" t="s">
        <v>285</v>
      </c>
      <c r="B332" s="5" t="s">
        <v>408</v>
      </c>
      <c r="C332" s="22" t="s">
        <v>809</v>
      </c>
      <c r="D332" s="22" t="s">
        <v>2229</v>
      </c>
      <c r="E332" s="22" t="s">
        <v>887</v>
      </c>
      <c r="F332" s="22" t="s">
        <v>814</v>
      </c>
      <c r="G332" s="22"/>
      <c r="H332" s="23" t="s">
        <v>606</v>
      </c>
      <c r="I332" s="24">
        <v>50</v>
      </c>
      <c r="J332" s="32">
        <v>164</v>
      </c>
      <c r="K332" s="26" t="s">
        <v>848</v>
      </c>
      <c r="L332" s="13">
        <f t="shared" si="217"/>
        <v>2</v>
      </c>
      <c r="M332" s="27">
        <f t="shared" si="232"/>
        <v>174</v>
      </c>
      <c r="N332" s="27">
        <f t="shared" si="233"/>
        <v>174.0000000000004</v>
      </c>
      <c r="P332" s="30">
        <f t="shared" si="234"/>
        <v>257.48</v>
      </c>
      <c r="Q332" s="48">
        <f t="shared" si="235"/>
        <v>0</v>
      </c>
      <c r="R332" s="44">
        <f t="shared" si="236"/>
        <v>321.85000000000002</v>
      </c>
      <c r="S332" s="48">
        <f t="shared" si="237"/>
        <v>0</v>
      </c>
      <c r="T332" s="44">
        <f t="shared" si="238"/>
        <v>339.47999999999996</v>
      </c>
      <c r="U332" s="48">
        <f t="shared" si="239"/>
        <v>0</v>
      </c>
      <c r="V332" s="44">
        <f t="shared" si="240"/>
        <v>380.47999999999996</v>
      </c>
      <c r="W332" s="48">
        <f t="shared" si="241"/>
        <v>0</v>
      </c>
      <c r="X332" s="44">
        <f t="shared" si="242"/>
        <v>421.47999999999996</v>
      </c>
      <c r="Y332" s="48">
        <f t="shared" si="243"/>
        <v>0</v>
      </c>
      <c r="Z332" s="20">
        <f t="shared" si="244"/>
        <v>0</v>
      </c>
      <c r="AC332" s="87">
        <f t="shared" si="245"/>
        <v>2.4</v>
      </c>
      <c r="AD332" s="83">
        <f t="shared" si="246"/>
        <v>223.2</v>
      </c>
      <c r="AE332" s="92">
        <f t="shared" si="247"/>
        <v>2.2000000000000002</v>
      </c>
      <c r="AF332" s="92">
        <f t="shared" si="248"/>
        <v>2.266</v>
      </c>
      <c r="AG332" s="92">
        <f t="shared" si="249"/>
        <v>2.3319999999999999</v>
      </c>
      <c r="AH332" s="92">
        <f t="shared" si="250"/>
        <v>2.4</v>
      </c>
      <c r="AI332" s="137">
        <f t="shared" si="228"/>
        <v>213.4</v>
      </c>
      <c r="AJ332" s="137">
        <f t="shared" si="229"/>
        <v>219.80199999999999</v>
      </c>
      <c r="AK332" s="137">
        <f t="shared" si="230"/>
        <v>226.20399999999998</v>
      </c>
      <c r="AL332" s="137">
        <f t="shared" si="231"/>
        <v>232.79999999999998</v>
      </c>
    </row>
    <row r="333" spans="1:38">
      <c r="A333" s="5" t="s">
        <v>285</v>
      </c>
      <c r="B333" s="5" t="s">
        <v>408</v>
      </c>
      <c r="C333" s="22" t="s">
        <v>809</v>
      </c>
      <c r="D333" s="22" t="s">
        <v>2229</v>
      </c>
      <c r="E333" s="22" t="s">
        <v>890</v>
      </c>
      <c r="F333" s="22" t="s">
        <v>814</v>
      </c>
      <c r="G333" s="22"/>
      <c r="H333" s="23" t="s">
        <v>606</v>
      </c>
      <c r="I333" s="24"/>
      <c r="J333" s="32">
        <v>250</v>
      </c>
      <c r="K333" s="26"/>
      <c r="L333" s="13">
        <f t="shared" si="217"/>
        <v>3.0487804878048781</v>
      </c>
      <c r="M333" s="27">
        <f t="shared" si="232"/>
        <v>265.2439024390244</v>
      </c>
      <c r="N333" s="27">
        <f t="shared" si="233"/>
        <v>265.24390243902502</v>
      </c>
      <c r="O333" s="15">
        <v>23</v>
      </c>
      <c r="P333" s="30">
        <f t="shared" si="234"/>
        <v>392.5</v>
      </c>
      <c r="Q333" s="48">
        <f t="shared" si="235"/>
        <v>9027.5</v>
      </c>
      <c r="R333" s="44">
        <f t="shared" si="236"/>
        <v>490.625</v>
      </c>
      <c r="S333" s="48">
        <f t="shared" si="237"/>
        <v>33853.125</v>
      </c>
      <c r="T333" s="44">
        <f t="shared" si="238"/>
        <v>517.5</v>
      </c>
      <c r="U333" s="48">
        <f t="shared" si="239"/>
        <v>35707.5</v>
      </c>
      <c r="V333" s="44">
        <f t="shared" si="240"/>
        <v>580</v>
      </c>
      <c r="W333" s="48">
        <f t="shared" si="241"/>
        <v>40020</v>
      </c>
      <c r="X333" s="44">
        <f t="shared" si="242"/>
        <v>642.5</v>
      </c>
      <c r="Y333" s="48">
        <f t="shared" si="243"/>
        <v>44332.5</v>
      </c>
      <c r="Z333" s="20">
        <f t="shared" si="244"/>
        <v>153913.125</v>
      </c>
      <c r="AC333" s="87">
        <f t="shared" si="245"/>
        <v>3.6585365853658534</v>
      </c>
      <c r="AD333" s="83">
        <f t="shared" si="246"/>
        <v>340.24390243902434</v>
      </c>
      <c r="AE333" s="92">
        <f t="shared" si="247"/>
        <v>3.3536585365853662</v>
      </c>
      <c r="AF333" s="92">
        <f t="shared" si="248"/>
        <v>3.4542682926829271</v>
      </c>
      <c r="AG333" s="92">
        <f t="shared" si="249"/>
        <v>3.5548780487804876</v>
      </c>
      <c r="AH333" s="92">
        <f t="shared" si="250"/>
        <v>3.6585365853658534</v>
      </c>
      <c r="AI333" s="137">
        <f t="shared" si="228"/>
        <v>325.30487804878049</v>
      </c>
      <c r="AJ333" s="137">
        <f t="shared" si="229"/>
        <v>335.06402439024396</v>
      </c>
      <c r="AK333" s="137">
        <f t="shared" si="230"/>
        <v>344.82317073170731</v>
      </c>
      <c r="AL333" s="137">
        <f t="shared" si="231"/>
        <v>354.8780487804878</v>
      </c>
    </row>
    <row r="334" spans="1:38">
      <c r="A334" s="5" t="s">
        <v>285</v>
      </c>
      <c r="B334" s="5" t="s">
        <v>408</v>
      </c>
      <c r="C334" s="22" t="s">
        <v>809</v>
      </c>
      <c r="D334" s="129" t="s">
        <v>2229</v>
      </c>
      <c r="E334" s="22" t="s">
        <v>895</v>
      </c>
      <c r="F334" s="22" t="s">
        <v>814</v>
      </c>
      <c r="G334" s="22"/>
      <c r="H334" s="23" t="s">
        <v>606</v>
      </c>
      <c r="I334" s="24">
        <v>125</v>
      </c>
      <c r="J334" s="32">
        <v>820</v>
      </c>
      <c r="K334" s="26" t="s">
        <v>875</v>
      </c>
      <c r="L334" s="13">
        <f t="shared" si="217"/>
        <v>10</v>
      </c>
      <c r="M334" s="27">
        <f t="shared" si="232"/>
        <v>870</v>
      </c>
      <c r="N334" s="27">
        <f t="shared" si="233"/>
        <v>870.00000000000205</v>
      </c>
      <c r="P334" s="30">
        <f t="shared" si="234"/>
        <v>1287.4000000000001</v>
      </c>
      <c r="Q334" s="48">
        <f t="shared" si="235"/>
        <v>0</v>
      </c>
      <c r="R334" s="44">
        <f t="shared" si="236"/>
        <v>1609.25</v>
      </c>
      <c r="S334" s="48">
        <f t="shared" si="237"/>
        <v>0</v>
      </c>
      <c r="T334" s="44">
        <f t="shared" si="238"/>
        <v>1697.3999999999999</v>
      </c>
      <c r="U334" s="48">
        <f t="shared" si="239"/>
        <v>0</v>
      </c>
      <c r="V334" s="44">
        <f t="shared" si="240"/>
        <v>1902.3999999999999</v>
      </c>
      <c r="W334" s="48">
        <f t="shared" si="241"/>
        <v>0</v>
      </c>
      <c r="X334" s="44">
        <f t="shared" si="242"/>
        <v>2107.4</v>
      </c>
      <c r="Y334" s="48">
        <f t="shared" si="243"/>
        <v>0</v>
      </c>
      <c r="Z334" s="20">
        <f t="shared" si="244"/>
        <v>0</v>
      </c>
      <c r="AC334" s="87">
        <f t="shared" si="245"/>
        <v>12</v>
      </c>
      <c r="AD334" s="83">
        <f t="shared" si="246"/>
        <v>1116</v>
      </c>
      <c r="AE334" s="92">
        <f t="shared" si="247"/>
        <v>11</v>
      </c>
      <c r="AF334" s="92">
        <f t="shared" si="248"/>
        <v>11.33</v>
      </c>
      <c r="AG334" s="92">
        <f t="shared" si="249"/>
        <v>11.66</v>
      </c>
      <c r="AH334" s="92">
        <f t="shared" si="250"/>
        <v>12</v>
      </c>
      <c r="AI334" s="137">
        <f t="shared" si="228"/>
        <v>1067</v>
      </c>
      <c r="AJ334" s="137">
        <f t="shared" si="229"/>
        <v>1099.01</v>
      </c>
      <c r="AK334" s="137">
        <f t="shared" si="230"/>
        <v>1131.02</v>
      </c>
      <c r="AL334" s="137">
        <f t="shared" si="231"/>
        <v>1164</v>
      </c>
    </row>
    <row r="335" spans="1:38" ht="20.399999999999999">
      <c r="A335" s="5" t="s">
        <v>285</v>
      </c>
      <c r="B335" s="5" t="s">
        <v>408</v>
      </c>
      <c r="C335" s="22" t="s">
        <v>809</v>
      </c>
      <c r="D335" s="129" t="s">
        <v>2229</v>
      </c>
      <c r="E335" s="22" t="s">
        <v>896</v>
      </c>
      <c r="F335" s="22" t="s">
        <v>814</v>
      </c>
      <c r="G335" s="22"/>
      <c r="H335" s="23" t="s">
        <v>606</v>
      </c>
      <c r="I335" s="24"/>
      <c r="J335" s="32">
        <v>82</v>
      </c>
      <c r="K335" s="26"/>
      <c r="L335" s="13">
        <f t="shared" si="217"/>
        <v>1</v>
      </c>
      <c r="M335" s="27">
        <f t="shared" si="232"/>
        <v>87</v>
      </c>
      <c r="N335" s="27">
        <f t="shared" si="233"/>
        <v>87.000000000000199</v>
      </c>
      <c r="P335" s="30">
        <f t="shared" si="234"/>
        <v>128.74</v>
      </c>
      <c r="Q335" s="48">
        <f t="shared" si="235"/>
        <v>0</v>
      </c>
      <c r="R335" s="44">
        <f t="shared" si="236"/>
        <v>160.92500000000001</v>
      </c>
      <c r="S335" s="48">
        <f t="shared" si="237"/>
        <v>0</v>
      </c>
      <c r="T335" s="44">
        <f t="shared" si="238"/>
        <v>169.73999999999998</v>
      </c>
      <c r="U335" s="48">
        <f t="shared" si="239"/>
        <v>0</v>
      </c>
      <c r="V335" s="44">
        <f t="shared" si="240"/>
        <v>190.23999999999998</v>
      </c>
      <c r="W335" s="48">
        <f t="shared" si="241"/>
        <v>0</v>
      </c>
      <c r="X335" s="44">
        <f t="shared" si="242"/>
        <v>210.73999999999998</v>
      </c>
      <c r="Y335" s="48">
        <f t="shared" si="243"/>
        <v>0</v>
      </c>
      <c r="Z335" s="20">
        <f t="shared" si="244"/>
        <v>0</v>
      </c>
      <c r="AC335" s="87">
        <f t="shared" si="245"/>
        <v>1.2</v>
      </c>
      <c r="AD335" s="83">
        <f t="shared" si="246"/>
        <v>111.6</v>
      </c>
      <c r="AE335" s="92">
        <f t="shared" si="247"/>
        <v>1.1000000000000001</v>
      </c>
      <c r="AF335" s="92">
        <f t="shared" si="248"/>
        <v>1.133</v>
      </c>
      <c r="AG335" s="92">
        <f t="shared" si="249"/>
        <v>1.1659999999999999</v>
      </c>
      <c r="AH335" s="92">
        <f t="shared" si="250"/>
        <v>1.2</v>
      </c>
      <c r="AI335" s="137">
        <f t="shared" si="228"/>
        <v>106.7</v>
      </c>
      <c r="AJ335" s="137">
        <f t="shared" si="229"/>
        <v>109.901</v>
      </c>
      <c r="AK335" s="137">
        <f t="shared" si="230"/>
        <v>113.10199999999999</v>
      </c>
      <c r="AL335" s="137">
        <f t="shared" si="231"/>
        <v>116.39999999999999</v>
      </c>
    </row>
    <row r="336" spans="1:38">
      <c r="A336" s="5" t="s">
        <v>285</v>
      </c>
      <c r="B336" s="5" t="s">
        <v>408</v>
      </c>
      <c r="C336" s="22" t="s">
        <v>809</v>
      </c>
      <c r="D336" s="129" t="s">
        <v>2229</v>
      </c>
      <c r="E336" s="22" t="s">
        <v>2231</v>
      </c>
      <c r="F336" s="22" t="s">
        <v>814</v>
      </c>
      <c r="G336" s="22"/>
      <c r="H336" s="23" t="s">
        <v>606</v>
      </c>
      <c r="I336" s="24">
        <v>190</v>
      </c>
      <c r="J336" s="32">
        <v>984</v>
      </c>
      <c r="K336" s="26" t="s">
        <v>897</v>
      </c>
      <c r="L336" s="13">
        <f t="shared" si="217"/>
        <v>12</v>
      </c>
      <c r="M336" s="27">
        <f t="shared" si="232"/>
        <v>1044</v>
      </c>
      <c r="N336" s="27">
        <f t="shared" si="233"/>
        <v>1044.0000000000025</v>
      </c>
      <c r="P336" s="30">
        <f t="shared" si="234"/>
        <v>1544.88</v>
      </c>
      <c r="Q336" s="48">
        <f t="shared" si="235"/>
        <v>0</v>
      </c>
      <c r="R336" s="44">
        <f t="shared" si="236"/>
        <v>1931.1000000000001</v>
      </c>
      <c r="S336" s="48">
        <f t="shared" si="237"/>
        <v>0</v>
      </c>
      <c r="T336" s="44">
        <f t="shared" si="238"/>
        <v>2036.8799999999999</v>
      </c>
      <c r="U336" s="48">
        <f t="shared" si="239"/>
        <v>0</v>
      </c>
      <c r="V336" s="44">
        <f t="shared" si="240"/>
        <v>2282.8799999999997</v>
      </c>
      <c r="W336" s="48">
        <f t="shared" si="241"/>
        <v>0</v>
      </c>
      <c r="X336" s="44">
        <f t="shared" si="242"/>
        <v>2528.8799999999997</v>
      </c>
      <c r="Y336" s="48">
        <f t="shared" si="243"/>
        <v>0</v>
      </c>
      <c r="Z336" s="20">
        <f t="shared" si="244"/>
        <v>0</v>
      </c>
      <c r="AC336" s="87">
        <f t="shared" si="245"/>
        <v>14.399999999999999</v>
      </c>
      <c r="AD336" s="83">
        <f t="shared" si="246"/>
        <v>1339.1999999999998</v>
      </c>
      <c r="AE336" s="92">
        <f t="shared" si="247"/>
        <v>13.200000000000001</v>
      </c>
      <c r="AF336" s="92">
        <f t="shared" si="248"/>
        <v>13.596</v>
      </c>
      <c r="AG336" s="92">
        <f t="shared" si="249"/>
        <v>13.991999999999999</v>
      </c>
      <c r="AH336" s="92">
        <f t="shared" si="250"/>
        <v>14.399999999999999</v>
      </c>
      <c r="AI336" s="137">
        <f t="shared" si="228"/>
        <v>1280.4000000000001</v>
      </c>
      <c r="AJ336" s="137">
        <f t="shared" si="229"/>
        <v>1318.8119999999999</v>
      </c>
      <c r="AK336" s="137">
        <f t="shared" si="230"/>
        <v>1357.2239999999999</v>
      </c>
      <c r="AL336" s="137">
        <f t="shared" si="231"/>
        <v>1396.8</v>
      </c>
    </row>
    <row r="337" spans="1:38">
      <c r="A337" s="5" t="s">
        <v>285</v>
      </c>
      <c r="B337" s="5" t="s">
        <v>408</v>
      </c>
      <c r="C337" s="22" t="s">
        <v>809</v>
      </c>
      <c r="D337" s="129" t="s">
        <v>2229</v>
      </c>
      <c r="E337" s="22" t="s">
        <v>902</v>
      </c>
      <c r="F337" s="22" t="s">
        <v>814</v>
      </c>
      <c r="G337" s="22"/>
      <c r="H337" s="23" t="s">
        <v>606</v>
      </c>
      <c r="I337" s="24">
        <v>190</v>
      </c>
      <c r="J337" s="32">
        <v>820</v>
      </c>
      <c r="K337" s="26" t="s">
        <v>860</v>
      </c>
      <c r="L337" s="13">
        <f t="shared" si="217"/>
        <v>10</v>
      </c>
      <c r="M337" s="27">
        <f t="shared" si="232"/>
        <v>870</v>
      </c>
      <c r="N337" s="27">
        <f t="shared" si="233"/>
        <v>870.00000000000205</v>
      </c>
      <c r="O337" s="15">
        <v>65</v>
      </c>
      <c r="P337" s="30">
        <f t="shared" si="234"/>
        <v>1287.4000000000001</v>
      </c>
      <c r="Q337" s="48">
        <f t="shared" si="235"/>
        <v>83681</v>
      </c>
      <c r="R337" s="44">
        <f t="shared" si="236"/>
        <v>1609.25</v>
      </c>
      <c r="S337" s="48">
        <f t="shared" si="237"/>
        <v>313803.75</v>
      </c>
      <c r="T337" s="44">
        <f t="shared" si="238"/>
        <v>1697.3999999999999</v>
      </c>
      <c r="U337" s="48">
        <f t="shared" si="239"/>
        <v>330992.99999999994</v>
      </c>
      <c r="V337" s="44">
        <f t="shared" si="240"/>
        <v>1902.3999999999999</v>
      </c>
      <c r="W337" s="48">
        <f t="shared" si="241"/>
        <v>370967.99999999994</v>
      </c>
      <c r="X337" s="44">
        <f t="shared" si="242"/>
        <v>2107.4</v>
      </c>
      <c r="Y337" s="48">
        <f t="shared" si="243"/>
        <v>410943</v>
      </c>
      <c r="Z337" s="20">
        <f t="shared" si="244"/>
        <v>1426707.75</v>
      </c>
      <c r="AC337" s="87">
        <f t="shared" si="245"/>
        <v>12</v>
      </c>
      <c r="AD337" s="83">
        <f t="shared" si="246"/>
        <v>1116</v>
      </c>
      <c r="AE337" s="92">
        <f t="shared" si="247"/>
        <v>11</v>
      </c>
      <c r="AF337" s="92">
        <f t="shared" si="248"/>
        <v>11.33</v>
      </c>
      <c r="AG337" s="92">
        <f t="shared" si="249"/>
        <v>11.66</v>
      </c>
      <c r="AH337" s="92">
        <f t="shared" si="250"/>
        <v>12</v>
      </c>
      <c r="AI337" s="137">
        <f t="shared" si="228"/>
        <v>1067</v>
      </c>
      <c r="AJ337" s="137">
        <f t="shared" si="229"/>
        <v>1099.01</v>
      </c>
      <c r="AK337" s="137">
        <f t="shared" si="230"/>
        <v>1131.02</v>
      </c>
      <c r="AL337" s="137">
        <f t="shared" si="231"/>
        <v>1164</v>
      </c>
    </row>
    <row r="338" spans="1:38" ht="51">
      <c r="A338" s="5" t="s">
        <v>285</v>
      </c>
      <c r="B338" s="5" t="s">
        <v>408</v>
      </c>
      <c r="C338" s="22" t="s">
        <v>809</v>
      </c>
      <c r="D338" s="22" t="s">
        <v>877</v>
      </c>
      <c r="E338" s="22" t="s">
        <v>885</v>
      </c>
      <c r="F338" s="22" t="s">
        <v>814</v>
      </c>
      <c r="G338" s="22"/>
      <c r="H338" s="23" t="s">
        <v>606</v>
      </c>
      <c r="I338" s="24" t="s">
        <v>850</v>
      </c>
      <c r="J338" s="32" t="s">
        <v>850</v>
      </c>
      <c r="K338" s="32" t="s">
        <v>850</v>
      </c>
      <c r="L338" s="32" t="s">
        <v>850</v>
      </c>
      <c r="M338" s="32" t="s">
        <v>850</v>
      </c>
      <c r="N338" s="32" t="s">
        <v>850</v>
      </c>
      <c r="O338" s="32" t="s">
        <v>850</v>
      </c>
      <c r="P338" s="32" t="s">
        <v>850</v>
      </c>
      <c r="Q338" s="32" t="s">
        <v>850</v>
      </c>
      <c r="R338" s="32" t="s">
        <v>850</v>
      </c>
      <c r="S338" s="32" t="s">
        <v>850</v>
      </c>
      <c r="T338" s="32" t="s">
        <v>850</v>
      </c>
      <c r="U338" s="32" t="s">
        <v>850</v>
      </c>
      <c r="V338" s="32" t="s">
        <v>850</v>
      </c>
      <c r="W338" s="32" t="s">
        <v>850</v>
      </c>
      <c r="X338" s="32" t="s">
        <v>850</v>
      </c>
      <c r="Y338" s="32" t="s">
        <v>850</v>
      </c>
      <c r="Z338" s="32" t="s">
        <v>850</v>
      </c>
      <c r="AA338" s="32" t="s">
        <v>850</v>
      </c>
      <c r="AB338" s="32" t="s">
        <v>850</v>
      </c>
      <c r="AC338" s="32" t="s">
        <v>850</v>
      </c>
      <c r="AD338" s="32" t="s">
        <v>850</v>
      </c>
      <c r="AE338" s="32" t="s">
        <v>850</v>
      </c>
      <c r="AF338" s="32" t="s">
        <v>850</v>
      </c>
      <c r="AG338" s="32" t="s">
        <v>850</v>
      </c>
      <c r="AH338" s="32" t="s">
        <v>850</v>
      </c>
      <c r="AI338" s="32" t="s">
        <v>850</v>
      </c>
      <c r="AJ338" s="32" t="s">
        <v>850</v>
      </c>
      <c r="AK338" s="32" t="s">
        <v>850</v>
      </c>
      <c r="AL338" s="32" t="s">
        <v>850</v>
      </c>
    </row>
    <row r="339" spans="1:38">
      <c r="A339" s="5" t="s">
        <v>285</v>
      </c>
      <c r="B339" s="5" t="s">
        <v>408</v>
      </c>
      <c r="C339" s="22" t="s">
        <v>809</v>
      </c>
      <c r="D339" s="22" t="s">
        <v>2230</v>
      </c>
      <c r="E339" s="22" t="s">
        <v>884</v>
      </c>
      <c r="F339" s="22" t="s">
        <v>814</v>
      </c>
      <c r="G339" s="22"/>
      <c r="H339" s="23" t="s">
        <v>606</v>
      </c>
      <c r="I339" s="24">
        <v>37.5</v>
      </c>
      <c r="J339" s="32">
        <v>410</v>
      </c>
      <c r="K339" s="26" t="s">
        <v>886</v>
      </c>
      <c r="L339" s="13">
        <f t="shared" si="217"/>
        <v>5</v>
      </c>
      <c r="M339" s="27">
        <f>+L339*87</f>
        <v>435</v>
      </c>
      <c r="N339" s="27">
        <f>+(1.0609756097561)*J339</f>
        <v>435.00000000000102</v>
      </c>
      <c r="O339" s="15">
        <v>120</v>
      </c>
      <c r="P339" s="30">
        <f>+J339*1.57</f>
        <v>643.70000000000005</v>
      </c>
      <c r="Q339" s="48">
        <f>+P339*O339</f>
        <v>77244</v>
      </c>
      <c r="R339" s="44">
        <f>+P339*1.25</f>
        <v>804.625</v>
      </c>
      <c r="S339" s="48">
        <f>+R339*O339*3</f>
        <v>289665</v>
      </c>
      <c r="T339" s="44">
        <f>+J339*2.07</f>
        <v>848.69999999999993</v>
      </c>
      <c r="U339" s="48">
        <f>+T339*O339*3</f>
        <v>305531.99999999994</v>
      </c>
      <c r="V339" s="44">
        <f>+J339*2.32</f>
        <v>951.19999999999993</v>
      </c>
      <c r="W339" s="48">
        <f>+V339*O339*3</f>
        <v>342431.99999999994</v>
      </c>
      <c r="X339" s="44">
        <f>+J339*2.57</f>
        <v>1053.7</v>
      </c>
      <c r="Y339" s="48">
        <f>+X339*O339*3</f>
        <v>379332</v>
      </c>
      <c r="Z339" s="20">
        <f>+Y339+W339+U339+S339</f>
        <v>1316961</v>
      </c>
      <c r="AC339" s="87">
        <f>L339*1.2</f>
        <v>6</v>
      </c>
      <c r="AD339" s="83">
        <f>AC339*93</f>
        <v>558</v>
      </c>
      <c r="AE339" s="92">
        <f>L339*1.1</f>
        <v>5.5</v>
      </c>
      <c r="AF339" s="92">
        <f>L339*1.133</f>
        <v>5.665</v>
      </c>
      <c r="AG339" s="92">
        <f>L339*1.166</f>
        <v>5.83</v>
      </c>
      <c r="AH339" s="92">
        <f>L339*1.2</f>
        <v>6</v>
      </c>
      <c r="AI339" s="137">
        <f t="shared" si="228"/>
        <v>533.5</v>
      </c>
      <c r="AJ339" s="137">
        <f t="shared" si="229"/>
        <v>549.505</v>
      </c>
      <c r="AK339" s="137">
        <f t="shared" si="230"/>
        <v>565.51</v>
      </c>
      <c r="AL339" s="137">
        <f t="shared" si="231"/>
        <v>582</v>
      </c>
    </row>
    <row r="340" spans="1:38">
      <c r="A340" s="5" t="s">
        <v>285</v>
      </c>
      <c r="B340" s="5" t="s">
        <v>408</v>
      </c>
      <c r="C340" s="22" t="s">
        <v>809</v>
      </c>
      <c r="D340" s="22" t="s">
        <v>877</v>
      </c>
      <c r="E340" s="22" t="s">
        <v>891</v>
      </c>
      <c r="F340" s="22" t="s">
        <v>814</v>
      </c>
      <c r="G340" s="22"/>
      <c r="H340" s="23" t="s">
        <v>606</v>
      </c>
      <c r="I340" s="24">
        <v>75</v>
      </c>
      <c r="J340" s="32">
        <v>575</v>
      </c>
      <c r="K340" s="26" t="s">
        <v>892</v>
      </c>
      <c r="L340" s="13">
        <v>5</v>
      </c>
      <c r="M340" s="27">
        <f t="shared" ref="M340:M350" si="251">+L340*87</f>
        <v>435</v>
      </c>
      <c r="N340" s="27">
        <f t="shared" si="218"/>
        <v>610.06097560975752</v>
      </c>
      <c r="O340" s="15">
        <v>308</v>
      </c>
      <c r="P340" s="30">
        <f t="shared" ref="P340:P350" si="252">+J340*1.57</f>
        <v>902.75</v>
      </c>
      <c r="Q340" s="48">
        <f t="shared" ref="Q340:Q387" si="253">+P340*O340</f>
        <v>278047</v>
      </c>
      <c r="R340" s="44">
        <f t="shared" ref="R340:R379" si="254">+P340*1.25</f>
        <v>1128.4375</v>
      </c>
      <c r="S340" s="48">
        <f t="shared" si="219"/>
        <v>1042676.25</v>
      </c>
      <c r="T340" s="44">
        <f t="shared" ref="T340:T350" si="255">+J340*2.07</f>
        <v>1190.25</v>
      </c>
      <c r="U340" s="48">
        <f t="shared" si="220"/>
        <v>1099791</v>
      </c>
      <c r="V340" s="44">
        <f t="shared" ref="V340:V350" si="256">+J340*2.32</f>
        <v>1334</v>
      </c>
      <c r="W340" s="48">
        <f t="shared" si="221"/>
        <v>1232616</v>
      </c>
      <c r="X340" s="44">
        <f t="shared" ref="X340:X350" si="257">+J340*2.57</f>
        <v>1477.75</v>
      </c>
      <c r="Y340" s="48">
        <f t="shared" si="222"/>
        <v>1365441</v>
      </c>
      <c r="Z340" s="20">
        <f t="shared" si="210"/>
        <v>4740524.25</v>
      </c>
      <c r="AC340" s="87">
        <f t="shared" si="203"/>
        <v>6</v>
      </c>
      <c r="AD340" s="83">
        <f t="shared" si="204"/>
        <v>558</v>
      </c>
      <c r="AE340" s="92">
        <f t="shared" si="206"/>
        <v>5.5</v>
      </c>
      <c r="AF340" s="92">
        <f t="shared" si="207"/>
        <v>5.665</v>
      </c>
      <c r="AG340" s="92">
        <f t="shared" si="208"/>
        <v>5.83</v>
      </c>
      <c r="AH340" s="92">
        <f t="shared" si="209"/>
        <v>6</v>
      </c>
      <c r="AI340" s="137">
        <f t="shared" si="228"/>
        <v>533.5</v>
      </c>
      <c r="AJ340" s="137">
        <f t="shared" si="229"/>
        <v>549.505</v>
      </c>
      <c r="AK340" s="137">
        <f t="shared" si="230"/>
        <v>565.51</v>
      </c>
      <c r="AL340" s="137">
        <f t="shared" si="231"/>
        <v>582</v>
      </c>
    </row>
    <row r="341" spans="1:38" ht="13.05" customHeight="1">
      <c r="A341" s="5" t="s">
        <v>285</v>
      </c>
      <c r="B341" s="5" t="s">
        <v>408</v>
      </c>
      <c r="C341" s="22" t="s">
        <v>809</v>
      </c>
      <c r="D341" s="22" t="s">
        <v>877</v>
      </c>
      <c r="E341" s="22" t="s">
        <v>893</v>
      </c>
      <c r="F341" s="22" t="s">
        <v>814</v>
      </c>
      <c r="G341" s="22"/>
      <c r="H341" s="23" t="s">
        <v>606</v>
      </c>
      <c r="I341" s="24">
        <v>30</v>
      </c>
      <c r="J341" s="32">
        <v>85</v>
      </c>
      <c r="K341" s="26" t="s">
        <v>894</v>
      </c>
      <c r="L341" s="13">
        <v>1</v>
      </c>
      <c r="M341" s="27">
        <f t="shared" si="251"/>
        <v>87</v>
      </c>
      <c r="N341" s="27">
        <f t="shared" si="218"/>
        <v>90.18292682926851</v>
      </c>
      <c r="O341" s="15">
        <v>2774</v>
      </c>
      <c r="P341" s="30">
        <f t="shared" si="252"/>
        <v>133.45000000000002</v>
      </c>
      <c r="Q341" s="48">
        <f t="shared" si="253"/>
        <v>370190.30000000005</v>
      </c>
      <c r="R341" s="44">
        <f t="shared" si="254"/>
        <v>166.81250000000003</v>
      </c>
      <c r="S341" s="48">
        <f t="shared" si="219"/>
        <v>1388213.6250000002</v>
      </c>
      <c r="T341" s="44">
        <f t="shared" si="255"/>
        <v>175.95</v>
      </c>
      <c r="U341" s="48">
        <f t="shared" si="220"/>
        <v>1464255.9</v>
      </c>
      <c r="V341" s="44">
        <f t="shared" si="256"/>
        <v>197.2</v>
      </c>
      <c r="W341" s="48">
        <f t="shared" si="221"/>
        <v>1641098.4</v>
      </c>
      <c r="X341" s="44">
        <f t="shared" si="257"/>
        <v>218.45</v>
      </c>
      <c r="Y341" s="48">
        <f t="shared" si="222"/>
        <v>1817940.9</v>
      </c>
      <c r="Z341" s="20">
        <f t="shared" si="210"/>
        <v>6311508.8249999993</v>
      </c>
      <c r="AC341" s="87">
        <f t="shared" si="203"/>
        <v>1.2</v>
      </c>
      <c r="AD341" s="83">
        <f t="shared" si="204"/>
        <v>111.6</v>
      </c>
      <c r="AE341" s="92">
        <f t="shared" si="206"/>
        <v>1.1000000000000001</v>
      </c>
      <c r="AF341" s="92">
        <f t="shared" si="207"/>
        <v>1.133</v>
      </c>
      <c r="AG341" s="92">
        <f t="shared" si="208"/>
        <v>1.1659999999999999</v>
      </c>
      <c r="AH341" s="92">
        <f t="shared" si="209"/>
        <v>1.2</v>
      </c>
      <c r="AI341" s="137">
        <f t="shared" si="228"/>
        <v>106.7</v>
      </c>
      <c r="AJ341" s="137">
        <f t="shared" si="229"/>
        <v>109.901</v>
      </c>
      <c r="AK341" s="137">
        <f t="shared" si="230"/>
        <v>113.10199999999999</v>
      </c>
      <c r="AL341" s="137">
        <f t="shared" si="231"/>
        <v>116.39999999999999</v>
      </c>
    </row>
    <row r="342" spans="1:38">
      <c r="A342" s="5" t="s">
        <v>285</v>
      </c>
      <c r="B342" s="5" t="s">
        <v>408</v>
      </c>
      <c r="C342" s="22" t="s">
        <v>809</v>
      </c>
      <c r="D342" s="22" t="s">
        <v>877</v>
      </c>
      <c r="E342" s="22" t="s">
        <v>898</v>
      </c>
      <c r="F342" s="22" t="s">
        <v>814</v>
      </c>
      <c r="G342" s="22"/>
      <c r="H342" s="23" t="s">
        <v>606</v>
      </c>
      <c r="I342" s="24">
        <v>125</v>
      </c>
      <c r="J342" s="32">
        <v>820</v>
      </c>
      <c r="K342" s="26" t="s">
        <v>875</v>
      </c>
      <c r="L342" s="13">
        <f t="shared" si="217"/>
        <v>10</v>
      </c>
      <c r="M342" s="27">
        <f t="shared" si="251"/>
        <v>870</v>
      </c>
      <c r="N342" s="27">
        <f t="shared" si="218"/>
        <v>870.00000000000205</v>
      </c>
      <c r="P342" s="30">
        <f t="shared" si="252"/>
        <v>1287.4000000000001</v>
      </c>
      <c r="Q342" s="48">
        <f t="shared" si="253"/>
        <v>0</v>
      </c>
      <c r="R342" s="44">
        <f t="shared" si="254"/>
        <v>1609.25</v>
      </c>
      <c r="S342" s="48">
        <f t="shared" si="219"/>
        <v>0</v>
      </c>
      <c r="T342" s="44">
        <f t="shared" si="255"/>
        <v>1697.3999999999999</v>
      </c>
      <c r="U342" s="48">
        <f t="shared" si="220"/>
        <v>0</v>
      </c>
      <c r="V342" s="44">
        <f t="shared" si="256"/>
        <v>1902.3999999999999</v>
      </c>
      <c r="W342" s="48">
        <f t="shared" si="221"/>
        <v>0</v>
      </c>
      <c r="X342" s="44">
        <f t="shared" si="257"/>
        <v>2107.4</v>
      </c>
      <c r="Y342" s="48">
        <f t="shared" si="222"/>
        <v>0</v>
      </c>
      <c r="Z342" s="20">
        <f t="shared" ref="Z342:Z351" si="258">+Y342+W342+U342+S342</f>
        <v>0</v>
      </c>
      <c r="AC342" s="87">
        <f t="shared" si="203"/>
        <v>12</v>
      </c>
      <c r="AD342" s="83">
        <f t="shared" si="204"/>
        <v>1116</v>
      </c>
      <c r="AE342" s="92">
        <f t="shared" si="206"/>
        <v>11</v>
      </c>
      <c r="AF342" s="92">
        <f t="shared" si="207"/>
        <v>11.33</v>
      </c>
      <c r="AG342" s="92">
        <f t="shared" si="208"/>
        <v>11.66</v>
      </c>
      <c r="AH342" s="92">
        <f t="shared" si="209"/>
        <v>12</v>
      </c>
      <c r="AI342" s="137">
        <f t="shared" si="228"/>
        <v>1067</v>
      </c>
      <c r="AJ342" s="137">
        <f t="shared" si="229"/>
        <v>1099.01</v>
      </c>
      <c r="AK342" s="137">
        <f t="shared" si="230"/>
        <v>1131.02</v>
      </c>
      <c r="AL342" s="137">
        <f t="shared" si="231"/>
        <v>1164</v>
      </c>
    </row>
    <row r="343" spans="1:38">
      <c r="A343" s="5" t="s">
        <v>285</v>
      </c>
      <c r="B343" s="5" t="s">
        <v>408</v>
      </c>
      <c r="C343" s="22" t="s">
        <v>809</v>
      </c>
      <c r="D343" s="22" t="s">
        <v>877</v>
      </c>
      <c r="E343" s="22" t="s">
        <v>899</v>
      </c>
      <c r="F343" s="22"/>
      <c r="G343" s="22"/>
      <c r="H343" s="23" t="s">
        <v>606</v>
      </c>
      <c r="I343" s="24"/>
      <c r="J343" s="32">
        <v>820</v>
      </c>
      <c r="K343" s="26"/>
      <c r="L343" s="13">
        <f t="shared" si="217"/>
        <v>10</v>
      </c>
      <c r="M343" s="27">
        <f t="shared" si="251"/>
        <v>870</v>
      </c>
      <c r="N343" s="27">
        <f t="shared" si="218"/>
        <v>870.00000000000205</v>
      </c>
      <c r="O343" s="15">
        <v>651</v>
      </c>
      <c r="P343" s="30">
        <f t="shared" si="252"/>
        <v>1287.4000000000001</v>
      </c>
      <c r="Q343" s="48">
        <f t="shared" si="253"/>
        <v>838097.4</v>
      </c>
      <c r="R343" s="44">
        <f t="shared" si="254"/>
        <v>1609.25</v>
      </c>
      <c r="S343" s="48">
        <f t="shared" si="219"/>
        <v>3142865.25</v>
      </c>
      <c r="T343" s="44">
        <f t="shared" si="255"/>
        <v>1697.3999999999999</v>
      </c>
      <c r="U343" s="48">
        <f t="shared" si="220"/>
        <v>3315022.1999999997</v>
      </c>
      <c r="V343" s="44">
        <f t="shared" si="256"/>
        <v>1902.3999999999999</v>
      </c>
      <c r="W343" s="48">
        <f t="shared" si="221"/>
        <v>3715387.1999999997</v>
      </c>
      <c r="X343" s="44">
        <f t="shared" si="257"/>
        <v>2107.4</v>
      </c>
      <c r="Y343" s="48">
        <f t="shared" si="222"/>
        <v>4115752.2</v>
      </c>
      <c r="Z343" s="20">
        <f t="shared" si="258"/>
        <v>14289026.85</v>
      </c>
      <c r="AC343" s="87">
        <f t="shared" si="203"/>
        <v>12</v>
      </c>
      <c r="AD343" s="83">
        <f t="shared" si="204"/>
        <v>1116</v>
      </c>
      <c r="AE343" s="92">
        <f t="shared" si="206"/>
        <v>11</v>
      </c>
      <c r="AF343" s="92">
        <f t="shared" si="207"/>
        <v>11.33</v>
      </c>
      <c r="AG343" s="92">
        <f t="shared" si="208"/>
        <v>11.66</v>
      </c>
      <c r="AH343" s="92">
        <f t="shared" si="209"/>
        <v>12</v>
      </c>
      <c r="AI343" s="137">
        <f t="shared" si="228"/>
        <v>1067</v>
      </c>
      <c r="AJ343" s="137">
        <f t="shared" si="229"/>
        <v>1099.01</v>
      </c>
      <c r="AK343" s="137">
        <f t="shared" si="230"/>
        <v>1131.02</v>
      </c>
      <c r="AL343" s="137">
        <f t="shared" si="231"/>
        <v>1164</v>
      </c>
    </row>
    <row r="344" spans="1:38">
      <c r="A344" s="5" t="s">
        <v>285</v>
      </c>
      <c r="B344" s="5" t="s">
        <v>408</v>
      </c>
      <c r="C344" s="22" t="s">
        <v>809</v>
      </c>
      <c r="D344" s="22" t="s">
        <v>877</v>
      </c>
      <c r="E344" s="22" t="s">
        <v>900</v>
      </c>
      <c r="F344" s="22"/>
      <c r="G344" s="22"/>
      <c r="H344" s="23" t="s">
        <v>606</v>
      </c>
      <c r="I344" s="24"/>
      <c r="J344" s="32">
        <v>1010</v>
      </c>
      <c r="K344" s="26"/>
      <c r="L344" s="13">
        <f t="shared" si="217"/>
        <v>12.317073170731707</v>
      </c>
      <c r="M344" s="27">
        <f t="shared" si="251"/>
        <v>1071.5853658536585</v>
      </c>
      <c r="N344" s="27">
        <f t="shared" si="218"/>
        <v>1071.585365853661</v>
      </c>
      <c r="O344" s="15">
        <v>25</v>
      </c>
      <c r="P344" s="30">
        <f t="shared" si="252"/>
        <v>1585.7</v>
      </c>
      <c r="Q344" s="48">
        <f t="shared" si="253"/>
        <v>39642.5</v>
      </c>
      <c r="R344" s="44">
        <f t="shared" si="254"/>
        <v>1982.125</v>
      </c>
      <c r="S344" s="48">
        <f t="shared" si="219"/>
        <v>148659.375</v>
      </c>
      <c r="T344" s="44">
        <f t="shared" si="255"/>
        <v>2090.6999999999998</v>
      </c>
      <c r="U344" s="48">
        <f t="shared" si="220"/>
        <v>156802.49999999997</v>
      </c>
      <c r="V344" s="44">
        <f t="shared" si="256"/>
        <v>2343.1999999999998</v>
      </c>
      <c r="W344" s="48">
        <f t="shared" si="221"/>
        <v>175739.99999999997</v>
      </c>
      <c r="X344" s="44">
        <f t="shared" si="257"/>
        <v>2595.6999999999998</v>
      </c>
      <c r="Y344" s="48">
        <f t="shared" si="222"/>
        <v>194677.49999999997</v>
      </c>
      <c r="Z344" s="20">
        <f t="shared" si="258"/>
        <v>675879.37499999988</v>
      </c>
      <c r="AC344" s="87">
        <f t="shared" si="203"/>
        <v>14.780487804878048</v>
      </c>
      <c r="AD344" s="83">
        <f t="shared" si="204"/>
        <v>1374.5853658536585</v>
      </c>
      <c r="AE344" s="92">
        <f t="shared" si="206"/>
        <v>13.548780487804878</v>
      </c>
      <c r="AF344" s="92">
        <f t="shared" si="207"/>
        <v>13.955243902439024</v>
      </c>
      <c r="AG344" s="92">
        <f t="shared" si="208"/>
        <v>14.361707317073169</v>
      </c>
      <c r="AH344" s="92">
        <f t="shared" si="209"/>
        <v>14.780487804878048</v>
      </c>
      <c r="AI344" s="137">
        <f t="shared" si="228"/>
        <v>1314.2317073170732</v>
      </c>
      <c r="AJ344" s="137">
        <f t="shared" si="229"/>
        <v>1353.6586585365853</v>
      </c>
      <c r="AK344" s="137">
        <f t="shared" si="230"/>
        <v>1393.0856097560973</v>
      </c>
      <c r="AL344" s="137">
        <f t="shared" si="231"/>
        <v>1433.7073170731705</v>
      </c>
    </row>
    <row r="345" spans="1:38" ht="15.45" customHeight="1">
      <c r="A345" s="5" t="s">
        <v>285</v>
      </c>
      <c r="B345" s="5" t="s">
        <v>408</v>
      </c>
      <c r="C345" s="22" t="s">
        <v>809</v>
      </c>
      <c r="D345" s="22" t="s">
        <v>877</v>
      </c>
      <c r="E345" s="22" t="s">
        <v>901</v>
      </c>
      <c r="F345" s="22" t="s">
        <v>814</v>
      </c>
      <c r="G345" s="22"/>
      <c r="H345" s="23" t="s">
        <v>606</v>
      </c>
      <c r="I345" s="24">
        <v>25</v>
      </c>
      <c r="J345" s="32" t="s">
        <v>850</v>
      </c>
      <c r="K345" s="32" t="s">
        <v>850</v>
      </c>
      <c r="L345" s="32" t="s">
        <v>850</v>
      </c>
      <c r="M345" s="32" t="s">
        <v>850</v>
      </c>
      <c r="N345" s="32" t="s">
        <v>850</v>
      </c>
      <c r="O345" s="32" t="s">
        <v>850</v>
      </c>
      <c r="P345" s="32" t="s">
        <v>850</v>
      </c>
      <c r="Q345" s="32" t="s">
        <v>850</v>
      </c>
      <c r="R345" s="32" t="s">
        <v>850</v>
      </c>
      <c r="S345" s="32" t="s">
        <v>850</v>
      </c>
      <c r="T345" s="32" t="s">
        <v>850</v>
      </c>
      <c r="U345" s="32" t="s">
        <v>850</v>
      </c>
      <c r="V345" s="32" t="s">
        <v>850</v>
      </c>
      <c r="W345" s="32" t="s">
        <v>850</v>
      </c>
      <c r="X345" s="32" t="s">
        <v>850</v>
      </c>
      <c r="Y345" s="32" t="s">
        <v>850</v>
      </c>
      <c r="Z345" s="32" t="s">
        <v>850</v>
      </c>
      <c r="AA345" s="32" t="s">
        <v>850</v>
      </c>
      <c r="AB345" s="32" t="s">
        <v>850</v>
      </c>
      <c r="AC345" s="32" t="s">
        <v>850</v>
      </c>
      <c r="AD345" s="32" t="s">
        <v>850</v>
      </c>
      <c r="AE345" s="32" t="s">
        <v>850</v>
      </c>
      <c r="AF345" s="32" t="s">
        <v>850</v>
      </c>
      <c r="AG345" s="32" t="s">
        <v>850</v>
      </c>
      <c r="AH345" s="32" t="s">
        <v>850</v>
      </c>
      <c r="AI345" s="32" t="s">
        <v>850</v>
      </c>
      <c r="AJ345" s="32" t="s">
        <v>850</v>
      </c>
      <c r="AK345" s="32" t="s">
        <v>850</v>
      </c>
      <c r="AL345" s="32" t="s">
        <v>850</v>
      </c>
    </row>
    <row r="346" spans="1:38">
      <c r="A346" s="5" t="s">
        <v>285</v>
      </c>
      <c r="B346" s="5" t="s">
        <v>408</v>
      </c>
      <c r="C346" s="22"/>
      <c r="D346" s="22"/>
      <c r="E346" s="22"/>
      <c r="F346" s="22"/>
      <c r="G346" s="22"/>
      <c r="H346" s="23"/>
      <c r="I346" s="24"/>
      <c r="J346" s="32"/>
      <c r="K346" s="26"/>
      <c r="L346" s="13">
        <f t="shared" si="217"/>
        <v>0</v>
      </c>
      <c r="M346" s="27"/>
      <c r="N346" s="27"/>
      <c r="P346" s="30">
        <f t="shared" si="252"/>
        <v>0</v>
      </c>
      <c r="Q346" s="48">
        <f t="shared" si="253"/>
        <v>0</v>
      </c>
      <c r="R346" s="44">
        <f t="shared" si="254"/>
        <v>0</v>
      </c>
      <c r="S346" s="48">
        <f t="shared" si="219"/>
        <v>0</v>
      </c>
      <c r="T346" s="44">
        <f t="shared" si="255"/>
        <v>0</v>
      </c>
      <c r="U346" s="48">
        <f t="shared" si="220"/>
        <v>0</v>
      </c>
      <c r="V346" s="44">
        <f t="shared" si="256"/>
        <v>0</v>
      </c>
      <c r="W346" s="48">
        <f t="shared" si="221"/>
        <v>0</v>
      </c>
      <c r="X346" s="44">
        <f t="shared" si="257"/>
        <v>0</v>
      </c>
      <c r="Y346" s="48">
        <f t="shared" si="222"/>
        <v>0</v>
      </c>
      <c r="Z346" s="20">
        <f t="shared" si="258"/>
        <v>0</v>
      </c>
      <c r="AC346" s="87">
        <f t="shared" si="203"/>
        <v>0</v>
      </c>
      <c r="AD346" s="83">
        <f t="shared" si="204"/>
        <v>0</v>
      </c>
      <c r="AE346" s="92">
        <f t="shared" si="206"/>
        <v>0</v>
      </c>
      <c r="AF346" s="92">
        <f t="shared" si="207"/>
        <v>0</v>
      </c>
      <c r="AG346" s="92">
        <f t="shared" si="208"/>
        <v>0</v>
      </c>
      <c r="AH346" s="92">
        <f t="shared" si="209"/>
        <v>0</v>
      </c>
      <c r="AI346" s="137">
        <f t="shared" si="228"/>
        <v>0</v>
      </c>
      <c r="AJ346" s="137">
        <f t="shared" si="229"/>
        <v>0</v>
      </c>
      <c r="AK346" s="137">
        <f t="shared" si="230"/>
        <v>0</v>
      </c>
      <c r="AL346" s="137">
        <f t="shared" si="231"/>
        <v>0</v>
      </c>
    </row>
    <row r="347" spans="1:38">
      <c r="A347" s="5" t="s">
        <v>285</v>
      </c>
      <c r="B347" s="5" t="s">
        <v>408</v>
      </c>
      <c r="C347" s="22" t="s">
        <v>809</v>
      </c>
      <c r="D347" s="22" t="s">
        <v>903</v>
      </c>
      <c r="E347" s="22" t="s">
        <v>904</v>
      </c>
      <c r="F347" s="22"/>
      <c r="G347" s="22"/>
      <c r="H347" s="23" t="s">
        <v>606</v>
      </c>
      <c r="I347" s="24">
        <v>125</v>
      </c>
      <c r="J347" s="32">
        <v>820</v>
      </c>
      <c r="K347" s="26" t="s">
        <v>875</v>
      </c>
      <c r="L347" s="13">
        <f t="shared" si="217"/>
        <v>10</v>
      </c>
      <c r="M347" s="27">
        <f t="shared" si="251"/>
        <v>870</v>
      </c>
      <c r="N347" s="27">
        <f t="shared" si="218"/>
        <v>870.00000000000205</v>
      </c>
      <c r="O347" s="15">
        <v>23</v>
      </c>
      <c r="P347" s="30">
        <f t="shared" si="252"/>
        <v>1287.4000000000001</v>
      </c>
      <c r="Q347" s="48">
        <f t="shared" si="253"/>
        <v>29610.2</v>
      </c>
      <c r="R347" s="44">
        <f t="shared" si="254"/>
        <v>1609.25</v>
      </c>
      <c r="S347" s="48">
        <f t="shared" si="219"/>
        <v>111038.25</v>
      </c>
      <c r="T347" s="44">
        <f t="shared" si="255"/>
        <v>1697.3999999999999</v>
      </c>
      <c r="U347" s="48">
        <f t="shared" si="220"/>
        <v>117120.59999999999</v>
      </c>
      <c r="V347" s="44">
        <f t="shared" si="256"/>
        <v>1902.3999999999999</v>
      </c>
      <c r="W347" s="48">
        <f t="shared" si="221"/>
        <v>131265.59999999998</v>
      </c>
      <c r="X347" s="44">
        <f t="shared" si="257"/>
        <v>2107.4</v>
      </c>
      <c r="Y347" s="48">
        <f t="shared" si="222"/>
        <v>145410.6</v>
      </c>
      <c r="Z347" s="20">
        <f t="shared" si="258"/>
        <v>504835.04999999993</v>
      </c>
      <c r="AC347" s="87">
        <f t="shared" si="203"/>
        <v>12</v>
      </c>
      <c r="AD347" s="83">
        <f t="shared" si="204"/>
        <v>1116</v>
      </c>
      <c r="AE347" s="92">
        <f t="shared" si="206"/>
        <v>11</v>
      </c>
      <c r="AF347" s="92">
        <f t="shared" si="207"/>
        <v>11.33</v>
      </c>
      <c r="AG347" s="92">
        <f t="shared" si="208"/>
        <v>11.66</v>
      </c>
      <c r="AH347" s="92">
        <f t="shared" si="209"/>
        <v>12</v>
      </c>
      <c r="AI347" s="137">
        <f t="shared" si="228"/>
        <v>1067</v>
      </c>
      <c r="AJ347" s="137">
        <f t="shared" si="229"/>
        <v>1099.01</v>
      </c>
      <c r="AK347" s="137">
        <f t="shared" si="230"/>
        <v>1131.02</v>
      </c>
      <c r="AL347" s="137">
        <f t="shared" si="231"/>
        <v>1164</v>
      </c>
    </row>
    <row r="348" spans="1:38">
      <c r="A348" s="5" t="s">
        <v>285</v>
      </c>
      <c r="B348" s="5" t="s">
        <v>408</v>
      </c>
      <c r="C348" s="22" t="s">
        <v>809</v>
      </c>
      <c r="D348" s="22" t="s">
        <v>903</v>
      </c>
      <c r="E348" s="22" t="s">
        <v>905</v>
      </c>
      <c r="F348" s="22"/>
      <c r="G348" s="22"/>
      <c r="H348" s="23" t="s">
        <v>606</v>
      </c>
      <c r="I348" s="24">
        <v>95</v>
      </c>
      <c r="J348" s="32">
        <v>1230</v>
      </c>
      <c r="K348" s="26" t="s">
        <v>869</v>
      </c>
      <c r="L348" s="13">
        <f t="shared" si="217"/>
        <v>15</v>
      </c>
      <c r="M348" s="27">
        <f t="shared" si="251"/>
        <v>1305</v>
      </c>
      <c r="N348" s="27">
        <f t="shared" si="218"/>
        <v>1305.0000000000032</v>
      </c>
      <c r="O348" s="15">
        <v>120</v>
      </c>
      <c r="P348" s="30">
        <f t="shared" si="252"/>
        <v>1931.1000000000001</v>
      </c>
      <c r="Q348" s="48">
        <f t="shared" si="253"/>
        <v>231732.00000000003</v>
      </c>
      <c r="R348" s="44">
        <f t="shared" si="254"/>
        <v>2413.875</v>
      </c>
      <c r="S348" s="48">
        <f t="shared" si="219"/>
        <v>868995</v>
      </c>
      <c r="T348" s="44">
        <f t="shared" si="255"/>
        <v>2546.1</v>
      </c>
      <c r="U348" s="48">
        <f t="shared" si="220"/>
        <v>916596</v>
      </c>
      <c r="V348" s="44">
        <f t="shared" si="256"/>
        <v>2853.6</v>
      </c>
      <c r="W348" s="48">
        <f t="shared" si="221"/>
        <v>1027296</v>
      </c>
      <c r="X348" s="44">
        <f t="shared" si="257"/>
        <v>3161.1</v>
      </c>
      <c r="Y348" s="48">
        <f t="shared" si="222"/>
        <v>1137996</v>
      </c>
      <c r="Z348" s="20">
        <f t="shared" si="258"/>
        <v>3950883</v>
      </c>
      <c r="AC348" s="87">
        <f t="shared" si="203"/>
        <v>18</v>
      </c>
      <c r="AD348" s="83">
        <f t="shared" si="204"/>
        <v>1674</v>
      </c>
      <c r="AE348" s="92">
        <f t="shared" si="206"/>
        <v>16.5</v>
      </c>
      <c r="AF348" s="92">
        <f t="shared" si="207"/>
        <v>16.995000000000001</v>
      </c>
      <c r="AG348" s="92">
        <f t="shared" si="208"/>
        <v>17.489999999999998</v>
      </c>
      <c r="AH348" s="92">
        <f t="shared" si="209"/>
        <v>18</v>
      </c>
      <c r="AI348" s="137">
        <f t="shared" si="228"/>
        <v>1600.5</v>
      </c>
      <c r="AJ348" s="137">
        <f t="shared" si="229"/>
        <v>1648.5150000000001</v>
      </c>
      <c r="AK348" s="137">
        <f t="shared" si="230"/>
        <v>1696.5299999999997</v>
      </c>
      <c r="AL348" s="137">
        <f t="shared" si="231"/>
        <v>1746</v>
      </c>
    </row>
    <row r="349" spans="1:38">
      <c r="A349" s="5" t="s">
        <v>285</v>
      </c>
      <c r="B349" s="5" t="s">
        <v>408</v>
      </c>
      <c r="C349" s="22" t="s">
        <v>85</v>
      </c>
      <c r="D349" s="22"/>
      <c r="E349" s="22"/>
      <c r="F349" s="22"/>
      <c r="G349" s="22"/>
      <c r="H349" s="23"/>
      <c r="I349" s="24"/>
      <c r="J349" s="32"/>
      <c r="K349" s="26"/>
      <c r="L349" s="13">
        <f t="shared" si="217"/>
        <v>0</v>
      </c>
      <c r="M349" s="27">
        <f t="shared" si="251"/>
        <v>0</v>
      </c>
      <c r="N349" s="27">
        <f t="shared" si="218"/>
        <v>0</v>
      </c>
      <c r="P349" s="30">
        <f t="shared" si="252"/>
        <v>0</v>
      </c>
      <c r="Q349" s="48">
        <f t="shared" si="253"/>
        <v>0</v>
      </c>
      <c r="R349" s="44">
        <f t="shared" si="254"/>
        <v>0</v>
      </c>
      <c r="S349" s="48">
        <f t="shared" si="219"/>
        <v>0</v>
      </c>
      <c r="T349" s="44">
        <f t="shared" si="255"/>
        <v>0</v>
      </c>
      <c r="U349" s="48">
        <f t="shared" si="220"/>
        <v>0</v>
      </c>
      <c r="V349" s="44">
        <f t="shared" si="256"/>
        <v>0</v>
      </c>
      <c r="W349" s="48">
        <f t="shared" si="221"/>
        <v>0</v>
      </c>
      <c r="X349" s="44">
        <f t="shared" si="257"/>
        <v>0</v>
      </c>
      <c r="Y349" s="48">
        <f t="shared" si="222"/>
        <v>0</v>
      </c>
      <c r="Z349" s="20">
        <f t="shared" si="258"/>
        <v>0</v>
      </c>
      <c r="AC349" s="87">
        <f t="shared" si="203"/>
        <v>0</v>
      </c>
      <c r="AD349" s="83">
        <f t="shared" si="204"/>
        <v>0</v>
      </c>
      <c r="AE349" s="92">
        <f t="shared" si="206"/>
        <v>0</v>
      </c>
      <c r="AF349" s="92">
        <f t="shared" si="207"/>
        <v>0</v>
      </c>
      <c r="AG349" s="92">
        <f t="shared" si="208"/>
        <v>0</v>
      </c>
      <c r="AH349" s="92">
        <f t="shared" si="209"/>
        <v>0</v>
      </c>
      <c r="AI349" s="137">
        <f t="shared" si="228"/>
        <v>0</v>
      </c>
      <c r="AJ349" s="137">
        <f t="shared" si="229"/>
        <v>0</v>
      </c>
      <c r="AK349" s="137">
        <f t="shared" si="230"/>
        <v>0</v>
      </c>
      <c r="AL349" s="137">
        <f t="shared" si="231"/>
        <v>0</v>
      </c>
    </row>
    <row r="350" spans="1:38" ht="30.6">
      <c r="A350" s="5" t="s">
        <v>285</v>
      </c>
      <c r="B350" s="5" t="s">
        <v>408</v>
      </c>
      <c r="C350" s="22" t="s">
        <v>809</v>
      </c>
      <c r="D350" s="22" t="s">
        <v>906</v>
      </c>
      <c r="E350" s="22" t="s">
        <v>849</v>
      </c>
      <c r="F350" s="22"/>
      <c r="G350" s="22"/>
      <c r="H350" s="23" t="s">
        <v>606</v>
      </c>
      <c r="I350" s="24">
        <v>112.5</v>
      </c>
      <c r="J350" s="32">
        <v>246</v>
      </c>
      <c r="K350" s="26" t="s">
        <v>841</v>
      </c>
      <c r="L350" s="13">
        <f t="shared" si="217"/>
        <v>3</v>
      </c>
      <c r="M350" s="27">
        <f t="shared" si="251"/>
        <v>261</v>
      </c>
      <c r="N350" s="27">
        <f t="shared" si="218"/>
        <v>261.00000000000063</v>
      </c>
      <c r="O350" s="15">
        <v>2000</v>
      </c>
      <c r="P350" s="30">
        <f t="shared" si="252"/>
        <v>386.22</v>
      </c>
      <c r="Q350" s="48">
        <f t="shared" si="253"/>
        <v>772440</v>
      </c>
      <c r="R350" s="44">
        <f t="shared" si="254"/>
        <v>482.77500000000003</v>
      </c>
      <c r="S350" s="48">
        <f t="shared" si="219"/>
        <v>2896650.0000000005</v>
      </c>
      <c r="T350" s="44">
        <f t="shared" si="255"/>
        <v>509.21999999999997</v>
      </c>
      <c r="U350" s="48">
        <f t="shared" si="220"/>
        <v>3055319.9999999995</v>
      </c>
      <c r="V350" s="44">
        <f t="shared" si="256"/>
        <v>570.71999999999991</v>
      </c>
      <c r="W350" s="48">
        <f t="shared" si="221"/>
        <v>3424319.9999999991</v>
      </c>
      <c r="X350" s="44">
        <f t="shared" si="257"/>
        <v>632.21999999999991</v>
      </c>
      <c r="Y350" s="48">
        <f t="shared" si="222"/>
        <v>3793319.9999999991</v>
      </c>
      <c r="Z350" s="20">
        <f t="shared" si="258"/>
        <v>13169609.999999998</v>
      </c>
      <c r="AC350" s="87">
        <f t="shared" si="203"/>
        <v>3.5999999999999996</v>
      </c>
      <c r="AD350" s="83">
        <f t="shared" si="204"/>
        <v>334.79999999999995</v>
      </c>
      <c r="AE350" s="92">
        <f t="shared" si="206"/>
        <v>3.3000000000000003</v>
      </c>
      <c r="AF350" s="92">
        <f t="shared" si="207"/>
        <v>3.399</v>
      </c>
      <c r="AG350" s="92">
        <f t="shared" si="208"/>
        <v>3.4979999999999998</v>
      </c>
      <c r="AH350" s="92">
        <f t="shared" si="209"/>
        <v>3.5999999999999996</v>
      </c>
      <c r="AI350" s="137">
        <f t="shared" si="228"/>
        <v>320.10000000000002</v>
      </c>
      <c r="AJ350" s="137">
        <f t="shared" si="229"/>
        <v>329.70299999999997</v>
      </c>
      <c r="AK350" s="137">
        <f t="shared" si="230"/>
        <v>339.30599999999998</v>
      </c>
      <c r="AL350" s="137">
        <f t="shared" si="231"/>
        <v>349.2</v>
      </c>
    </row>
    <row r="351" spans="1:38" ht="20.399999999999999">
      <c r="A351" s="5" t="s">
        <v>285</v>
      </c>
      <c r="B351" s="5" t="s">
        <v>408</v>
      </c>
      <c r="C351" s="22" t="s">
        <v>809</v>
      </c>
      <c r="D351" s="22" t="s">
        <v>906</v>
      </c>
      <c r="E351" s="22" t="s">
        <v>852</v>
      </c>
      <c r="F351" s="22"/>
      <c r="G351" s="22"/>
      <c r="H351" s="23" t="s">
        <v>606</v>
      </c>
      <c r="I351" s="24">
        <v>112.5</v>
      </c>
      <c r="J351" s="32">
        <v>430</v>
      </c>
      <c r="K351" s="26" t="s">
        <v>853</v>
      </c>
      <c r="L351" s="13">
        <f t="shared" si="217"/>
        <v>5.2439024390243905</v>
      </c>
      <c r="M351" s="27">
        <f>+L351*87</f>
        <v>456.21951219512198</v>
      </c>
      <c r="N351" s="27">
        <f t="shared" si="218"/>
        <v>456.219512195123</v>
      </c>
      <c r="O351" s="15">
        <v>2000</v>
      </c>
      <c r="P351" s="30">
        <f t="shared" ref="P351:P413" si="259">+J351*1.57</f>
        <v>675.1</v>
      </c>
      <c r="Q351" s="48">
        <f t="shared" si="253"/>
        <v>1350200</v>
      </c>
      <c r="R351" s="44">
        <f t="shared" si="254"/>
        <v>843.875</v>
      </c>
      <c r="S351" s="48">
        <f t="shared" si="219"/>
        <v>5063250</v>
      </c>
      <c r="T351" s="44">
        <f t="shared" ref="T351:T413" si="260">+J351*2.07</f>
        <v>890.09999999999991</v>
      </c>
      <c r="U351" s="48">
        <f t="shared" si="220"/>
        <v>5340599.9999999991</v>
      </c>
      <c r="V351" s="44">
        <f t="shared" ref="V351:V413" si="261">+J351*2.32</f>
        <v>997.59999999999991</v>
      </c>
      <c r="W351" s="48">
        <f t="shared" si="221"/>
        <v>5985599.9999999991</v>
      </c>
      <c r="X351" s="44">
        <f t="shared" ref="X351:X413" si="262">+J351*2.57</f>
        <v>1105.0999999999999</v>
      </c>
      <c r="Y351" s="48">
        <f t="shared" si="222"/>
        <v>6630600</v>
      </c>
      <c r="Z351" s="20">
        <f t="shared" si="258"/>
        <v>23020050</v>
      </c>
      <c r="AC351" s="87">
        <f t="shared" si="203"/>
        <v>6.2926829268292686</v>
      </c>
      <c r="AD351" s="83">
        <f t="shared" si="204"/>
        <v>585.21951219512198</v>
      </c>
      <c r="AE351" s="92">
        <f t="shared" si="206"/>
        <v>5.7682926829268304</v>
      </c>
      <c r="AF351" s="92">
        <f t="shared" si="207"/>
        <v>5.9413414634146342</v>
      </c>
      <c r="AG351" s="92">
        <f t="shared" si="208"/>
        <v>6.1143902439024389</v>
      </c>
      <c r="AH351" s="92">
        <f t="shared" si="209"/>
        <v>6.2926829268292686</v>
      </c>
      <c r="AI351" s="137">
        <f t="shared" si="228"/>
        <v>559.52439024390253</v>
      </c>
      <c r="AJ351" s="137">
        <f t="shared" si="229"/>
        <v>576.31012195121957</v>
      </c>
      <c r="AK351" s="137">
        <f t="shared" si="230"/>
        <v>593.09585365853661</v>
      </c>
      <c r="AL351" s="137">
        <f t="shared" si="231"/>
        <v>610.39024390243901</v>
      </c>
    </row>
    <row r="352" spans="1:38">
      <c r="C352" s="22" t="s">
        <v>85</v>
      </c>
      <c r="D352" s="22"/>
      <c r="E352" s="22"/>
      <c r="F352" s="22"/>
      <c r="G352" s="22"/>
      <c r="H352" s="23"/>
      <c r="I352" s="24"/>
      <c r="J352" s="32"/>
      <c r="K352" s="26"/>
      <c r="L352" s="13">
        <f t="shared" si="217"/>
        <v>0</v>
      </c>
      <c r="M352" s="27"/>
      <c r="N352" s="27">
        <f t="shared" si="218"/>
        <v>0</v>
      </c>
      <c r="P352" s="30">
        <f t="shared" si="259"/>
        <v>0</v>
      </c>
      <c r="Q352" s="48">
        <f t="shared" si="253"/>
        <v>0</v>
      </c>
      <c r="R352" s="44">
        <f t="shared" si="254"/>
        <v>0</v>
      </c>
      <c r="S352" s="48">
        <f t="shared" si="219"/>
        <v>0</v>
      </c>
      <c r="T352" s="44">
        <f t="shared" si="260"/>
        <v>0</v>
      </c>
      <c r="U352" s="48">
        <f t="shared" si="220"/>
        <v>0</v>
      </c>
      <c r="V352" s="44">
        <f t="shared" si="261"/>
        <v>0</v>
      </c>
      <c r="W352" s="48">
        <f t="shared" si="221"/>
        <v>0</v>
      </c>
      <c r="X352" s="44">
        <f t="shared" si="262"/>
        <v>0</v>
      </c>
      <c r="Y352" s="48">
        <f t="shared" si="222"/>
        <v>0</v>
      </c>
      <c r="Z352" s="34">
        <f>SUM(Z223:Z351)</f>
        <v>356294347.185</v>
      </c>
      <c r="AC352" s="87">
        <f t="shared" si="203"/>
        <v>0</v>
      </c>
      <c r="AD352" s="83">
        <f t="shared" si="204"/>
        <v>0</v>
      </c>
      <c r="AE352" s="92">
        <f t="shared" si="206"/>
        <v>0</v>
      </c>
      <c r="AF352" s="92">
        <f t="shared" si="207"/>
        <v>0</v>
      </c>
      <c r="AG352" s="92">
        <f t="shared" si="208"/>
        <v>0</v>
      </c>
      <c r="AH352" s="92">
        <f t="shared" si="209"/>
        <v>0</v>
      </c>
      <c r="AI352" s="137">
        <f t="shared" si="228"/>
        <v>0</v>
      </c>
      <c r="AJ352" s="137">
        <f t="shared" si="229"/>
        <v>0</v>
      </c>
      <c r="AK352" s="137">
        <f t="shared" si="230"/>
        <v>0</v>
      </c>
      <c r="AL352" s="137">
        <f t="shared" si="231"/>
        <v>0</v>
      </c>
    </row>
    <row r="353" spans="1:38" ht="20.399999999999999">
      <c r="A353" s="5" t="s">
        <v>2205</v>
      </c>
      <c r="B353" s="5" t="s">
        <v>2207</v>
      </c>
      <c r="C353" s="22" t="s">
        <v>907</v>
      </c>
      <c r="D353" s="22" t="s">
        <v>908</v>
      </c>
      <c r="E353" s="22" t="s">
        <v>909</v>
      </c>
      <c r="F353" s="22"/>
      <c r="G353" s="22"/>
      <c r="H353" s="23" t="s">
        <v>606</v>
      </c>
      <c r="I353" s="24"/>
      <c r="J353" s="32">
        <v>4100</v>
      </c>
      <c r="K353" s="26"/>
      <c r="L353" s="13">
        <f t="shared" si="217"/>
        <v>50</v>
      </c>
      <c r="M353" s="27">
        <f t="shared" ref="M353:M370" si="263">+L353*87</f>
        <v>4350</v>
      </c>
      <c r="N353" s="27">
        <f t="shared" si="218"/>
        <v>4350.00000000001</v>
      </c>
      <c r="O353" s="15">
        <v>48</v>
      </c>
      <c r="P353" s="30">
        <f t="shared" si="259"/>
        <v>6437</v>
      </c>
      <c r="Q353" s="48">
        <f t="shared" si="253"/>
        <v>308976</v>
      </c>
      <c r="R353" s="44">
        <f t="shared" si="254"/>
        <v>8046.25</v>
      </c>
      <c r="S353" s="48">
        <f t="shared" si="219"/>
        <v>1158660</v>
      </c>
      <c r="T353" s="44">
        <f t="shared" si="260"/>
        <v>8487</v>
      </c>
      <c r="U353" s="48">
        <f t="shared" si="220"/>
        <v>1222128</v>
      </c>
      <c r="V353" s="44">
        <f t="shared" si="261"/>
        <v>9512</v>
      </c>
      <c r="W353" s="48">
        <f t="shared" si="221"/>
        <v>1369728</v>
      </c>
      <c r="X353" s="44">
        <f t="shared" si="262"/>
        <v>10537</v>
      </c>
      <c r="Y353" s="48">
        <f t="shared" si="222"/>
        <v>1517328</v>
      </c>
      <c r="Z353" s="20">
        <f>+Y353+W353+U353+S353</f>
        <v>5267844</v>
      </c>
      <c r="AC353" s="87">
        <f t="shared" si="203"/>
        <v>60</v>
      </c>
      <c r="AD353" s="83">
        <f t="shared" si="204"/>
        <v>5580</v>
      </c>
      <c r="AE353" s="92">
        <f t="shared" si="206"/>
        <v>55.000000000000007</v>
      </c>
      <c r="AF353" s="92">
        <f t="shared" si="207"/>
        <v>56.65</v>
      </c>
      <c r="AG353" s="92">
        <f t="shared" si="208"/>
        <v>58.3</v>
      </c>
      <c r="AH353" s="92">
        <f t="shared" si="209"/>
        <v>60</v>
      </c>
      <c r="AI353" s="137">
        <f t="shared" si="228"/>
        <v>5335.0000000000009</v>
      </c>
      <c r="AJ353" s="137">
        <f t="shared" si="229"/>
        <v>5495.05</v>
      </c>
      <c r="AK353" s="137">
        <f t="shared" si="230"/>
        <v>5655.0999999999995</v>
      </c>
      <c r="AL353" s="137">
        <f t="shared" si="231"/>
        <v>5820</v>
      </c>
    </row>
    <row r="354" spans="1:38">
      <c r="A354" s="5" t="s">
        <v>14</v>
      </c>
      <c r="B354" s="5" t="s">
        <v>408</v>
      </c>
      <c r="C354" s="22" t="s">
        <v>907</v>
      </c>
      <c r="D354" s="22" t="s">
        <v>910</v>
      </c>
      <c r="E354" s="22" t="s">
        <v>911</v>
      </c>
      <c r="F354" s="22"/>
      <c r="G354" s="22"/>
      <c r="H354" s="23" t="s">
        <v>606</v>
      </c>
      <c r="I354" s="24"/>
      <c r="J354" s="32">
        <v>20500</v>
      </c>
      <c r="K354" s="26"/>
      <c r="L354" s="13">
        <f t="shared" si="217"/>
        <v>250</v>
      </c>
      <c r="M354" s="27">
        <f t="shared" si="263"/>
        <v>21750</v>
      </c>
      <c r="N354" s="27">
        <f t="shared" si="218"/>
        <v>21750.000000000051</v>
      </c>
      <c r="O354" s="15">
        <v>12</v>
      </c>
      <c r="P354" s="30">
        <f t="shared" si="259"/>
        <v>32185</v>
      </c>
      <c r="Q354" s="48">
        <f t="shared" si="253"/>
        <v>386220</v>
      </c>
      <c r="R354" s="44">
        <f t="shared" si="254"/>
        <v>40231.25</v>
      </c>
      <c r="S354" s="48">
        <f t="shared" si="219"/>
        <v>1448325</v>
      </c>
      <c r="T354" s="44">
        <f t="shared" si="260"/>
        <v>42435</v>
      </c>
      <c r="U354" s="48">
        <f t="shared" si="220"/>
        <v>1527660</v>
      </c>
      <c r="V354" s="44">
        <f t="shared" si="261"/>
        <v>47560</v>
      </c>
      <c r="W354" s="48">
        <f t="shared" si="221"/>
        <v>1712160</v>
      </c>
      <c r="X354" s="44">
        <f t="shared" si="262"/>
        <v>52685</v>
      </c>
      <c r="Y354" s="48">
        <f t="shared" si="222"/>
        <v>1896660</v>
      </c>
      <c r="Z354" s="20">
        <f t="shared" ref="Z354:Z370" si="264">+Y354+W354+U354+S354</f>
        <v>6584805</v>
      </c>
      <c r="AC354" s="87">
        <f t="shared" si="203"/>
        <v>300</v>
      </c>
      <c r="AD354" s="83">
        <f t="shared" si="204"/>
        <v>27900</v>
      </c>
      <c r="AE354" s="92">
        <f t="shared" si="206"/>
        <v>275</v>
      </c>
      <c r="AF354" s="92">
        <f t="shared" si="207"/>
        <v>283.25</v>
      </c>
      <c r="AG354" s="92">
        <f t="shared" si="208"/>
        <v>291.5</v>
      </c>
      <c r="AH354" s="92">
        <f t="shared" si="209"/>
        <v>300</v>
      </c>
      <c r="AI354" s="137">
        <f t="shared" si="228"/>
        <v>26675</v>
      </c>
      <c r="AJ354" s="137">
        <f t="shared" si="229"/>
        <v>27475.25</v>
      </c>
      <c r="AK354" s="137">
        <f t="shared" si="230"/>
        <v>28275.5</v>
      </c>
      <c r="AL354" s="137">
        <f t="shared" si="231"/>
        <v>29100</v>
      </c>
    </row>
    <row r="355" spans="1:38" ht="20.399999999999999">
      <c r="A355" s="5" t="s">
        <v>2205</v>
      </c>
      <c r="B355" s="5" t="s">
        <v>2207</v>
      </c>
      <c r="C355" s="22" t="s">
        <v>907</v>
      </c>
      <c r="D355" s="22" t="s">
        <v>912</v>
      </c>
      <c r="E355" s="22" t="s">
        <v>913</v>
      </c>
      <c r="F355" s="22" t="s">
        <v>914</v>
      </c>
      <c r="G355" s="22"/>
      <c r="H355" s="23" t="s">
        <v>606</v>
      </c>
      <c r="I355" s="24"/>
      <c r="J355" s="32">
        <v>4100</v>
      </c>
      <c r="K355" s="26"/>
      <c r="L355" s="13">
        <f t="shared" si="217"/>
        <v>50</v>
      </c>
      <c r="M355" s="27">
        <f t="shared" si="263"/>
        <v>4350</v>
      </c>
      <c r="N355" s="27">
        <f t="shared" si="218"/>
        <v>4350.00000000001</v>
      </c>
      <c r="O355" s="15">
        <v>48</v>
      </c>
      <c r="P355" s="30">
        <f t="shared" si="259"/>
        <v>6437</v>
      </c>
      <c r="Q355" s="48">
        <f t="shared" si="253"/>
        <v>308976</v>
      </c>
      <c r="R355" s="44">
        <f t="shared" si="254"/>
        <v>8046.25</v>
      </c>
      <c r="S355" s="48">
        <f t="shared" si="219"/>
        <v>1158660</v>
      </c>
      <c r="T355" s="44">
        <f t="shared" si="260"/>
        <v>8487</v>
      </c>
      <c r="U355" s="48">
        <f t="shared" si="220"/>
        <v>1222128</v>
      </c>
      <c r="V355" s="44">
        <f t="shared" si="261"/>
        <v>9512</v>
      </c>
      <c r="W355" s="48">
        <f t="shared" si="221"/>
        <v>1369728</v>
      </c>
      <c r="X355" s="44">
        <f t="shared" si="262"/>
        <v>10537</v>
      </c>
      <c r="Y355" s="48">
        <f t="shared" si="222"/>
        <v>1517328</v>
      </c>
      <c r="Z355" s="20">
        <f t="shared" si="264"/>
        <v>5267844</v>
      </c>
      <c r="AC355" s="87">
        <f t="shared" si="203"/>
        <v>60</v>
      </c>
      <c r="AD355" s="83">
        <f t="shared" si="204"/>
        <v>5580</v>
      </c>
      <c r="AE355" s="92">
        <f t="shared" si="206"/>
        <v>55.000000000000007</v>
      </c>
      <c r="AF355" s="92">
        <f t="shared" si="207"/>
        <v>56.65</v>
      </c>
      <c r="AG355" s="92">
        <f t="shared" si="208"/>
        <v>58.3</v>
      </c>
      <c r="AH355" s="92">
        <f t="shared" si="209"/>
        <v>60</v>
      </c>
      <c r="AI355" s="137">
        <f t="shared" si="228"/>
        <v>5335.0000000000009</v>
      </c>
      <c r="AJ355" s="137">
        <f t="shared" si="229"/>
        <v>5495.05</v>
      </c>
      <c r="AK355" s="137">
        <f t="shared" si="230"/>
        <v>5655.0999999999995</v>
      </c>
      <c r="AL355" s="137">
        <f t="shared" si="231"/>
        <v>5820</v>
      </c>
    </row>
    <row r="356" spans="1:38">
      <c r="A356" s="5" t="s">
        <v>2205</v>
      </c>
      <c r="B356" s="5" t="s">
        <v>2207</v>
      </c>
      <c r="C356" s="22" t="s">
        <v>907</v>
      </c>
      <c r="D356" s="22" t="s">
        <v>912</v>
      </c>
      <c r="E356" s="22" t="s">
        <v>915</v>
      </c>
      <c r="F356" s="22"/>
      <c r="G356" s="22"/>
      <c r="H356" s="23" t="s">
        <v>606</v>
      </c>
      <c r="I356" s="24"/>
      <c r="J356" s="32">
        <v>16400</v>
      </c>
      <c r="K356" s="26"/>
      <c r="L356" s="13">
        <f t="shared" si="217"/>
        <v>200</v>
      </c>
      <c r="M356" s="27">
        <f t="shared" si="263"/>
        <v>17400</v>
      </c>
      <c r="N356" s="27">
        <f t="shared" si="218"/>
        <v>17400.00000000004</v>
      </c>
      <c r="O356" s="15">
        <v>2</v>
      </c>
      <c r="P356" s="30">
        <f t="shared" si="259"/>
        <v>25748</v>
      </c>
      <c r="Q356" s="48">
        <f t="shared" si="253"/>
        <v>51496</v>
      </c>
      <c r="R356" s="44">
        <f t="shared" si="254"/>
        <v>32185</v>
      </c>
      <c r="S356" s="48">
        <f t="shared" si="219"/>
        <v>193110</v>
      </c>
      <c r="T356" s="44">
        <f t="shared" si="260"/>
        <v>33948</v>
      </c>
      <c r="U356" s="48">
        <f t="shared" si="220"/>
        <v>203688</v>
      </c>
      <c r="V356" s="44">
        <f t="shared" si="261"/>
        <v>38048</v>
      </c>
      <c r="W356" s="48">
        <f t="shared" si="221"/>
        <v>228288</v>
      </c>
      <c r="X356" s="44">
        <f t="shared" si="262"/>
        <v>42148</v>
      </c>
      <c r="Y356" s="48">
        <f t="shared" si="222"/>
        <v>252888</v>
      </c>
      <c r="Z356" s="20">
        <f t="shared" si="264"/>
        <v>877974</v>
      </c>
      <c r="AC356" s="87">
        <f t="shared" si="203"/>
        <v>240</v>
      </c>
      <c r="AD356" s="83">
        <f t="shared" si="204"/>
        <v>22320</v>
      </c>
      <c r="AE356" s="92">
        <f t="shared" si="206"/>
        <v>220.00000000000003</v>
      </c>
      <c r="AF356" s="92">
        <f t="shared" si="207"/>
        <v>226.6</v>
      </c>
      <c r="AG356" s="92">
        <f t="shared" si="208"/>
        <v>233.2</v>
      </c>
      <c r="AH356" s="92">
        <f t="shared" si="209"/>
        <v>240</v>
      </c>
      <c r="AI356" s="137">
        <f t="shared" si="228"/>
        <v>21340.000000000004</v>
      </c>
      <c r="AJ356" s="137">
        <f t="shared" si="229"/>
        <v>21980.2</v>
      </c>
      <c r="AK356" s="137">
        <f t="shared" si="230"/>
        <v>22620.399999999998</v>
      </c>
      <c r="AL356" s="137">
        <f t="shared" si="231"/>
        <v>23280</v>
      </c>
    </row>
    <row r="357" spans="1:38" ht="20.399999999999999">
      <c r="A357" s="5" t="s">
        <v>2205</v>
      </c>
      <c r="B357" s="5" t="s">
        <v>2207</v>
      </c>
      <c r="C357" s="22" t="s">
        <v>907</v>
      </c>
      <c r="D357" s="22" t="s">
        <v>2255</v>
      </c>
      <c r="E357" s="22" t="s">
        <v>917</v>
      </c>
      <c r="F357" s="22" t="s">
        <v>918</v>
      </c>
      <c r="G357" s="22"/>
      <c r="H357" s="23" t="s">
        <v>606</v>
      </c>
      <c r="I357" s="24">
        <v>10260</v>
      </c>
      <c r="J357" s="32">
        <v>16400</v>
      </c>
      <c r="K357" s="26" t="s">
        <v>555</v>
      </c>
      <c r="L357" s="13">
        <f t="shared" si="217"/>
        <v>200</v>
      </c>
      <c r="M357" s="27">
        <f t="shared" si="263"/>
        <v>17400</v>
      </c>
      <c r="N357" s="27">
        <f t="shared" si="218"/>
        <v>17400.00000000004</v>
      </c>
      <c r="O357" s="15">
        <v>3</v>
      </c>
      <c r="P357" s="30">
        <f t="shared" si="259"/>
        <v>25748</v>
      </c>
      <c r="Q357" s="48">
        <f t="shared" si="253"/>
        <v>77244</v>
      </c>
      <c r="R357" s="44">
        <f t="shared" si="254"/>
        <v>32185</v>
      </c>
      <c r="S357" s="48">
        <f t="shared" si="219"/>
        <v>289665</v>
      </c>
      <c r="T357" s="44">
        <f t="shared" si="260"/>
        <v>33948</v>
      </c>
      <c r="U357" s="48">
        <f t="shared" si="220"/>
        <v>305532</v>
      </c>
      <c r="V357" s="44">
        <f t="shared" si="261"/>
        <v>38048</v>
      </c>
      <c r="W357" s="48">
        <f t="shared" si="221"/>
        <v>342432</v>
      </c>
      <c r="X357" s="44">
        <f t="shared" si="262"/>
        <v>42148</v>
      </c>
      <c r="Y357" s="48">
        <f t="shared" si="222"/>
        <v>379332</v>
      </c>
      <c r="Z357" s="20">
        <f t="shared" si="264"/>
        <v>1316961</v>
      </c>
      <c r="AC357" s="87">
        <f t="shared" si="203"/>
        <v>240</v>
      </c>
      <c r="AD357" s="83">
        <f t="shared" si="204"/>
        <v>22320</v>
      </c>
      <c r="AE357" s="92">
        <f t="shared" si="206"/>
        <v>220.00000000000003</v>
      </c>
      <c r="AF357" s="92">
        <f t="shared" si="207"/>
        <v>226.6</v>
      </c>
      <c r="AG357" s="92">
        <f t="shared" si="208"/>
        <v>233.2</v>
      </c>
      <c r="AH357" s="92">
        <f t="shared" si="209"/>
        <v>240</v>
      </c>
      <c r="AI357" s="137">
        <f t="shared" si="228"/>
        <v>21340.000000000004</v>
      </c>
      <c r="AJ357" s="137">
        <f t="shared" si="229"/>
        <v>21980.2</v>
      </c>
      <c r="AK357" s="137">
        <f t="shared" si="230"/>
        <v>22620.399999999998</v>
      </c>
      <c r="AL357" s="137">
        <f t="shared" si="231"/>
        <v>23280</v>
      </c>
    </row>
    <row r="358" spans="1:38" ht="20.399999999999999">
      <c r="A358" s="5" t="s">
        <v>2205</v>
      </c>
      <c r="B358" s="5" t="s">
        <v>2207</v>
      </c>
      <c r="C358" s="22" t="s">
        <v>907</v>
      </c>
      <c r="D358" s="22" t="s">
        <v>2255</v>
      </c>
      <c r="E358" s="22" t="s">
        <v>917</v>
      </c>
      <c r="F358" s="22" t="s">
        <v>919</v>
      </c>
      <c r="G358" s="22"/>
      <c r="H358" s="23" t="s">
        <v>606</v>
      </c>
      <c r="I358" s="24">
        <v>7695</v>
      </c>
      <c r="J358" s="32">
        <v>12300</v>
      </c>
      <c r="K358" s="26" t="s">
        <v>555</v>
      </c>
      <c r="L358" s="13">
        <f t="shared" si="217"/>
        <v>150</v>
      </c>
      <c r="M358" s="27">
        <f t="shared" si="263"/>
        <v>13050</v>
      </c>
      <c r="N358" s="27">
        <f t="shared" si="218"/>
        <v>13050.000000000031</v>
      </c>
      <c r="O358" s="15">
        <v>17</v>
      </c>
      <c r="P358" s="30">
        <f t="shared" si="259"/>
        <v>19311</v>
      </c>
      <c r="Q358" s="48">
        <f t="shared" si="253"/>
        <v>328287</v>
      </c>
      <c r="R358" s="44">
        <f t="shared" si="254"/>
        <v>24138.75</v>
      </c>
      <c r="S358" s="48">
        <f t="shared" ref="S358:S421" si="265">+R358*O358*3</f>
        <v>1231076.25</v>
      </c>
      <c r="T358" s="44">
        <f t="shared" si="260"/>
        <v>25460.999999999996</v>
      </c>
      <c r="U358" s="48">
        <f t="shared" ref="U358:U421" si="266">+T358*O358*3</f>
        <v>1298510.9999999998</v>
      </c>
      <c r="V358" s="44">
        <f t="shared" si="261"/>
        <v>28535.999999999996</v>
      </c>
      <c r="W358" s="48">
        <f t="shared" ref="W358:W421" si="267">+V358*O358*3</f>
        <v>1455335.9999999998</v>
      </c>
      <c r="X358" s="44">
        <f t="shared" si="262"/>
        <v>31610.999999999996</v>
      </c>
      <c r="Y358" s="48">
        <f t="shared" ref="Y358:Y421" si="268">+X358*O358*3</f>
        <v>1612160.9999999995</v>
      </c>
      <c r="Z358" s="20">
        <f t="shared" si="264"/>
        <v>5597084.2499999991</v>
      </c>
      <c r="AC358" s="87">
        <f t="shared" si="203"/>
        <v>180</v>
      </c>
      <c r="AD358" s="83">
        <f t="shared" si="204"/>
        <v>16740</v>
      </c>
      <c r="AE358" s="92">
        <f t="shared" si="206"/>
        <v>165</v>
      </c>
      <c r="AF358" s="92">
        <f t="shared" si="207"/>
        <v>169.95</v>
      </c>
      <c r="AG358" s="92">
        <f t="shared" si="208"/>
        <v>174.89999999999998</v>
      </c>
      <c r="AH358" s="92">
        <f t="shared" si="209"/>
        <v>180</v>
      </c>
      <c r="AI358" s="137">
        <f t="shared" si="228"/>
        <v>16005</v>
      </c>
      <c r="AJ358" s="137">
        <f t="shared" si="229"/>
        <v>16485.149999999998</v>
      </c>
      <c r="AK358" s="137">
        <f t="shared" si="230"/>
        <v>16965.3</v>
      </c>
      <c r="AL358" s="137">
        <f t="shared" si="231"/>
        <v>17460</v>
      </c>
    </row>
    <row r="359" spans="1:38" ht="20.399999999999999">
      <c r="A359" s="5" t="s">
        <v>2205</v>
      </c>
      <c r="B359" s="5" t="s">
        <v>2207</v>
      </c>
      <c r="C359" s="22" t="s">
        <v>907</v>
      </c>
      <c r="D359" s="22" t="s">
        <v>2255</v>
      </c>
      <c r="E359" s="22" t="s">
        <v>917</v>
      </c>
      <c r="F359" s="22" t="s">
        <v>920</v>
      </c>
      <c r="G359" s="22"/>
      <c r="H359" s="23" t="s">
        <v>606</v>
      </c>
      <c r="I359" s="24">
        <v>7695</v>
      </c>
      <c r="J359" s="32">
        <v>12300</v>
      </c>
      <c r="K359" s="26" t="s">
        <v>555</v>
      </c>
      <c r="L359" s="13">
        <f t="shared" si="217"/>
        <v>150</v>
      </c>
      <c r="M359" s="27">
        <f t="shared" si="263"/>
        <v>13050</v>
      </c>
      <c r="N359" s="27">
        <f t="shared" ref="N359:N422" si="269">+(1.0609756097561)*J359</f>
        <v>13050.000000000031</v>
      </c>
      <c r="O359" s="15">
        <v>6</v>
      </c>
      <c r="P359" s="30">
        <f t="shared" si="259"/>
        <v>19311</v>
      </c>
      <c r="Q359" s="48">
        <f t="shared" si="253"/>
        <v>115866</v>
      </c>
      <c r="R359" s="44">
        <f t="shared" si="254"/>
        <v>24138.75</v>
      </c>
      <c r="S359" s="48">
        <f t="shared" si="265"/>
        <v>434497.5</v>
      </c>
      <c r="T359" s="44">
        <f t="shared" si="260"/>
        <v>25460.999999999996</v>
      </c>
      <c r="U359" s="48">
        <f t="shared" si="266"/>
        <v>458297.99999999988</v>
      </c>
      <c r="V359" s="44">
        <f t="shared" si="261"/>
        <v>28535.999999999996</v>
      </c>
      <c r="W359" s="48">
        <f t="shared" si="267"/>
        <v>513647.99999999988</v>
      </c>
      <c r="X359" s="44">
        <f t="shared" si="262"/>
        <v>31610.999999999996</v>
      </c>
      <c r="Y359" s="48">
        <f t="shared" si="268"/>
        <v>568997.99999999988</v>
      </c>
      <c r="Z359" s="20">
        <f t="shared" si="264"/>
        <v>1975441.4999999995</v>
      </c>
      <c r="AC359" s="87">
        <f t="shared" si="203"/>
        <v>180</v>
      </c>
      <c r="AD359" s="83">
        <f t="shared" si="204"/>
        <v>16740</v>
      </c>
      <c r="AE359" s="92">
        <f t="shared" si="206"/>
        <v>165</v>
      </c>
      <c r="AF359" s="92">
        <f t="shared" si="207"/>
        <v>169.95</v>
      </c>
      <c r="AG359" s="92">
        <f t="shared" si="208"/>
        <v>174.89999999999998</v>
      </c>
      <c r="AH359" s="92">
        <f t="shared" si="209"/>
        <v>180</v>
      </c>
      <c r="AI359" s="137">
        <f t="shared" si="228"/>
        <v>16005</v>
      </c>
      <c r="AJ359" s="137">
        <f t="shared" si="229"/>
        <v>16485.149999999998</v>
      </c>
      <c r="AK359" s="137">
        <f t="shared" si="230"/>
        <v>16965.3</v>
      </c>
      <c r="AL359" s="137">
        <f t="shared" si="231"/>
        <v>17460</v>
      </c>
    </row>
    <row r="360" spans="1:38">
      <c r="A360" s="5" t="s">
        <v>2205</v>
      </c>
      <c r="B360" s="5" t="s">
        <v>2207</v>
      </c>
      <c r="C360" s="22" t="s">
        <v>907</v>
      </c>
      <c r="D360" s="22" t="s">
        <v>2255</v>
      </c>
      <c r="E360" s="129" t="s">
        <v>929</v>
      </c>
      <c r="F360" s="129"/>
      <c r="G360" s="129"/>
      <c r="H360" s="131" t="s">
        <v>606</v>
      </c>
      <c r="I360" s="132"/>
      <c r="J360" s="133">
        <f>100*82</f>
        <v>8200</v>
      </c>
      <c r="K360" s="134"/>
      <c r="L360" s="13">
        <f t="shared" si="217"/>
        <v>100</v>
      </c>
      <c r="M360" s="27"/>
      <c r="N360" s="27"/>
      <c r="Q360" s="48"/>
      <c r="R360" s="44"/>
      <c r="S360" s="48"/>
      <c r="T360" s="44"/>
      <c r="U360" s="48"/>
      <c r="V360" s="44"/>
      <c r="W360" s="48"/>
      <c r="X360" s="44"/>
      <c r="Y360" s="48"/>
      <c r="AC360" s="87">
        <f t="shared" si="203"/>
        <v>120</v>
      </c>
      <c r="AD360" s="83">
        <f t="shared" si="204"/>
        <v>11160</v>
      </c>
      <c r="AE360" s="92">
        <f t="shared" si="206"/>
        <v>110.00000000000001</v>
      </c>
      <c r="AF360" s="92">
        <f t="shared" si="207"/>
        <v>113.3</v>
      </c>
      <c r="AG360" s="92">
        <f t="shared" si="208"/>
        <v>116.6</v>
      </c>
      <c r="AH360" s="92">
        <f t="shared" si="209"/>
        <v>120</v>
      </c>
      <c r="AI360" s="137">
        <f t="shared" si="228"/>
        <v>10670.000000000002</v>
      </c>
      <c r="AJ360" s="137">
        <f t="shared" si="229"/>
        <v>10990.1</v>
      </c>
      <c r="AK360" s="137">
        <f t="shared" si="230"/>
        <v>11310.199999999999</v>
      </c>
      <c r="AL360" s="137">
        <f t="shared" si="231"/>
        <v>11640</v>
      </c>
    </row>
    <row r="361" spans="1:38">
      <c r="A361" s="5" t="s">
        <v>2205</v>
      </c>
      <c r="B361" s="5" t="s">
        <v>2207</v>
      </c>
      <c r="C361" s="22" t="s">
        <v>907</v>
      </c>
      <c r="D361" s="22" t="s">
        <v>2255</v>
      </c>
      <c r="E361" s="22" t="s">
        <v>921</v>
      </c>
      <c r="F361" s="22"/>
      <c r="G361" s="22"/>
      <c r="H361" s="23" t="s">
        <v>606</v>
      </c>
      <c r="I361" s="24">
        <v>2565</v>
      </c>
      <c r="J361" s="32">
        <v>2050</v>
      </c>
      <c r="K361" s="26" t="s">
        <v>544</v>
      </c>
      <c r="L361" s="13">
        <f t="shared" si="217"/>
        <v>25</v>
      </c>
      <c r="M361" s="27">
        <f t="shared" si="263"/>
        <v>2175</v>
      </c>
      <c r="N361" s="27">
        <f t="shared" si="269"/>
        <v>2175.000000000005</v>
      </c>
      <c r="O361" s="15">
        <v>10</v>
      </c>
      <c r="P361" s="30">
        <f t="shared" si="259"/>
        <v>3218.5</v>
      </c>
      <c r="Q361" s="48">
        <f t="shared" si="253"/>
        <v>32185</v>
      </c>
      <c r="R361" s="44">
        <f t="shared" si="254"/>
        <v>4023.125</v>
      </c>
      <c r="S361" s="48">
        <f t="shared" si="265"/>
        <v>120693.75</v>
      </c>
      <c r="T361" s="44">
        <f t="shared" si="260"/>
        <v>4243.5</v>
      </c>
      <c r="U361" s="48">
        <f t="shared" si="266"/>
        <v>127305</v>
      </c>
      <c r="V361" s="44">
        <f t="shared" si="261"/>
        <v>4756</v>
      </c>
      <c r="W361" s="48">
        <f t="shared" si="267"/>
        <v>142680</v>
      </c>
      <c r="X361" s="44">
        <f t="shared" si="262"/>
        <v>5268.5</v>
      </c>
      <c r="Y361" s="48">
        <f t="shared" si="268"/>
        <v>158055</v>
      </c>
      <c r="Z361" s="20">
        <f t="shared" si="264"/>
        <v>548733.75</v>
      </c>
      <c r="AC361" s="87">
        <f t="shared" si="203"/>
        <v>30</v>
      </c>
      <c r="AD361" s="83">
        <f t="shared" si="204"/>
        <v>2790</v>
      </c>
      <c r="AE361" s="92">
        <f t="shared" si="206"/>
        <v>27.500000000000004</v>
      </c>
      <c r="AF361" s="92">
        <f t="shared" si="207"/>
        <v>28.324999999999999</v>
      </c>
      <c r="AG361" s="92">
        <f t="shared" si="208"/>
        <v>29.15</v>
      </c>
      <c r="AH361" s="92">
        <f t="shared" si="209"/>
        <v>30</v>
      </c>
      <c r="AI361" s="137">
        <f t="shared" si="228"/>
        <v>2667.5000000000005</v>
      </c>
      <c r="AJ361" s="137">
        <f t="shared" si="229"/>
        <v>2747.5250000000001</v>
      </c>
      <c r="AK361" s="137">
        <f t="shared" si="230"/>
        <v>2827.5499999999997</v>
      </c>
      <c r="AL361" s="137">
        <f t="shared" si="231"/>
        <v>2910</v>
      </c>
    </row>
    <row r="362" spans="1:38">
      <c r="A362" s="5" t="s">
        <v>2205</v>
      </c>
      <c r="B362" s="5" t="s">
        <v>2207</v>
      </c>
      <c r="C362" s="22" t="s">
        <v>907</v>
      </c>
      <c r="D362" s="22" t="s">
        <v>2255</v>
      </c>
      <c r="E362" s="22" t="s">
        <v>2256</v>
      </c>
      <c r="F362" s="22" t="s">
        <v>2257</v>
      </c>
      <c r="G362" s="22"/>
      <c r="H362" s="23" t="s">
        <v>606</v>
      </c>
      <c r="I362" s="24"/>
      <c r="J362" s="32">
        <f>300*82</f>
        <v>24600</v>
      </c>
      <c r="K362" s="26"/>
      <c r="L362" s="13">
        <f t="shared" si="217"/>
        <v>300</v>
      </c>
      <c r="M362" s="27"/>
      <c r="N362" s="27"/>
      <c r="Q362" s="48"/>
      <c r="R362" s="44"/>
      <c r="S362" s="48"/>
      <c r="T362" s="44"/>
      <c r="U362" s="48"/>
      <c r="V362" s="44"/>
      <c r="W362" s="48"/>
      <c r="X362" s="44"/>
      <c r="Y362" s="48"/>
      <c r="AC362" s="87">
        <f t="shared" si="203"/>
        <v>360</v>
      </c>
      <c r="AD362" s="83">
        <f t="shared" si="204"/>
        <v>33480</v>
      </c>
      <c r="AE362" s="92">
        <f t="shared" si="206"/>
        <v>330</v>
      </c>
      <c r="AF362" s="92">
        <f t="shared" si="207"/>
        <v>339.9</v>
      </c>
      <c r="AG362" s="92">
        <f t="shared" si="208"/>
        <v>349.79999999999995</v>
      </c>
      <c r="AH362" s="92">
        <f t="shared" si="209"/>
        <v>360</v>
      </c>
      <c r="AI362" s="137">
        <f t="shared" si="228"/>
        <v>32010</v>
      </c>
      <c r="AJ362" s="137">
        <f t="shared" si="229"/>
        <v>32970.299999999996</v>
      </c>
      <c r="AK362" s="137">
        <f t="shared" si="230"/>
        <v>33930.6</v>
      </c>
      <c r="AL362" s="137">
        <f t="shared" si="231"/>
        <v>34920</v>
      </c>
    </row>
    <row r="363" spans="1:38" ht="20.399999999999999">
      <c r="A363" s="5" t="s">
        <v>2205</v>
      </c>
      <c r="B363" s="5" t="s">
        <v>2207</v>
      </c>
      <c r="C363" s="22" t="s">
        <v>907</v>
      </c>
      <c r="D363" s="22" t="s">
        <v>2255</v>
      </c>
      <c r="E363" s="22" t="s">
        <v>2258</v>
      </c>
      <c r="F363" s="22" t="s">
        <v>922</v>
      </c>
      <c r="G363" s="22"/>
      <c r="H363" s="23" t="s">
        <v>606</v>
      </c>
      <c r="I363" s="24">
        <v>5130</v>
      </c>
      <c r="J363" s="32">
        <f>82*150</f>
        <v>12300</v>
      </c>
      <c r="K363" s="26" t="s">
        <v>544</v>
      </c>
      <c r="L363" s="13">
        <f t="shared" si="217"/>
        <v>150</v>
      </c>
      <c r="M363" s="27">
        <f t="shared" si="263"/>
        <v>13050</v>
      </c>
      <c r="N363" s="27">
        <f t="shared" si="269"/>
        <v>13050.000000000031</v>
      </c>
      <c r="O363" s="15">
        <v>10</v>
      </c>
      <c r="P363" s="30">
        <f t="shared" si="259"/>
        <v>19311</v>
      </c>
      <c r="Q363" s="48">
        <f t="shared" si="253"/>
        <v>193110</v>
      </c>
      <c r="R363" s="44">
        <f t="shared" si="254"/>
        <v>24138.75</v>
      </c>
      <c r="S363" s="48">
        <f t="shared" si="265"/>
        <v>724162.5</v>
      </c>
      <c r="T363" s="44">
        <f t="shared" si="260"/>
        <v>25460.999999999996</v>
      </c>
      <c r="U363" s="48">
        <f t="shared" si="266"/>
        <v>763829.99999999988</v>
      </c>
      <c r="V363" s="44">
        <f t="shared" si="261"/>
        <v>28535.999999999996</v>
      </c>
      <c r="W363" s="48">
        <f t="shared" si="267"/>
        <v>856079.99999999977</v>
      </c>
      <c r="X363" s="44">
        <f t="shared" si="262"/>
        <v>31610.999999999996</v>
      </c>
      <c r="Y363" s="48">
        <f t="shared" si="268"/>
        <v>948329.99999999977</v>
      </c>
      <c r="Z363" s="20">
        <f t="shared" si="264"/>
        <v>3292402.4999999995</v>
      </c>
      <c r="AC363" s="87">
        <f t="shared" si="203"/>
        <v>180</v>
      </c>
      <c r="AD363" s="83">
        <f t="shared" si="204"/>
        <v>16740</v>
      </c>
      <c r="AE363" s="92">
        <f t="shared" si="206"/>
        <v>165</v>
      </c>
      <c r="AF363" s="92">
        <f t="shared" si="207"/>
        <v>169.95</v>
      </c>
      <c r="AG363" s="92">
        <f t="shared" si="208"/>
        <v>174.89999999999998</v>
      </c>
      <c r="AH363" s="92">
        <f t="shared" si="209"/>
        <v>180</v>
      </c>
      <c r="AI363" s="137">
        <f t="shared" si="228"/>
        <v>16005</v>
      </c>
      <c r="AJ363" s="137">
        <f t="shared" si="229"/>
        <v>16485.149999999998</v>
      </c>
      <c r="AK363" s="137">
        <f t="shared" si="230"/>
        <v>16965.3</v>
      </c>
      <c r="AL363" s="137">
        <f t="shared" si="231"/>
        <v>17460</v>
      </c>
    </row>
    <row r="364" spans="1:38">
      <c r="A364" s="5" t="s">
        <v>2205</v>
      </c>
      <c r="B364" s="5" t="s">
        <v>2207</v>
      </c>
      <c r="C364" s="22" t="s">
        <v>907</v>
      </c>
      <c r="D364" s="22" t="s">
        <v>916</v>
      </c>
      <c r="E364" s="22" t="s">
        <v>2259</v>
      </c>
      <c r="G364" s="22"/>
      <c r="H364" s="23" t="s">
        <v>606</v>
      </c>
      <c r="I364" s="24">
        <v>12825</v>
      </c>
      <c r="J364" s="32">
        <f ca="1">+L364*82</f>
        <v>4100</v>
      </c>
      <c r="K364" s="26" t="s">
        <v>555</v>
      </c>
      <c r="L364" s="13">
        <f t="shared" ca="1" si="217"/>
        <v>0.74926829268292683</v>
      </c>
      <c r="M364" s="27">
        <f t="shared" ca="1" si="263"/>
        <v>4350</v>
      </c>
      <c r="N364" s="27">
        <f t="shared" ca="1" si="269"/>
        <v>4350.00000000001</v>
      </c>
      <c r="O364" s="15">
        <v>20</v>
      </c>
      <c r="P364" s="30">
        <f t="shared" ca="1" si="259"/>
        <v>6437</v>
      </c>
      <c r="Q364" s="48">
        <f t="shared" ca="1" si="253"/>
        <v>128740</v>
      </c>
      <c r="R364" s="44">
        <f t="shared" ca="1" si="254"/>
        <v>8046.25</v>
      </c>
      <c r="S364" s="48">
        <f t="shared" ca="1" si="265"/>
        <v>482775</v>
      </c>
      <c r="T364" s="44">
        <f t="shared" ca="1" si="260"/>
        <v>8487</v>
      </c>
      <c r="U364" s="48">
        <f t="shared" ca="1" si="266"/>
        <v>509220</v>
      </c>
      <c r="V364" s="44">
        <f t="shared" ca="1" si="261"/>
        <v>9512</v>
      </c>
      <c r="W364" s="48">
        <f t="shared" ca="1" si="267"/>
        <v>570720</v>
      </c>
      <c r="X364" s="44">
        <f t="shared" ca="1" si="262"/>
        <v>10537</v>
      </c>
      <c r="Y364" s="48">
        <f t="shared" ca="1" si="268"/>
        <v>632220</v>
      </c>
      <c r="Z364" s="20">
        <f t="shared" ca="1" si="264"/>
        <v>2194935</v>
      </c>
      <c r="AC364" s="87">
        <f t="shared" ref="AC364:AC425" ca="1" si="270">L364*1.2</f>
        <v>60</v>
      </c>
      <c r="AD364" s="83">
        <f t="shared" ref="AD364:AD425" ca="1" si="271">AC364*93</f>
        <v>5580</v>
      </c>
      <c r="AE364" s="92">
        <f t="shared" ca="1" si="206"/>
        <v>55.000000000000007</v>
      </c>
      <c r="AF364" s="92">
        <f t="shared" ca="1" si="207"/>
        <v>56.65</v>
      </c>
      <c r="AG364" s="92">
        <f t="shared" ca="1" si="208"/>
        <v>58.3</v>
      </c>
      <c r="AH364" s="92">
        <f t="shared" ca="1" si="209"/>
        <v>60</v>
      </c>
      <c r="AI364" s="137">
        <f t="shared" ca="1" si="228"/>
        <v>79.946926829268293</v>
      </c>
      <c r="AJ364" s="137">
        <f t="shared" ca="1" si="229"/>
        <v>82.34533463414634</v>
      </c>
      <c r="AK364" s="137">
        <f t="shared" ca="1" si="230"/>
        <v>84.743742439024388</v>
      </c>
      <c r="AL364" s="137">
        <f t="shared" ca="1" si="231"/>
        <v>87.214829268292689</v>
      </c>
    </row>
    <row r="365" spans="1:38" ht="30.6">
      <c r="A365" s="5" t="s">
        <v>2205</v>
      </c>
      <c r="B365" s="5" t="s">
        <v>2207</v>
      </c>
      <c r="C365" s="22" t="s">
        <v>907</v>
      </c>
      <c r="D365" s="22" t="s">
        <v>916</v>
      </c>
      <c r="E365" s="22" t="s">
        <v>923</v>
      </c>
      <c r="F365" s="22"/>
      <c r="G365" s="22"/>
      <c r="H365" s="23" t="s">
        <v>606</v>
      </c>
      <c r="I365" s="24">
        <v>5130</v>
      </c>
      <c r="J365" s="32">
        <v>5564.29</v>
      </c>
      <c r="K365" s="26" t="s">
        <v>924</v>
      </c>
      <c r="L365" s="13">
        <f t="shared" si="217"/>
        <v>67.857195121951221</v>
      </c>
      <c r="M365" s="27">
        <f t="shared" si="263"/>
        <v>5903.5759756097559</v>
      </c>
      <c r="N365" s="27">
        <f t="shared" si="269"/>
        <v>5903.5759756097696</v>
      </c>
      <c r="O365" s="15">
        <v>20</v>
      </c>
      <c r="P365" s="30">
        <f t="shared" si="259"/>
        <v>8735.935300000001</v>
      </c>
      <c r="Q365" s="48">
        <f t="shared" si="253"/>
        <v>174718.70600000001</v>
      </c>
      <c r="R365" s="44">
        <f t="shared" si="254"/>
        <v>10919.919125</v>
      </c>
      <c r="S365" s="48">
        <f t="shared" si="265"/>
        <v>655195.14749999996</v>
      </c>
      <c r="T365" s="44">
        <f t="shared" si="260"/>
        <v>11518.0803</v>
      </c>
      <c r="U365" s="48">
        <f t="shared" si="266"/>
        <v>691084.81799999997</v>
      </c>
      <c r="V365" s="44">
        <f t="shared" si="261"/>
        <v>12909.1528</v>
      </c>
      <c r="W365" s="48">
        <f t="shared" si="267"/>
        <v>774549.16799999995</v>
      </c>
      <c r="X365" s="44">
        <f t="shared" si="262"/>
        <v>14300.225299999998</v>
      </c>
      <c r="Y365" s="48">
        <f t="shared" si="268"/>
        <v>858013.51799999981</v>
      </c>
      <c r="Z365" s="20">
        <f t="shared" si="264"/>
        <v>2978842.6514999997</v>
      </c>
      <c r="AC365" s="87">
        <f t="shared" si="270"/>
        <v>81.428634146341466</v>
      </c>
      <c r="AD365" s="83">
        <f t="shared" si="271"/>
        <v>7572.8629756097562</v>
      </c>
      <c r="AE365" s="92">
        <f t="shared" si="206"/>
        <v>74.642914634146351</v>
      </c>
      <c r="AF365" s="92">
        <f t="shared" si="207"/>
        <v>76.882202073170731</v>
      </c>
      <c r="AG365" s="92">
        <f t="shared" si="208"/>
        <v>79.121489512195126</v>
      </c>
      <c r="AH365" s="92">
        <f t="shared" si="209"/>
        <v>81.428634146341466</v>
      </c>
      <c r="AI365" s="137">
        <f t="shared" si="228"/>
        <v>7240.3627195121962</v>
      </c>
      <c r="AJ365" s="137">
        <f t="shared" si="229"/>
        <v>7457.5736010975606</v>
      </c>
      <c r="AK365" s="137">
        <f t="shared" si="230"/>
        <v>7674.7844826829269</v>
      </c>
      <c r="AL365" s="137">
        <f t="shared" si="231"/>
        <v>7898.5775121951219</v>
      </c>
    </row>
    <row r="366" spans="1:38" ht="20.399999999999999">
      <c r="A366" s="5" t="s">
        <v>2205</v>
      </c>
      <c r="B366" s="5" t="s">
        <v>2207</v>
      </c>
      <c r="C366" s="22" t="s">
        <v>907</v>
      </c>
      <c r="D366" s="22" t="s">
        <v>916</v>
      </c>
      <c r="E366" s="22" t="s">
        <v>925</v>
      </c>
      <c r="F366" s="22"/>
      <c r="G366" s="22"/>
      <c r="H366" s="23" t="s">
        <v>606</v>
      </c>
      <c r="I366" s="24">
        <v>5130</v>
      </c>
      <c r="J366" s="32">
        <v>5564.29</v>
      </c>
      <c r="K366" s="26" t="s">
        <v>924</v>
      </c>
      <c r="L366" s="13">
        <f t="shared" si="217"/>
        <v>67.857195121951221</v>
      </c>
      <c r="M366" s="27">
        <f t="shared" si="263"/>
        <v>5903.5759756097559</v>
      </c>
      <c r="N366" s="27">
        <f t="shared" si="269"/>
        <v>5903.5759756097696</v>
      </c>
      <c r="O366" s="15">
        <v>15</v>
      </c>
      <c r="P366" s="30">
        <f t="shared" si="259"/>
        <v>8735.935300000001</v>
      </c>
      <c r="Q366" s="48">
        <f t="shared" si="253"/>
        <v>131039.02950000002</v>
      </c>
      <c r="R366" s="44">
        <f t="shared" si="254"/>
        <v>10919.919125</v>
      </c>
      <c r="S366" s="48">
        <f t="shared" si="265"/>
        <v>491396.36062499997</v>
      </c>
      <c r="T366" s="44">
        <f t="shared" si="260"/>
        <v>11518.0803</v>
      </c>
      <c r="U366" s="48">
        <f t="shared" si="266"/>
        <v>518313.61349999998</v>
      </c>
      <c r="V366" s="44">
        <f t="shared" si="261"/>
        <v>12909.1528</v>
      </c>
      <c r="W366" s="48">
        <f t="shared" si="267"/>
        <v>580911.87599999993</v>
      </c>
      <c r="X366" s="44">
        <f t="shared" si="262"/>
        <v>14300.225299999998</v>
      </c>
      <c r="Y366" s="48">
        <f t="shared" si="268"/>
        <v>643510.13849999988</v>
      </c>
      <c r="Z366" s="20">
        <f t="shared" si="264"/>
        <v>2234131.9886249998</v>
      </c>
      <c r="AC366" s="87">
        <f t="shared" si="270"/>
        <v>81.428634146341466</v>
      </c>
      <c r="AD366" s="83">
        <f t="shared" si="271"/>
        <v>7572.8629756097562</v>
      </c>
      <c r="AE366" s="92">
        <f t="shared" si="206"/>
        <v>74.642914634146351</v>
      </c>
      <c r="AF366" s="92">
        <f t="shared" si="207"/>
        <v>76.882202073170731</v>
      </c>
      <c r="AG366" s="92">
        <f t="shared" si="208"/>
        <v>79.121489512195126</v>
      </c>
      <c r="AH366" s="92">
        <f t="shared" si="209"/>
        <v>81.428634146341466</v>
      </c>
      <c r="AI366" s="137">
        <f t="shared" si="228"/>
        <v>7240.3627195121962</v>
      </c>
      <c r="AJ366" s="137">
        <f t="shared" si="229"/>
        <v>7457.5736010975606</v>
      </c>
      <c r="AK366" s="137">
        <f t="shared" si="230"/>
        <v>7674.7844826829269</v>
      </c>
      <c r="AL366" s="137">
        <f t="shared" si="231"/>
        <v>7898.5775121951219</v>
      </c>
    </row>
    <row r="367" spans="1:38" ht="20.399999999999999">
      <c r="A367" s="5" t="s">
        <v>2205</v>
      </c>
      <c r="B367" s="5" t="s">
        <v>2207</v>
      </c>
      <c r="C367" s="22" t="s">
        <v>907</v>
      </c>
      <c r="D367" s="22" t="s">
        <v>916</v>
      </c>
      <c r="E367" s="22" t="s">
        <v>915</v>
      </c>
      <c r="F367" s="22" t="s">
        <v>926</v>
      </c>
      <c r="G367" s="22"/>
      <c r="H367" s="23" t="s">
        <v>606</v>
      </c>
      <c r="I367" s="24">
        <v>2565</v>
      </c>
      <c r="J367" s="133">
        <v>4100</v>
      </c>
      <c r="K367" s="134" t="s">
        <v>555</v>
      </c>
      <c r="L367" s="13">
        <f t="shared" si="217"/>
        <v>50</v>
      </c>
      <c r="M367" s="27">
        <f t="shared" si="263"/>
        <v>4350</v>
      </c>
      <c r="N367" s="27">
        <f t="shared" si="269"/>
        <v>4350.00000000001</v>
      </c>
      <c r="O367" s="15">
        <v>10</v>
      </c>
      <c r="P367" s="30">
        <f t="shared" si="259"/>
        <v>6437</v>
      </c>
      <c r="Q367" s="48">
        <f t="shared" si="253"/>
        <v>64370</v>
      </c>
      <c r="R367" s="44">
        <f t="shared" si="254"/>
        <v>8046.25</v>
      </c>
      <c r="S367" s="48">
        <f t="shared" si="265"/>
        <v>241387.5</v>
      </c>
      <c r="T367" s="44">
        <f t="shared" si="260"/>
        <v>8487</v>
      </c>
      <c r="U367" s="48">
        <f t="shared" si="266"/>
        <v>254610</v>
      </c>
      <c r="V367" s="44">
        <f t="shared" si="261"/>
        <v>9512</v>
      </c>
      <c r="W367" s="48">
        <f t="shared" si="267"/>
        <v>285360</v>
      </c>
      <c r="X367" s="44">
        <f t="shared" si="262"/>
        <v>10537</v>
      </c>
      <c r="Y367" s="48">
        <f t="shared" si="268"/>
        <v>316110</v>
      </c>
      <c r="Z367" s="20">
        <f t="shared" si="264"/>
        <v>1097467.5</v>
      </c>
      <c r="AC367" s="87">
        <f t="shared" si="270"/>
        <v>60</v>
      </c>
      <c r="AD367" s="83">
        <f t="shared" si="271"/>
        <v>5580</v>
      </c>
      <c r="AE367" s="92">
        <f t="shared" si="206"/>
        <v>55.000000000000007</v>
      </c>
      <c r="AF367" s="92">
        <f t="shared" si="207"/>
        <v>56.65</v>
      </c>
      <c r="AG367" s="92">
        <f t="shared" si="208"/>
        <v>58.3</v>
      </c>
      <c r="AH367" s="92">
        <f t="shared" si="209"/>
        <v>60</v>
      </c>
      <c r="AI367" s="137">
        <f t="shared" si="228"/>
        <v>5335.0000000000009</v>
      </c>
      <c r="AJ367" s="137">
        <f t="shared" si="229"/>
        <v>5495.05</v>
      </c>
      <c r="AK367" s="137">
        <f t="shared" si="230"/>
        <v>5655.0999999999995</v>
      </c>
      <c r="AL367" s="137">
        <f t="shared" si="231"/>
        <v>5820</v>
      </c>
    </row>
    <row r="368" spans="1:38" ht="20.399999999999999">
      <c r="A368" s="5" t="s">
        <v>2205</v>
      </c>
      <c r="B368" s="5" t="s">
        <v>2207</v>
      </c>
      <c r="C368" s="22" t="s">
        <v>907</v>
      </c>
      <c r="D368" s="22" t="s">
        <v>916</v>
      </c>
      <c r="E368" s="22" t="s">
        <v>915</v>
      </c>
      <c r="F368" s="22" t="s">
        <v>927</v>
      </c>
      <c r="G368" s="22"/>
      <c r="H368" s="23" t="s">
        <v>606</v>
      </c>
      <c r="I368" s="24">
        <v>10260</v>
      </c>
      <c r="J368" s="133">
        <f>200*82</f>
        <v>16400</v>
      </c>
      <c r="K368" s="134" t="s">
        <v>928</v>
      </c>
      <c r="L368" s="13">
        <f t="shared" si="217"/>
        <v>200</v>
      </c>
      <c r="M368" s="27">
        <f t="shared" si="263"/>
        <v>17400</v>
      </c>
      <c r="N368" s="27">
        <f t="shared" si="269"/>
        <v>17400.00000000004</v>
      </c>
      <c r="O368" s="15">
        <v>10</v>
      </c>
      <c r="P368" s="30">
        <f t="shared" si="259"/>
        <v>25748</v>
      </c>
      <c r="Q368" s="48">
        <f t="shared" si="253"/>
        <v>257480</v>
      </c>
      <c r="R368" s="44">
        <f t="shared" si="254"/>
        <v>32185</v>
      </c>
      <c r="S368" s="48">
        <f t="shared" si="265"/>
        <v>965550</v>
      </c>
      <c r="T368" s="44">
        <f t="shared" si="260"/>
        <v>33948</v>
      </c>
      <c r="U368" s="48">
        <f t="shared" si="266"/>
        <v>1018440</v>
      </c>
      <c r="V368" s="44">
        <f t="shared" si="261"/>
        <v>38048</v>
      </c>
      <c r="W368" s="48">
        <f t="shared" si="267"/>
        <v>1141440</v>
      </c>
      <c r="X368" s="44">
        <f t="shared" si="262"/>
        <v>42148</v>
      </c>
      <c r="Y368" s="48">
        <f t="shared" si="268"/>
        <v>1264440</v>
      </c>
      <c r="Z368" s="20">
        <f t="shared" si="264"/>
        <v>4389870</v>
      </c>
      <c r="AC368" s="87">
        <f t="shared" si="270"/>
        <v>240</v>
      </c>
      <c r="AD368" s="83">
        <f t="shared" si="271"/>
        <v>22320</v>
      </c>
      <c r="AE368" s="92">
        <f t="shared" si="206"/>
        <v>220.00000000000003</v>
      </c>
      <c r="AF368" s="92">
        <f t="shared" si="207"/>
        <v>226.6</v>
      </c>
      <c r="AG368" s="92">
        <f t="shared" si="208"/>
        <v>233.2</v>
      </c>
      <c r="AH368" s="92">
        <f t="shared" si="209"/>
        <v>240</v>
      </c>
      <c r="AI368" s="137">
        <f t="shared" si="228"/>
        <v>21340.000000000004</v>
      </c>
      <c r="AJ368" s="137">
        <f t="shared" si="229"/>
        <v>21980.2</v>
      </c>
      <c r="AK368" s="137">
        <f t="shared" si="230"/>
        <v>22620.399999999998</v>
      </c>
      <c r="AL368" s="137">
        <f t="shared" si="231"/>
        <v>23280</v>
      </c>
    </row>
    <row r="369" spans="1:38" ht="20.399999999999999">
      <c r="A369" s="5" t="s">
        <v>2205</v>
      </c>
      <c r="B369" s="5" t="s">
        <v>2207</v>
      </c>
      <c r="C369" s="22" t="s">
        <v>907</v>
      </c>
      <c r="D369" s="22" t="s">
        <v>916</v>
      </c>
      <c r="E369" s="22" t="s">
        <v>915</v>
      </c>
      <c r="F369" s="22" t="s">
        <v>929</v>
      </c>
      <c r="G369" s="22"/>
      <c r="H369" s="23" t="s">
        <v>606</v>
      </c>
      <c r="I369" s="24">
        <v>2565</v>
      </c>
      <c r="J369" s="32">
        <v>12300</v>
      </c>
      <c r="K369" s="26" t="s">
        <v>561</v>
      </c>
      <c r="L369" s="13">
        <f t="shared" si="217"/>
        <v>150</v>
      </c>
      <c r="M369" s="27">
        <f t="shared" si="263"/>
        <v>13050</v>
      </c>
      <c r="N369" s="27">
        <f t="shared" si="269"/>
        <v>13050.000000000031</v>
      </c>
      <c r="O369" s="15">
        <v>10</v>
      </c>
      <c r="P369" s="30">
        <f t="shared" si="259"/>
        <v>19311</v>
      </c>
      <c r="Q369" s="48">
        <f t="shared" si="253"/>
        <v>193110</v>
      </c>
      <c r="R369" s="44">
        <f t="shared" si="254"/>
        <v>24138.75</v>
      </c>
      <c r="S369" s="48">
        <f t="shared" si="265"/>
        <v>724162.5</v>
      </c>
      <c r="T369" s="44">
        <f t="shared" si="260"/>
        <v>25460.999999999996</v>
      </c>
      <c r="U369" s="48">
        <f t="shared" si="266"/>
        <v>763829.99999999988</v>
      </c>
      <c r="V369" s="44">
        <f t="shared" si="261"/>
        <v>28535.999999999996</v>
      </c>
      <c r="W369" s="48">
        <f t="shared" si="267"/>
        <v>856079.99999999977</v>
      </c>
      <c r="X369" s="44">
        <f t="shared" si="262"/>
        <v>31610.999999999996</v>
      </c>
      <c r="Y369" s="48">
        <f t="shared" si="268"/>
        <v>948329.99999999977</v>
      </c>
      <c r="Z369" s="20">
        <f t="shared" si="264"/>
        <v>3292402.4999999995</v>
      </c>
      <c r="AC369" s="87">
        <f t="shared" si="270"/>
        <v>180</v>
      </c>
      <c r="AD369" s="83">
        <f t="shared" si="271"/>
        <v>16740</v>
      </c>
      <c r="AE369" s="92">
        <f t="shared" ref="AE369:AE432" si="272">L369*1.1</f>
        <v>165</v>
      </c>
      <c r="AF369" s="92">
        <f t="shared" ref="AF369:AF432" si="273">L369*1.133</f>
        <v>169.95</v>
      </c>
      <c r="AG369" s="92">
        <f t="shared" ref="AG369:AG432" si="274">L369*1.166</f>
        <v>174.89999999999998</v>
      </c>
      <c r="AH369" s="92">
        <f t="shared" ref="AH369:AH432" si="275">L369*1.2</f>
        <v>180</v>
      </c>
      <c r="AI369" s="137">
        <f t="shared" si="228"/>
        <v>16005</v>
      </c>
      <c r="AJ369" s="137">
        <f t="shared" si="229"/>
        <v>16485.149999999998</v>
      </c>
      <c r="AK369" s="137">
        <f t="shared" si="230"/>
        <v>16965.3</v>
      </c>
      <c r="AL369" s="137">
        <f t="shared" si="231"/>
        <v>17460</v>
      </c>
    </row>
    <row r="370" spans="1:38">
      <c r="A370" s="5" t="s">
        <v>2205</v>
      </c>
      <c r="B370" s="5" t="s">
        <v>2207</v>
      </c>
      <c r="C370" s="22" t="s">
        <v>907</v>
      </c>
      <c r="D370" s="22" t="s">
        <v>930</v>
      </c>
      <c r="E370" s="22" t="s">
        <v>931</v>
      </c>
      <c r="F370" s="22"/>
      <c r="G370" s="22"/>
      <c r="H370" s="23" t="s">
        <v>606</v>
      </c>
      <c r="I370" s="24"/>
      <c r="J370" s="133">
        <v>4100</v>
      </c>
      <c r="K370" s="134"/>
      <c r="L370" s="13">
        <f t="shared" si="217"/>
        <v>50</v>
      </c>
      <c r="M370" s="27">
        <f t="shared" si="263"/>
        <v>4350</v>
      </c>
      <c r="N370" s="27">
        <f t="shared" si="269"/>
        <v>4350.00000000001</v>
      </c>
      <c r="O370" s="15">
        <v>64</v>
      </c>
      <c r="P370" s="30">
        <f t="shared" si="259"/>
        <v>6437</v>
      </c>
      <c r="Q370" s="48">
        <f t="shared" si="253"/>
        <v>411968</v>
      </c>
      <c r="R370" s="44">
        <f t="shared" si="254"/>
        <v>8046.25</v>
      </c>
      <c r="S370" s="48">
        <f t="shared" si="265"/>
        <v>1544880</v>
      </c>
      <c r="T370" s="44">
        <f t="shared" si="260"/>
        <v>8487</v>
      </c>
      <c r="U370" s="48">
        <f t="shared" si="266"/>
        <v>1629504</v>
      </c>
      <c r="V370" s="44">
        <f t="shared" si="261"/>
        <v>9512</v>
      </c>
      <c r="W370" s="48">
        <f t="shared" si="267"/>
        <v>1826304</v>
      </c>
      <c r="X370" s="44">
        <f t="shared" si="262"/>
        <v>10537</v>
      </c>
      <c r="Y370" s="48">
        <f t="shared" si="268"/>
        <v>2023104</v>
      </c>
      <c r="Z370" s="20">
        <f t="shared" si="264"/>
        <v>7023792</v>
      </c>
      <c r="AC370" s="87">
        <f t="shared" si="270"/>
        <v>60</v>
      </c>
      <c r="AD370" s="83">
        <f t="shared" si="271"/>
        <v>5580</v>
      </c>
      <c r="AE370" s="92">
        <f t="shared" si="272"/>
        <v>55.000000000000007</v>
      </c>
      <c r="AF370" s="92">
        <f t="shared" si="273"/>
        <v>56.65</v>
      </c>
      <c r="AG370" s="92">
        <f t="shared" si="274"/>
        <v>58.3</v>
      </c>
      <c r="AH370" s="92">
        <f t="shared" si="275"/>
        <v>60</v>
      </c>
      <c r="AI370" s="137">
        <f t="shared" si="228"/>
        <v>5335.0000000000009</v>
      </c>
      <c r="AJ370" s="137">
        <f t="shared" si="229"/>
        <v>5495.05</v>
      </c>
      <c r="AK370" s="137">
        <f t="shared" si="230"/>
        <v>5655.0999999999995</v>
      </c>
      <c r="AL370" s="137">
        <f t="shared" si="231"/>
        <v>5820</v>
      </c>
    </row>
    <row r="371" spans="1:38">
      <c r="A371" s="5" t="s">
        <v>192</v>
      </c>
      <c r="B371" s="5" t="s">
        <v>2207</v>
      </c>
      <c r="C371" s="22" t="s">
        <v>85</v>
      </c>
      <c r="D371" s="22" t="s">
        <v>2208</v>
      </c>
      <c r="E371" s="22"/>
      <c r="F371" s="22"/>
      <c r="G371" s="22"/>
      <c r="H371" s="23"/>
      <c r="I371" s="24"/>
      <c r="J371" s="32"/>
      <c r="K371" s="26"/>
      <c r="L371" s="13">
        <f t="shared" si="217"/>
        <v>0</v>
      </c>
      <c r="M371" s="27"/>
      <c r="N371" s="27">
        <f t="shared" si="269"/>
        <v>0</v>
      </c>
      <c r="P371" s="30">
        <f t="shared" si="259"/>
        <v>0</v>
      </c>
      <c r="Q371" s="48">
        <f t="shared" si="253"/>
        <v>0</v>
      </c>
      <c r="R371" s="44">
        <f t="shared" si="254"/>
        <v>0</v>
      </c>
      <c r="S371" s="48">
        <f t="shared" si="265"/>
        <v>0</v>
      </c>
      <c r="T371" s="44">
        <f t="shared" si="260"/>
        <v>0</v>
      </c>
      <c r="U371" s="48">
        <f t="shared" si="266"/>
        <v>0</v>
      </c>
      <c r="V371" s="44">
        <f t="shared" si="261"/>
        <v>0</v>
      </c>
      <c r="W371" s="48">
        <f t="shared" si="267"/>
        <v>0</v>
      </c>
      <c r="X371" s="44">
        <f t="shared" si="262"/>
        <v>0</v>
      </c>
      <c r="Y371" s="48">
        <f t="shared" si="268"/>
        <v>0</v>
      </c>
      <c r="Z371" s="34">
        <f ca="1">SUM(Z353:Z370)</f>
        <v>53940531.640124999</v>
      </c>
      <c r="AC371" s="87">
        <f t="shared" si="270"/>
        <v>0</v>
      </c>
      <c r="AD371" s="83">
        <f t="shared" si="271"/>
        <v>0</v>
      </c>
      <c r="AE371" s="92">
        <f t="shared" si="272"/>
        <v>0</v>
      </c>
      <c r="AF371" s="92">
        <f t="shared" si="273"/>
        <v>0</v>
      </c>
      <c r="AG371" s="92">
        <f t="shared" si="274"/>
        <v>0</v>
      </c>
      <c r="AH371" s="92">
        <f t="shared" si="275"/>
        <v>0</v>
      </c>
      <c r="AI371" s="137">
        <f t="shared" si="228"/>
        <v>0</v>
      </c>
      <c r="AJ371" s="137">
        <f t="shared" si="229"/>
        <v>0</v>
      </c>
      <c r="AK371" s="137">
        <f t="shared" si="230"/>
        <v>0</v>
      </c>
      <c r="AL371" s="137">
        <f t="shared" si="231"/>
        <v>0</v>
      </c>
    </row>
    <row r="372" spans="1:38" ht="20.399999999999999">
      <c r="A372" s="5" t="s">
        <v>192</v>
      </c>
      <c r="B372" s="5" t="s">
        <v>2207</v>
      </c>
      <c r="C372" s="22" t="s">
        <v>907</v>
      </c>
      <c r="D372" s="22" t="s">
        <v>2209</v>
      </c>
      <c r="E372" s="22" t="s">
        <v>933</v>
      </c>
      <c r="F372" s="22"/>
      <c r="G372" s="22"/>
      <c r="H372" s="23" t="s">
        <v>606</v>
      </c>
      <c r="I372" s="24">
        <v>2565</v>
      </c>
      <c r="J372" s="32">
        <v>820</v>
      </c>
      <c r="K372" s="26" t="s">
        <v>934</v>
      </c>
      <c r="L372" s="13">
        <f t="shared" si="217"/>
        <v>10</v>
      </c>
      <c r="M372" s="27">
        <f t="shared" ref="M372:M404" si="276">+L372*87</f>
        <v>870</v>
      </c>
      <c r="N372" s="27">
        <f t="shared" si="269"/>
        <v>870.00000000000205</v>
      </c>
      <c r="O372" s="15">
        <v>10</v>
      </c>
      <c r="P372" s="30">
        <f t="shared" si="259"/>
        <v>1287.4000000000001</v>
      </c>
      <c r="Q372" s="48">
        <f t="shared" si="253"/>
        <v>12874</v>
      </c>
      <c r="R372" s="44">
        <f t="shared" si="254"/>
        <v>1609.25</v>
      </c>
      <c r="S372" s="48">
        <f t="shared" si="265"/>
        <v>48277.5</v>
      </c>
      <c r="T372" s="44">
        <f t="shared" si="260"/>
        <v>1697.3999999999999</v>
      </c>
      <c r="U372" s="48">
        <f t="shared" si="266"/>
        <v>50922</v>
      </c>
      <c r="V372" s="44">
        <f t="shared" si="261"/>
        <v>1902.3999999999999</v>
      </c>
      <c r="W372" s="48">
        <f t="shared" si="267"/>
        <v>57072</v>
      </c>
      <c r="X372" s="44">
        <f t="shared" si="262"/>
        <v>2107.4</v>
      </c>
      <c r="Y372" s="48">
        <f t="shared" si="268"/>
        <v>63222</v>
      </c>
      <c r="Z372" s="20">
        <f>+Y372+W372+U372+S372</f>
        <v>219493.5</v>
      </c>
      <c r="AC372" s="87">
        <f t="shared" si="270"/>
        <v>12</v>
      </c>
      <c r="AD372" s="83">
        <f t="shared" si="271"/>
        <v>1116</v>
      </c>
      <c r="AE372" s="92">
        <f t="shared" si="272"/>
        <v>11</v>
      </c>
      <c r="AF372" s="92">
        <f t="shared" si="273"/>
        <v>11.33</v>
      </c>
      <c r="AG372" s="92">
        <f t="shared" si="274"/>
        <v>11.66</v>
      </c>
      <c r="AH372" s="92">
        <f t="shared" si="275"/>
        <v>12</v>
      </c>
      <c r="AI372" s="137">
        <f t="shared" si="228"/>
        <v>1067</v>
      </c>
      <c r="AJ372" s="137">
        <f t="shared" si="229"/>
        <v>1099.01</v>
      </c>
      <c r="AK372" s="137">
        <f t="shared" si="230"/>
        <v>1131.02</v>
      </c>
      <c r="AL372" s="137">
        <f t="shared" si="231"/>
        <v>1164</v>
      </c>
    </row>
    <row r="373" spans="1:38" ht="20.399999999999999">
      <c r="A373" s="5" t="s">
        <v>192</v>
      </c>
      <c r="B373" s="5" t="s">
        <v>2207</v>
      </c>
      <c r="C373" s="22" t="s">
        <v>907</v>
      </c>
      <c r="D373" s="22" t="s">
        <v>932</v>
      </c>
      <c r="E373" s="22" t="s">
        <v>935</v>
      </c>
      <c r="F373" s="22" t="s">
        <v>936</v>
      </c>
      <c r="G373" s="22"/>
      <c r="H373" s="23" t="s">
        <v>606</v>
      </c>
      <c r="I373" s="24"/>
      <c r="J373" s="32">
        <v>656</v>
      </c>
      <c r="K373" s="26"/>
      <c r="L373" s="13">
        <f t="shared" si="217"/>
        <v>8</v>
      </c>
      <c r="M373" s="27">
        <f t="shared" si="276"/>
        <v>696</v>
      </c>
      <c r="N373" s="27">
        <f t="shared" si="269"/>
        <v>696.00000000000159</v>
      </c>
      <c r="O373" s="15">
        <v>65</v>
      </c>
      <c r="P373" s="30">
        <f t="shared" si="259"/>
        <v>1029.92</v>
      </c>
      <c r="Q373" s="48">
        <f t="shared" si="253"/>
        <v>66944.800000000003</v>
      </c>
      <c r="R373" s="44">
        <f t="shared" si="254"/>
        <v>1287.4000000000001</v>
      </c>
      <c r="S373" s="48">
        <f t="shared" si="265"/>
        <v>251043</v>
      </c>
      <c r="T373" s="44">
        <f t="shared" si="260"/>
        <v>1357.9199999999998</v>
      </c>
      <c r="U373" s="48">
        <f t="shared" si="266"/>
        <v>264794.39999999997</v>
      </c>
      <c r="V373" s="44">
        <f t="shared" si="261"/>
        <v>1521.9199999999998</v>
      </c>
      <c r="W373" s="48">
        <f t="shared" si="267"/>
        <v>296774.39999999997</v>
      </c>
      <c r="X373" s="44">
        <f t="shared" si="262"/>
        <v>1685.9199999999998</v>
      </c>
      <c r="Y373" s="48">
        <f t="shared" si="268"/>
        <v>328754.39999999997</v>
      </c>
      <c r="Z373" s="20">
        <f t="shared" ref="Z373:Z404" si="277">+Y373+W373+U373+S373</f>
        <v>1141366.2</v>
      </c>
      <c r="AC373" s="87">
        <f t="shared" si="270"/>
        <v>9.6</v>
      </c>
      <c r="AD373" s="83">
        <f t="shared" si="271"/>
        <v>892.8</v>
      </c>
      <c r="AE373" s="92">
        <f t="shared" si="272"/>
        <v>8.8000000000000007</v>
      </c>
      <c r="AF373" s="92">
        <f t="shared" si="273"/>
        <v>9.0640000000000001</v>
      </c>
      <c r="AG373" s="92">
        <f t="shared" si="274"/>
        <v>9.3279999999999994</v>
      </c>
      <c r="AH373" s="92">
        <f t="shared" si="275"/>
        <v>9.6</v>
      </c>
      <c r="AI373" s="137">
        <f t="shared" si="228"/>
        <v>853.6</v>
      </c>
      <c r="AJ373" s="137">
        <f t="shared" si="229"/>
        <v>879.20799999999997</v>
      </c>
      <c r="AK373" s="137">
        <f t="shared" si="230"/>
        <v>904.81599999999992</v>
      </c>
      <c r="AL373" s="137">
        <f t="shared" si="231"/>
        <v>931.19999999999993</v>
      </c>
    </row>
    <row r="374" spans="1:38">
      <c r="A374" s="5" t="s">
        <v>192</v>
      </c>
      <c r="B374" s="5" t="s">
        <v>2207</v>
      </c>
      <c r="C374" s="22" t="s">
        <v>907</v>
      </c>
      <c r="D374" s="22" t="s">
        <v>932</v>
      </c>
      <c r="E374" s="22" t="s">
        <v>937</v>
      </c>
      <c r="F374" s="22" t="s">
        <v>938</v>
      </c>
      <c r="G374" s="22"/>
      <c r="H374" s="23" t="s">
        <v>606</v>
      </c>
      <c r="I374" s="24"/>
      <c r="J374" s="32">
        <v>2460</v>
      </c>
      <c r="K374" s="26"/>
      <c r="L374" s="13">
        <f t="shared" si="217"/>
        <v>30</v>
      </c>
      <c r="M374" s="27">
        <f t="shared" si="276"/>
        <v>2610</v>
      </c>
      <c r="N374" s="27">
        <f t="shared" si="269"/>
        <v>2610.0000000000064</v>
      </c>
      <c r="O374" s="15">
        <v>120</v>
      </c>
      <c r="P374" s="30">
        <f t="shared" si="259"/>
        <v>3862.2000000000003</v>
      </c>
      <c r="Q374" s="48">
        <f t="shared" si="253"/>
        <v>463464.00000000006</v>
      </c>
      <c r="R374" s="44">
        <f t="shared" si="254"/>
        <v>4827.75</v>
      </c>
      <c r="S374" s="48">
        <f t="shared" si="265"/>
        <v>1737990</v>
      </c>
      <c r="T374" s="44">
        <f t="shared" si="260"/>
        <v>5092.2</v>
      </c>
      <c r="U374" s="48">
        <f t="shared" si="266"/>
        <v>1833192</v>
      </c>
      <c r="V374" s="44">
        <f t="shared" si="261"/>
        <v>5707.2</v>
      </c>
      <c r="W374" s="48">
        <f t="shared" si="267"/>
        <v>2054592</v>
      </c>
      <c r="X374" s="44">
        <f t="shared" si="262"/>
        <v>6322.2</v>
      </c>
      <c r="Y374" s="48">
        <f t="shared" si="268"/>
        <v>2275992</v>
      </c>
      <c r="Z374" s="20">
        <f t="shared" si="277"/>
        <v>7901766</v>
      </c>
      <c r="AC374" s="87">
        <f t="shared" si="270"/>
        <v>36</v>
      </c>
      <c r="AD374" s="83">
        <f t="shared" si="271"/>
        <v>3348</v>
      </c>
      <c r="AE374" s="92">
        <f t="shared" si="272"/>
        <v>33</v>
      </c>
      <c r="AF374" s="92">
        <f t="shared" si="273"/>
        <v>33.99</v>
      </c>
      <c r="AG374" s="92">
        <f t="shared" si="274"/>
        <v>34.979999999999997</v>
      </c>
      <c r="AH374" s="92">
        <f t="shared" si="275"/>
        <v>36</v>
      </c>
      <c r="AI374" s="137">
        <f t="shared" si="228"/>
        <v>3201</v>
      </c>
      <c r="AJ374" s="137">
        <f t="shared" si="229"/>
        <v>3297.03</v>
      </c>
      <c r="AK374" s="137">
        <f t="shared" si="230"/>
        <v>3393.0599999999995</v>
      </c>
      <c r="AL374" s="137">
        <f t="shared" si="231"/>
        <v>3492</v>
      </c>
    </row>
    <row r="375" spans="1:38">
      <c r="A375" s="5" t="s">
        <v>192</v>
      </c>
      <c r="B375" s="5" t="s">
        <v>2207</v>
      </c>
      <c r="C375" s="22" t="s">
        <v>907</v>
      </c>
      <c r="D375" s="22" t="s">
        <v>932</v>
      </c>
      <c r="E375" s="22" t="s">
        <v>939</v>
      </c>
      <c r="F375" s="22" t="s">
        <v>940</v>
      </c>
      <c r="G375" s="22"/>
      <c r="H375" s="23" t="s">
        <v>606</v>
      </c>
      <c r="I375" s="24"/>
      <c r="J375" s="32">
        <v>3280</v>
      </c>
      <c r="K375" s="26"/>
      <c r="L375" s="13">
        <f t="shared" si="217"/>
        <v>40</v>
      </c>
      <c r="M375" s="27">
        <f t="shared" si="276"/>
        <v>3480</v>
      </c>
      <c r="N375" s="27">
        <f t="shared" si="269"/>
        <v>3480.0000000000082</v>
      </c>
      <c r="O375" s="15">
        <v>125</v>
      </c>
      <c r="P375" s="30">
        <f t="shared" si="259"/>
        <v>5149.6000000000004</v>
      </c>
      <c r="Q375" s="48">
        <f t="shared" si="253"/>
        <v>643700</v>
      </c>
      <c r="R375" s="44">
        <f t="shared" si="254"/>
        <v>6437</v>
      </c>
      <c r="S375" s="48">
        <f t="shared" si="265"/>
        <v>2413875</v>
      </c>
      <c r="T375" s="44">
        <f t="shared" si="260"/>
        <v>6789.5999999999995</v>
      </c>
      <c r="U375" s="48">
        <f t="shared" si="266"/>
        <v>2546099.9999999995</v>
      </c>
      <c r="V375" s="44">
        <f t="shared" si="261"/>
        <v>7609.5999999999995</v>
      </c>
      <c r="W375" s="48">
        <f t="shared" si="267"/>
        <v>2853599.9999999995</v>
      </c>
      <c r="X375" s="44">
        <f t="shared" si="262"/>
        <v>8429.6</v>
      </c>
      <c r="Y375" s="48">
        <f t="shared" si="268"/>
        <v>3161100</v>
      </c>
      <c r="Z375" s="20">
        <f t="shared" si="277"/>
        <v>10974675</v>
      </c>
      <c r="AC375" s="87">
        <f t="shared" si="270"/>
        <v>48</v>
      </c>
      <c r="AD375" s="83">
        <f t="shared" si="271"/>
        <v>4464</v>
      </c>
      <c r="AE375" s="92">
        <f t="shared" si="272"/>
        <v>44</v>
      </c>
      <c r="AF375" s="92">
        <f t="shared" si="273"/>
        <v>45.32</v>
      </c>
      <c r="AG375" s="92">
        <f t="shared" si="274"/>
        <v>46.64</v>
      </c>
      <c r="AH375" s="92">
        <f t="shared" si="275"/>
        <v>48</v>
      </c>
      <c r="AI375" s="137">
        <f t="shared" si="228"/>
        <v>4268</v>
      </c>
      <c r="AJ375" s="137">
        <f t="shared" si="229"/>
        <v>4396.04</v>
      </c>
      <c r="AK375" s="137">
        <f t="shared" si="230"/>
        <v>4524.08</v>
      </c>
      <c r="AL375" s="137">
        <f t="shared" si="231"/>
        <v>4656</v>
      </c>
    </row>
    <row r="376" spans="1:38">
      <c r="A376" s="5" t="s">
        <v>192</v>
      </c>
      <c r="B376" s="5" t="s">
        <v>2207</v>
      </c>
      <c r="C376" s="22" t="s">
        <v>907</v>
      </c>
      <c r="D376" s="22" t="s">
        <v>932</v>
      </c>
      <c r="E376" s="22" t="s">
        <v>941</v>
      </c>
      <c r="F376" s="22"/>
      <c r="G376" s="22"/>
      <c r="H376" s="23" t="s">
        <v>606</v>
      </c>
      <c r="I376" s="24">
        <v>8310.6</v>
      </c>
      <c r="J376" s="32">
        <v>10660</v>
      </c>
      <c r="K376" s="26" t="s">
        <v>660</v>
      </c>
      <c r="L376" s="13">
        <f t="shared" si="217"/>
        <v>130</v>
      </c>
      <c r="M376" s="27">
        <f t="shared" si="276"/>
        <v>11310</v>
      </c>
      <c r="N376" s="27">
        <f t="shared" si="269"/>
        <v>11310.000000000027</v>
      </c>
      <c r="O376" s="15">
        <v>65</v>
      </c>
      <c r="P376" s="30">
        <f t="shared" si="259"/>
        <v>16736.2</v>
      </c>
      <c r="Q376" s="48">
        <f t="shared" si="253"/>
        <v>1087853</v>
      </c>
      <c r="R376" s="44">
        <f t="shared" si="254"/>
        <v>20920.25</v>
      </c>
      <c r="S376" s="48">
        <f t="shared" si="265"/>
        <v>4079448.75</v>
      </c>
      <c r="T376" s="44">
        <f t="shared" si="260"/>
        <v>22066.199999999997</v>
      </c>
      <c r="U376" s="48">
        <f t="shared" si="266"/>
        <v>4302908.9999999991</v>
      </c>
      <c r="V376" s="44">
        <f t="shared" si="261"/>
        <v>24731.199999999997</v>
      </c>
      <c r="W376" s="48">
        <f t="shared" si="267"/>
        <v>4822583.9999999991</v>
      </c>
      <c r="X376" s="44">
        <f t="shared" si="262"/>
        <v>27396.199999999997</v>
      </c>
      <c r="Y376" s="48">
        <f t="shared" si="268"/>
        <v>5342258.9999999991</v>
      </c>
      <c r="Z376" s="20">
        <f t="shared" si="277"/>
        <v>18547200.749999996</v>
      </c>
      <c r="AC376" s="87">
        <f t="shared" si="270"/>
        <v>156</v>
      </c>
      <c r="AD376" s="83">
        <f t="shared" si="271"/>
        <v>14508</v>
      </c>
      <c r="AE376" s="92">
        <f t="shared" si="272"/>
        <v>143</v>
      </c>
      <c r="AF376" s="92">
        <f t="shared" si="273"/>
        <v>147.29</v>
      </c>
      <c r="AG376" s="92">
        <f t="shared" si="274"/>
        <v>151.57999999999998</v>
      </c>
      <c r="AH376" s="92">
        <f t="shared" si="275"/>
        <v>156</v>
      </c>
      <c r="AI376" s="137">
        <f t="shared" si="228"/>
        <v>13871</v>
      </c>
      <c r="AJ376" s="137">
        <f t="shared" si="229"/>
        <v>14287.13</v>
      </c>
      <c r="AK376" s="137">
        <f t="shared" si="230"/>
        <v>14703.259999999998</v>
      </c>
      <c r="AL376" s="137">
        <f t="shared" si="231"/>
        <v>15132</v>
      </c>
    </row>
    <row r="377" spans="1:38">
      <c r="A377" s="5" t="s">
        <v>192</v>
      </c>
      <c r="B377" s="5" t="s">
        <v>2207</v>
      </c>
      <c r="C377" s="22" t="s">
        <v>907</v>
      </c>
      <c r="D377" s="22" t="s">
        <v>932</v>
      </c>
      <c r="E377" s="22" t="s">
        <v>942</v>
      </c>
      <c r="F377" s="22" t="s">
        <v>943</v>
      </c>
      <c r="G377" s="22"/>
      <c r="H377" s="23" t="s">
        <v>606</v>
      </c>
      <c r="I377" s="24"/>
      <c r="J377" s="32">
        <v>6560</v>
      </c>
      <c r="K377" s="26"/>
      <c r="L377" s="13">
        <f t="shared" si="217"/>
        <v>80</v>
      </c>
      <c r="M377" s="27">
        <f t="shared" si="276"/>
        <v>6960</v>
      </c>
      <c r="N377" s="27">
        <f t="shared" si="269"/>
        <v>6960.0000000000164</v>
      </c>
      <c r="O377" s="15">
        <v>45</v>
      </c>
      <c r="P377" s="30">
        <f t="shared" si="259"/>
        <v>10299.200000000001</v>
      </c>
      <c r="Q377" s="48">
        <f t="shared" si="253"/>
        <v>463464.00000000006</v>
      </c>
      <c r="R377" s="44">
        <f t="shared" si="254"/>
        <v>12874</v>
      </c>
      <c r="S377" s="48">
        <f t="shared" si="265"/>
        <v>1737990</v>
      </c>
      <c r="T377" s="44">
        <f t="shared" si="260"/>
        <v>13579.199999999999</v>
      </c>
      <c r="U377" s="48">
        <f t="shared" si="266"/>
        <v>1833192</v>
      </c>
      <c r="V377" s="44">
        <f t="shared" si="261"/>
        <v>15219.199999999999</v>
      </c>
      <c r="W377" s="48">
        <f t="shared" si="267"/>
        <v>2054592</v>
      </c>
      <c r="X377" s="44">
        <f t="shared" si="262"/>
        <v>16859.2</v>
      </c>
      <c r="Y377" s="48">
        <f t="shared" si="268"/>
        <v>2275992</v>
      </c>
      <c r="Z377" s="20">
        <f t="shared" si="277"/>
        <v>7901766</v>
      </c>
      <c r="AC377" s="87">
        <f t="shared" si="270"/>
        <v>96</v>
      </c>
      <c r="AD377" s="83">
        <f t="shared" si="271"/>
        <v>8928</v>
      </c>
      <c r="AE377" s="92">
        <f t="shared" si="272"/>
        <v>88</v>
      </c>
      <c r="AF377" s="92">
        <f t="shared" si="273"/>
        <v>90.64</v>
      </c>
      <c r="AG377" s="92">
        <f t="shared" si="274"/>
        <v>93.28</v>
      </c>
      <c r="AH377" s="92">
        <f t="shared" si="275"/>
        <v>96</v>
      </c>
      <c r="AI377" s="137">
        <f t="shared" si="228"/>
        <v>8536</v>
      </c>
      <c r="AJ377" s="137">
        <f t="shared" si="229"/>
        <v>8792.08</v>
      </c>
      <c r="AK377" s="137">
        <f t="shared" si="230"/>
        <v>9048.16</v>
      </c>
      <c r="AL377" s="137">
        <f t="shared" si="231"/>
        <v>9312</v>
      </c>
    </row>
    <row r="378" spans="1:38">
      <c r="A378" s="5" t="s">
        <v>192</v>
      </c>
      <c r="B378" s="5" t="s">
        <v>2207</v>
      </c>
      <c r="C378" s="22" t="s">
        <v>907</v>
      </c>
      <c r="D378" s="22" t="s">
        <v>932</v>
      </c>
      <c r="E378" s="22" t="s">
        <v>944</v>
      </c>
      <c r="F378" s="22" t="s">
        <v>940</v>
      </c>
      <c r="G378" s="22"/>
      <c r="H378" s="23" t="s">
        <v>606</v>
      </c>
      <c r="I378" s="24">
        <v>6002.1</v>
      </c>
      <c r="J378" s="32">
        <v>10660</v>
      </c>
      <c r="K378" s="26" t="s">
        <v>649</v>
      </c>
      <c r="L378" s="13">
        <f t="shared" si="217"/>
        <v>130</v>
      </c>
      <c r="M378" s="27">
        <f t="shared" si="276"/>
        <v>11310</v>
      </c>
      <c r="N378" s="27">
        <f t="shared" si="269"/>
        <v>11310.000000000027</v>
      </c>
      <c r="O378" s="15">
        <v>95</v>
      </c>
      <c r="P378" s="30">
        <f t="shared" si="259"/>
        <v>16736.2</v>
      </c>
      <c r="Q378" s="48">
        <f t="shared" si="253"/>
        <v>1589939</v>
      </c>
      <c r="R378" s="44">
        <f t="shared" si="254"/>
        <v>20920.25</v>
      </c>
      <c r="S378" s="48">
        <f t="shared" si="265"/>
        <v>5962271.25</v>
      </c>
      <c r="T378" s="44">
        <f t="shared" si="260"/>
        <v>22066.199999999997</v>
      </c>
      <c r="U378" s="48">
        <f t="shared" si="266"/>
        <v>6288866.9999999991</v>
      </c>
      <c r="V378" s="44">
        <f t="shared" si="261"/>
        <v>24731.199999999997</v>
      </c>
      <c r="W378" s="48">
        <f t="shared" si="267"/>
        <v>7048391.9999999981</v>
      </c>
      <c r="X378" s="44">
        <f t="shared" si="262"/>
        <v>27396.199999999997</v>
      </c>
      <c r="Y378" s="48">
        <f t="shared" si="268"/>
        <v>7807916.9999999981</v>
      </c>
      <c r="Z378" s="20">
        <f t="shared" si="277"/>
        <v>27107447.249999996</v>
      </c>
      <c r="AC378" s="87">
        <f t="shared" si="270"/>
        <v>156</v>
      </c>
      <c r="AD378" s="83">
        <f t="shared" si="271"/>
        <v>14508</v>
      </c>
      <c r="AE378" s="92">
        <f t="shared" si="272"/>
        <v>143</v>
      </c>
      <c r="AF378" s="92">
        <f t="shared" si="273"/>
        <v>147.29</v>
      </c>
      <c r="AG378" s="92">
        <f t="shared" si="274"/>
        <v>151.57999999999998</v>
      </c>
      <c r="AH378" s="92">
        <f t="shared" si="275"/>
        <v>156</v>
      </c>
      <c r="AI378" s="137">
        <f t="shared" si="228"/>
        <v>13871</v>
      </c>
      <c r="AJ378" s="137">
        <f t="shared" si="229"/>
        <v>14287.13</v>
      </c>
      <c r="AK378" s="137">
        <f t="shared" si="230"/>
        <v>14703.259999999998</v>
      </c>
      <c r="AL378" s="137">
        <f t="shared" si="231"/>
        <v>15132</v>
      </c>
    </row>
    <row r="379" spans="1:38">
      <c r="A379" s="5" t="s">
        <v>192</v>
      </c>
      <c r="B379" s="5" t="s">
        <v>2207</v>
      </c>
      <c r="C379" s="22" t="s">
        <v>907</v>
      </c>
      <c r="D379" s="22" t="s">
        <v>932</v>
      </c>
      <c r="E379" s="22" t="s">
        <v>944</v>
      </c>
      <c r="F379" s="22" t="s">
        <v>945</v>
      </c>
      <c r="G379" s="22"/>
      <c r="H379" s="23" t="s">
        <v>606</v>
      </c>
      <c r="I379" s="24"/>
      <c r="J379" s="32">
        <v>5740</v>
      </c>
      <c r="K379" s="26"/>
      <c r="L379" s="13">
        <f t="shared" si="217"/>
        <v>70</v>
      </c>
      <c r="M379" s="27">
        <f t="shared" si="276"/>
        <v>6090</v>
      </c>
      <c r="N379" s="27">
        <f t="shared" si="269"/>
        <v>6090.0000000000146</v>
      </c>
      <c r="O379" s="15">
        <v>45</v>
      </c>
      <c r="P379" s="30">
        <f t="shared" si="259"/>
        <v>9011.8000000000011</v>
      </c>
      <c r="Q379" s="48">
        <f t="shared" si="253"/>
        <v>405531.00000000006</v>
      </c>
      <c r="R379" s="44">
        <f t="shared" si="254"/>
        <v>11264.750000000002</v>
      </c>
      <c r="S379" s="48">
        <f t="shared" si="265"/>
        <v>1520741.2500000002</v>
      </c>
      <c r="T379" s="44">
        <f t="shared" si="260"/>
        <v>11881.8</v>
      </c>
      <c r="U379" s="48">
        <f t="shared" si="266"/>
        <v>1604043</v>
      </c>
      <c r="V379" s="44">
        <f t="shared" si="261"/>
        <v>13316.8</v>
      </c>
      <c r="W379" s="48">
        <f t="shared" si="267"/>
        <v>1797768</v>
      </c>
      <c r="X379" s="44">
        <f t="shared" si="262"/>
        <v>14751.8</v>
      </c>
      <c r="Y379" s="48">
        <f t="shared" si="268"/>
        <v>1991493</v>
      </c>
      <c r="Z379" s="20">
        <f t="shared" si="277"/>
        <v>6914045.25</v>
      </c>
      <c r="AC379" s="87">
        <f t="shared" si="270"/>
        <v>84</v>
      </c>
      <c r="AD379" s="83">
        <f t="shared" si="271"/>
        <v>7812</v>
      </c>
      <c r="AE379" s="92">
        <f t="shared" si="272"/>
        <v>77</v>
      </c>
      <c r="AF379" s="92">
        <f t="shared" si="273"/>
        <v>79.31</v>
      </c>
      <c r="AG379" s="92">
        <f t="shared" si="274"/>
        <v>81.61999999999999</v>
      </c>
      <c r="AH379" s="92">
        <f t="shared" si="275"/>
        <v>84</v>
      </c>
      <c r="AI379" s="137">
        <f t="shared" si="228"/>
        <v>7469</v>
      </c>
      <c r="AJ379" s="137">
        <f t="shared" si="229"/>
        <v>7693.0700000000006</v>
      </c>
      <c r="AK379" s="137">
        <f t="shared" si="230"/>
        <v>7917.1399999999994</v>
      </c>
      <c r="AL379" s="137">
        <f t="shared" si="231"/>
        <v>8148</v>
      </c>
    </row>
    <row r="380" spans="1:38" ht="20.399999999999999">
      <c r="A380" s="5" t="s">
        <v>192</v>
      </c>
      <c r="B380" s="5" t="s">
        <v>2207</v>
      </c>
      <c r="C380" s="22" t="s">
        <v>907</v>
      </c>
      <c r="D380" s="22" t="s">
        <v>932</v>
      </c>
      <c r="E380" s="22" t="s">
        <v>946</v>
      </c>
      <c r="F380" s="22"/>
      <c r="G380" s="22"/>
      <c r="H380" s="23" t="s">
        <v>606</v>
      </c>
      <c r="I380" s="24">
        <v>76.95</v>
      </c>
      <c r="J380" s="32">
        <v>123</v>
      </c>
      <c r="K380" s="26" t="s">
        <v>555</v>
      </c>
      <c r="L380" s="13">
        <f t="shared" si="217"/>
        <v>1.5</v>
      </c>
      <c r="M380" s="27">
        <f t="shared" si="276"/>
        <v>130.5</v>
      </c>
      <c r="N380" s="27">
        <f t="shared" si="269"/>
        <v>130.50000000000031</v>
      </c>
      <c r="O380" s="15">
        <v>13</v>
      </c>
      <c r="P380" s="30">
        <f t="shared" si="259"/>
        <v>193.11</v>
      </c>
      <c r="Q380" s="48">
        <f t="shared" si="253"/>
        <v>2510.4300000000003</v>
      </c>
      <c r="R380" s="44">
        <f t="shared" ref="R380:R444" si="278">+P380*1.25</f>
        <v>241.38750000000002</v>
      </c>
      <c r="S380" s="48">
        <f t="shared" si="265"/>
        <v>9414.1125000000011</v>
      </c>
      <c r="T380" s="44">
        <f t="shared" si="260"/>
        <v>254.60999999999999</v>
      </c>
      <c r="U380" s="48">
        <f t="shared" si="266"/>
        <v>9929.7899999999991</v>
      </c>
      <c r="V380" s="44">
        <f t="shared" si="261"/>
        <v>285.35999999999996</v>
      </c>
      <c r="W380" s="48">
        <f t="shared" si="267"/>
        <v>11129.039999999997</v>
      </c>
      <c r="X380" s="44">
        <f t="shared" si="262"/>
        <v>316.10999999999996</v>
      </c>
      <c r="Y380" s="48">
        <f t="shared" si="268"/>
        <v>12328.289999999997</v>
      </c>
      <c r="Z380" s="20">
        <f t="shared" si="277"/>
        <v>42801.232499999998</v>
      </c>
      <c r="AC380" s="87">
        <f t="shared" si="270"/>
        <v>1.7999999999999998</v>
      </c>
      <c r="AD380" s="83">
        <f t="shared" si="271"/>
        <v>167.39999999999998</v>
      </c>
      <c r="AE380" s="92">
        <f t="shared" si="272"/>
        <v>1.6500000000000001</v>
      </c>
      <c r="AF380" s="92">
        <f t="shared" si="273"/>
        <v>1.6995</v>
      </c>
      <c r="AG380" s="92">
        <f t="shared" si="274"/>
        <v>1.7489999999999999</v>
      </c>
      <c r="AH380" s="92">
        <f t="shared" si="275"/>
        <v>1.7999999999999998</v>
      </c>
      <c r="AI380" s="137">
        <f t="shared" si="228"/>
        <v>160.05000000000001</v>
      </c>
      <c r="AJ380" s="137">
        <f t="shared" si="229"/>
        <v>164.85149999999999</v>
      </c>
      <c r="AK380" s="137">
        <f t="shared" si="230"/>
        <v>169.65299999999999</v>
      </c>
      <c r="AL380" s="137">
        <f t="shared" si="231"/>
        <v>174.6</v>
      </c>
    </row>
    <row r="381" spans="1:38" ht="20.399999999999999">
      <c r="A381" s="5" t="s">
        <v>192</v>
      </c>
      <c r="B381" s="5" t="s">
        <v>2207</v>
      </c>
      <c r="C381" s="22" t="s">
        <v>907</v>
      </c>
      <c r="D381" s="22" t="s">
        <v>932</v>
      </c>
      <c r="E381" s="22" t="s">
        <v>947</v>
      </c>
      <c r="F381" s="22"/>
      <c r="G381" s="22"/>
      <c r="H381" s="23" t="s">
        <v>606</v>
      </c>
      <c r="I381" s="24">
        <v>25.65</v>
      </c>
      <c r="J381" s="32">
        <v>82</v>
      </c>
      <c r="K381" s="26" t="s">
        <v>948</v>
      </c>
      <c r="L381" s="13">
        <f t="shared" si="217"/>
        <v>1</v>
      </c>
      <c r="M381" s="27">
        <f t="shared" si="276"/>
        <v>87</v>
      </c>
      <c r="N381" s="27">
        <f t="shared" si="269"/>
        <v>87.000000000000199</v>
      </c>
      <c r="O381" s="15">
        <v>21</v>
      </c>
      <c r="P381" s="30">
        <f t="shared" si="259"/>
        <v>128.74</v>
      </c>
      <c r="Q381" s="48">
        <f t="shared" si="253"/>
        <v>2703.54</v>
      </c>
      <c r="R381" s="44">
        <f t="shared" si="278"/>
        <v>160.92500000000001</v>
      </c>
      <c r="S381" s="48">
        <f t="shared" si="265"/>
        <v>10138.275000000001</v>
      </c>
      <c r="T381" s="44">
        <f t="shared" si="260"/>
        <v>169.73999999999998</v>
      </c>
      <c r="U381" s="48">
        <f t="shared" si="266"/>
        <v>10693.619999999999</v>
      </c>
      <c r="V381" s="44">
        <f t="shared" si="261"/>
        <v>190.23999999999998</v>
      </c>
      <c r="W381" s="48">
        <f t="shared" si="267"/>
        <v>11985.119999999999</v>
      </c>
      <c r="X381" s="44">
        <f t="shared" si="262"/>
        <v>210.73999999999998</v>
      </c>
      <c r="Y381" s="48">
        <f t="shared" si="268"/>
        <v>13276.619999999999</v>
      </c>
      <c r="Z381" s="20">
        <f t="shared" si="277"/>
        <v>46093.635000000002</v>
      </c>
      <c r="AC381" s="87">
        <f t="shared" si="270"/>
        <v>1.2</v>
      </c>
      <c r="AD381" s="83">
        <f t="shared" si="271"/>
        <v>111.6</v>
      </c>
      <c r="AE381" s="92">
        <f t="shared" si="272"/>
        <v>1.1000000000000001</v>
      </c>
      <c r="AF381" s="92">
        <f t="shared" si="273"/>
        <v>1.133</v>
      </c>
      <c r="AG381" s="92">
        <f t="shared" si="274"/>
        <v>1.1659999999999999</v>
      </c>
      <c r="AH381" s="92">
        <f t="shared" si="275"/>
        <v>1.2</v>
      </c>
      <c r="AI381" s="137">
        <f t="shared" si="228"/>
        <v>106.7</v>
      </c>
      <c r="AJ381" s="137">
        <f t="shared" si="229"/>
        <v>109.901</v>
      </c>
      <c r="AK381" s="137">
        <f t="shared" si="230"/>
        <v>113.10199999999999</v>
      </c>
      <c r="AL381" s="137">
        <f t="shared" si="231"/>
        <v>116.39999999999999</v>
      </c>
    </row>
    <row r="382" spans="1:38">
      <c r="A382" s="5" t="s">
        <v>192</v>
      </c>
      <c r="B382" s="5" t="s">
        <v>2207</v>
      </c>
      <c r="C382" s="22" t="s">
        <v>907</v>
      </c>
      <c r="D382" s="22" t="s">
        <v>932</v>
      </c>
      <c r="E382" s="22" t="s">
        <v>949</v>
      </c>
      <c r="F382" s="22" t="s">
        <v>945</v>
      </c>
      <c r="G382" s="22"/>
      <c r="H382" s="23" t="s">
        <v>606</v>
      </c>
      <c r="I382" s="24"/>
      <c r="J382" s="32">
        <v>4100</v>
      </c>
      <c r="K382" s="26"/>
      <c r="L382" s="13">
        <f t="shared" si="217"/>
        <v>50</v>
      </c>
      <c r="M382" s="27">
        <f t="shared" si="276"/>
        <v>4350</v>
      </c>
      <c r="N382" s="27">
        <f t="shared" si="269"/>
        <v>4350.00000000001</v>
      </c>
      <c r="O382" s="15">
        <v>42</v>
      </c>
      <c r="P382" s="30">
        <f t="shared" si="259"/>
        <v>6437</v>
      </c>
      <c r="Q382" s="48">
        <f t="shared" si="253"/>
        <v>270354</v>
      </c>
      <c r="R382" s="44">
        <f t="shared" si="278"/>
        <v>8046.25</v>
      </c>
      <c r="S382" s="48">
        <f t="shared" si="265"/>
        <v>1013827.5</v>
      </c>
      <c r="T382" s="44">
        <f t="shared" si="260"/>
        <v>8487</v>
      </c>
      <c r="U382" s="48">
        <f t="shared" si="266"/>
        <v>1069362</v>
      </c>
      <c r="V382" s="44">
        <f t="shared" si="261"/>
        <v>9512</v>
      </c>
      <c r="W382" s="48">
        <f t="shared" si="267"/>
        <v>1198512</v>
      </c>
      <c r="X382" s="44">
        <f t="shared" si="262"/>
        <v>10537</v>
      </c>
      <c r="Y382" s="48">
        <f t="shared" si="268"/>
        <v>1327662</v>
      </c>
      <c r="Z382" s="20">
        <f t="shared" si="277"/>
        <v>4609363.5</v>
      </c>
      <c r="AC382" s="87">
        <f t="shared" si="270"/>
        <v>60</v>
      </c>
      <c r="AD382" s="83">
        <f t="shared" si="271"/>
        <v>5580</v>
      </c>
      <c r="AE382" s="92">
        <f t="shared" si="272"/>
        <v>55.000000000000007</v>
      </c>
      <c r="AF382" s="92">
        <f t="shared" si="273"/>
        <v>56.65</v>
      </c>
      <c r="AG382" s="92">
        <f t="shared" si="274"/>
        <v>58.3</v>
      </c>
      <c r="AH382" s="92">
        <f t="shared" si="275"/>
        <v>60</v>
      </c>
      <c r="AI382" s="137">
        <f t="shared" si="228"/>
        <v>5335.0000000000009</v>
      </c>
      <c r="AJ382" s="137">
        <f t="shared" si="229"/>
        <v>5495.05</v>
      </c>
      <c r="AK382" s="137">
        <f t="shared" si="230"/>
        <v>5655.0999999999995</v>
      </c>
      <c r="AL382" s="137">
        <f t="shared" si="231"/>
        <v>5820</v>
      </c>
    </row>
    <row r="383" spans="1:38" ht="20.399999999999999">
      <c r="A383" s="5" t="s">
        <v>192</v>
      </c>
      <c r="B383" s="5" t="s">
        <v>2207</v>
      </c>
      <c r="C383" s="22" t="s">
        <v>907</v>
      </c>
      <c r="D383" s="22" t="s">
        <v>932</v>
      </c>
      <c r="E383" s="22" t="s">
        <v>950</v>
      </c>
      <c r="F383" s="22" t="s">
        <v>951</v>
      </c>
      <c r="G383" s="22"/>
      <c r="H383" s="23" t="s">
        <v>606</v>
      </c>
      <c r="I383" s="24">
        <v>12825</v>
      </c>
      <c r="J383" s="32">
        <v>4100</v>
      </c>
      <c r="K383" s="26" t="s">
        <v>934</v>
      </c>
      <c r="L383" s="13">
        <f t="shared" si="217"/>
        <v>50</v>
      </c>
      <c r="M383" s="27">
        <f t="shared" si="276"/>
        <v>4350</v>
      </c>
      <c r="N383" s="27">
        <f t="shared" si="269"/>
        <v>4350.00000000001</v>
      </c>
      <c r="O383" s="15">
        <v>8</v>
      </c>
      <c r="P383" s="30">
        <f t="shared" si="259"/>
        <v>6437</v>
      </c>
      <c r="Q383" s="48">
        <f t="shared" si="253"/>
        <v>51496</v>
      </c>
      <c r="R383" s="44">
        <f t="shared" si="278"/>
        <v>8046.25</v>
      </c>
      <c r="S383" s="48">
        <f t="shared" si="265"/>
        <v>193110</v>
      </c>
      <c r="T383" s="44">
        <f t="shared" si="260"/>
        <v>8487</v>
      </c>
      <c r="U383" s="48">
        <f t="shared" si="266"/>
        <v>203688</v>
      </c>
      <c r="V383" s="44">
        <f t="shared" si="261"/>
        <v>9512</v>
      </c>
      <c r="W383" s="48">
        <f t="shared" si="267"/>
        <v>228288</v>
      </c>
      <c r="X383" s="44">
        <f t="shared" si="262"/>
        <v>10537</v>
      </c>
      <c r="Y383" s="48">
        <f t="shared" si="268"/>
        <v>252888</v>
      </c>
      <c r="Z383" s="20">
        <f t="shared" si="277"/>
        <v>877974</v>
      </c>
      <c r="AC383" s="87">
        <f t="shared" si="270"/>
        <v>60</v>
      </c>
      <c r="AD383" s="83">
        <f t="shared" si="271"/>
        <v>5580</v>
      </c>
      <c r="AE383" s="92">
        <f t="shared" si="272"/>
        <v>55.000000000000007</v>
      </c>
      <c r="AF383" s="92">
        <f t="shared" si="273"/>
        <v>56.65</v>
      </c>
      <c r="AG383" s="92">
        <f t="shared" si="274"/>
        <v>58.3</v>
      </c>
      <c r="AH383" s="92">
        <f t="shared" si="275"/>
        <v>60</v>
      </c>
      <c r="AI383" s="137">
        <f t="shared" si="228"/>
        <v>5335.0000000000009</v>
      </c>
      <c r="AJ383" s="137">
        <f t="shared" si="229"/>
        <v>5495.05</v>
      </c>
      <c r="AK383" s="137">
        <f t="shared" si="230"/>
        <v>5655.0999999999995</v>
      </c>
      <c r="AL383" s="137">
        <f t="shared" si="231"/>
        <v>5820</v>
      </c>
    </row>
    <row r="384" spans="1:38">
      <c r="A384" s="5" t="s">
        <v>192</v>
      </c>
      <c r="B384" s="5" t="s">
        <v>2207</v>
      </c>
      <c r="C384" s="22" t="s">
        <v>907</v>
      </c>
      <c r="D384" s="22" t="s">
        <v>932</v>
      </c>
      <c r="E384" s="22" t="s">
        <v>952</v>
      </c>
      <c r="F384" s="22" t="s">
        <v>940</v>
      </c>
      <c r="G384" s="22"/>
      <c r="H384" s="23" t="s">
        <v>606</v>
      </c>
      <c r="I384" s="24">
        <v>3693.6</v>
      </c>
      <c r="J384" s="32">
        <v>4920</v>
      </c>
      <c r="K384" s="26" t="s">
        <v>549</v>
      </c>
      <c r="L384" s="13">
        <f t="shared" ref="L384:L447" si="279">+J384/82</f>
        <v>60</v>
      </c>
      <c r="M384" s="27">
        <f t="shared" si="276"/>
        <v>5220</v>
      </c>
      <c r="N384" s="27">
        <f t="shared" si="269"/>
        <v>5220.0000000000127</v>
      </c>
      <c r="O384" s="15">
        <v>4</v>
      </c>
      <c r="P384" s="30">
        <f t="shared" si="259"/>
        <v>7724.4000000000005</v>
      </c>
      <c r="Q384" s="48">
        <f t="shared" si="253"/>
        <v>30897.600000000002</v>
      </c>
      <c r="R384" s="44">
        <f t="shared" si="278"/>
        <v>9655.5</v>
      </c>
      <c r="S384" s="48">
        <f t="shared" si="265"/>
        <v>115866</v>
      </c>
      <c r="T384" s="44">
        <f t="shared" si="260"/>
        <v>10184.4</v>
      </c>
      <c r="U384" s="48">
        <f t="shared" si="266"/>
        <v>122212.79999999999</v>
      </c>
      <c r="V384" s="44">
        <f t="shared" si="261"/>
        <v>11414.4</v>
      </c>
      <c r="W384" s="48">
        <f t="shared" si="267"/>
        <v>136972.79999999999</v>
      </c>
      <c r="X384" s="44">
        <f t="shared" si="262"/>
        <v>12644.4</v>
      </c>
      <c r="Y384" s="48">
        <f t="shared" si="268"/>
        <v>151732.79999999999</v>
      </c>
      <c r="Z384" s="20">
        <f t="shared" si="277"/>
        <v>526784.39999999991</v>
      </c>
      <c r="AC384" s="87">
        <f t="shared" si="270"/>
        <v>72</v>
      </c>
      <c r="AD384" s="83">
        <f t="shared" si="271"/>
        <v>6696</v>
      </c>
      <c r="AE384" s="92">
        <f t="shared" si="272"/>
        <v>66</v>
      </c>
      <c r="AF384" s="92">
        <f t="shared" si="273"/>
        <v>67.98</v>
      </c>
      <c r="AG384" s="92">
        <f t="shared" si="274"/>
        <v>69.959999999999994</v>
      </c>
      <c r="AH384" s="92">
        <f t="shared" si="275"/>
        <v>72</v>
      </c>
      <c r="AI384" s="137">
        <f t="shared" si="228"/>
        <v>6402</v>
      </c>
      <c r="AJ384" s="137">
        <f t="shared" si="229"/>
        <v>6594.06</v>
      </c>
      <c r="AK384" s="137">
        <f t="shared" si="230"/>
        <v>6786.119999999999</v>
      </c>
      <c r="AL384" s="137">
        <f t="shared" si="231"/>
        <v>6984</v>
      </c>
    </row>
    <row r="385" spans="1:38">
      <c r="A385" s="5" t="s">
        <v>192</v>
      </c>
      <c r="B385" s="5" t="s">
        <v>2207</v>
      </c>
      <c r="C385" s="22" t="s">
        <v>907</v>
      </c>
      <c r="D385" s="22" t="s">
        <v>932</v>
      </c>
      <c r="E385" s="22" t="s">
        <v>952</v>
      </c>
      <c r="F385" s="22" t="s">
        <v>945</v>
      </c>
      <c r="G385" s="22"/>
      <c r="H385" s="23" t="s">
        <v>606</v>
      </c>
      <c r="I385" s="24"/>
      <c r="J385" s="32">
        <v>2460</v>
      </c>
      <c r="K385" s="26"/>
      <c r="L385" s="13">
        <f t="shared" si="279"/>
        <v>30</v>
      </c>
      <c r="M385" s="27">
        <f t="shared" si="276"/>
        <v>2610</v>
      </c>
      <c r="N385" s="27">
        <f t="shared" si="269"/>
        <v>2610.0000000000064</v>
      </c>
      <c r="O385" s="15">
        <v>4</v>
      </c>
      <c r="P385" s="30">
        <f t="shared" si="259"/>
        <v>3862.2000000000003</v>
      </c>
      <c r="Q385" s="48">
        <f t="shared" si="253"/>
        <v>15448.800000000001</v>
      </c>
      <c r="R385" s="44">
        <f t="shared" si="278"/>
        <v>4827.75</v>
      </c>
      <c r="S385" s="48">
        <f t="shared" si="265"/>
        <v>57933</v>
      </c>
      <c r="T385" s="44">
        <f t="shared" si="260"/>
        <v>5092.2</v>
      </c>
      <c r="U385" s="48">
        <f t="shared" si="266"/>
        <v>61106.399999999994</v>
      </c>
      <c r="V385" s="44">
        <f t="shared" si="261"/>
        <v>5707.2</v>
      </c>
      <c r="W385" s="48">
        <f t="shared" si="267"/>
        <v>68486.399999999994</v>
      </c>
      <c r="X385" s="44">
        <f t="shared" si="262"/>
        <v>6322.2</v>
      </c>
      <c r="Y385" s="48">
        <f t="shared" si="268"/>
        <v>75866.399999999994</v>
      </c>
      <c r="Z385" s="20">
        <f t="shared" si="277"/>
        <v>263392.19999999995</v>
      </c>
      <c r="AC385" s="87">
        <f t="shared" si="270"/>
        <v>36</v>
      </c>
      <c r="AD385" s="83">
        <f t="shared" si="271"/>
        <v>3348</v>
      </c>
      <c r="AE385" s="92">
        <f t="shared" si="272"/>
        <v>33</v>
      </c>
      <c r="AF385" s="92">
        <f t="shared" si="273"/>
        <v>33.99</v>
      </c>
      <c r="AG385" s="92">
        <f t="shared" si="274"/>
        <v>34.979999999999997</v>
      </c>
      <c r="AH385" s="92">
        <f t="shared" si="275"/>
        <v>36</v>
      </c>
      <c r="AI385" s="137">
        <f t="shared" si="228"/>
        <v>3201</v>
      </c>
      <c r="AJ385" s="137">
        <f t="shared" si="229"/>
        <v>3297.03</v>
      </c>
      <c r="AK385" s="137">
        <f t="shared" si="230"/>
        <v>3393.0599999999995</v>
      </c>
      <c r="AL385" s="137">
        <f t="shared" si="231"/>
        <v>3492</v>
      </c>
    </row>
    <row r="386" spans="1:38">
      <c r="A386" s="5" t="s">
        <v>192</v>
      </c>
      <c r="B386" s="5" t="s">
        <v>2207</v>
      </c>
      <c r="C386" s="22" t="s">
        <v>907</v>
      </c>
      <c r="D386" s="22" t="s">
        <v>932</v>
      </c>
      <c r="E386" s="22" t="s">
        <v>953</v>
      </c>
      <c r="F386" s="22" t="s">
        <v>945</v>
      </c>
      <c r="G386" s="22"/>
      <c r="H386" s="23" t="s">
        <v>606</v>
      </c>
      <c r="I386" s="24"/>
      <c r="J386" s="32">
        <v>2460</v>
      </c>
      <c r="K386" s="26"/>
      <c r="L386" s="13">
        <f t="shared" si="279"/>
        <v>30</v>
      </c>
      <c r="M386" s="27">
        <f t="shared" si="276"/>
        <v>2610</v>
      </c>
      <c r="N386" s="27">
        <f t="shared" si="269"/>
        <v>2610.0000000000064</v>
      </c>
      <c r="O386" s="15">
        <v>63</v>
      </c>
      <c r="P386" s="30">
        <f t="shared" si="259"/>
        <v>3862.2000000000003</v>
      </c>
      <c r="Q386" s="48">
        <f t="shared" si="253"/>
        <v>243318.6</v>
      </c>
      <c r="R386" s="44">
        <f t="shared" si="278"/>
        <v>4827.75</v>
      </c>
      <c r="S386" s="48">
        <f t="shared" si="265"/>
        <v>912444.75</v>
      </c>
      <c r="T386" s="44">
        <f t="shared" si="260"/>
        <v>5092.2</v>
      </c>
      <c r="U386" s="48">
        <f t="shared" si="266"/>
        <v>962425.79999999993</v>
      </c>
      <c r="V386" s="44">
        <f t="shared" si="261"/>
        <v>5707.2</v>
      </c>
      <c r="W386" s="48">
        <f t="shared" si="267"/>
        <v>1078660.7999999998</v>
      </c>
      <c r="X386" s="44">
        <f t="shared" si="262"/>
        <v>6322.2</v>
      </c>
      <c r="Y386" s="48">
        <f t="shared" si="268"/>
        <v>1194895.7999999998</v>
      </c>
      <c r="Z386" s="20">
        <f t="shared" si="277"/>
        <v>4148427.1499999994</v>
      </c>
      <c r="AC386" s="87">
        <f t="shared" si="270"/>
        <v>36</v>
      </c>
      <c r="AD386" s="83">
        <f t="shared" si="271"/>
        <v>3348</v>
      </c>
      <c r="AE386" s="92">
        <f t="shared" si="272"/>
        <v>33</v>
      </c>
      <c r="AF386" s="92">
        <f t="shared" si="273"/>
        <v>33.99</v>
      </c>
      <c r="AG386" s="92">
        <f t="shared" si="274"/>
        <v>34.979999999999997</v>
      </c>
      <c r="AH386" s="92">
        <f t="shared" si="275"/>
        <v>36</v>
      </c>
      <c r="AI386" s="137">
        <f t="shared" si="228"/>
        <v>3201</v>
      </c>
      <c r="AJ386" s="137">
        <f t="shared" si="229"/>
        <v>3297.03</v>
      </c>
      <c r="AK386" s="137">
        <f t="shared" si="230"/>
        <v>3393.0599999999995</v>
      </c>
      <c r="AL386" s="137">
        <f t="shared" si="231"/>
        <v>3492</v>
      </c>
    </row>
    <row r="387" spans="1:38">
      <c r="A387" s="5" t="s">
        <v>192</v>
      </c>
      <c r="B387" s="5" t="s">
        <v>2207</v>
      </c>
      <c r="C387" s="22" t="s">
        <v>907</v>
      </c>
      <c r="D387" s="22" t="s">
        <v>932</v>
      </c>
      <c r="E387" s="22" t="s">
        <v>954</v>
      </c>
      <c r="F387" s="22" t="s">
        <v>951</v>
      </c>
      <c r="G387" s="22"/>
      <c r="H387" s="23" t="s">
        <v>606</v>
      </c>
      <c r="I387" s="24">
        <v>2770.2</v>
      </c>
      <c r="J387" s="32">
        <v>4920</v>
      </c>
      <c r="K387" s="26" t="s">
        <v>649</v>
      </c>
      <c r="L387" s="13">
        <f t="shared" si="279"/>
        <v>60</v>
      </c>
      <c r="M387" s="27">
        <f t="shared" si="276"/>
        <v>5220</v>
      </c>
      <c r="N387" s="27">
        <f t="shared" si="269"/>
        <v>5220.0000000000127</v>
      </c>
      <c r="O387" s="15">
        <v>10</v>
      </c>
      <c r="P387" s="30">
        <f t="shared" si="259"/>
        <v>7724.4000000000005</v>
      </c>
      <c r="Q387" s="48">
        <f t="shared" si="253"/>
        <v>77244</v>
      </c>
      <c r="R387" s="44">
        <f t="shared" si="278"/>
        <v>9655.5</v>
      </c>
      <c r="S387" s="48">
        <f t="shared" si="265"/>
        <v>289665</v>
      </c>
      <c r="T387" s="44">
        <f t="shared" si="260"/>
        <v>10184.4</v>
      </c>
      <c r="U387" s="48">
        <f t="shared" si="266"/>
        <v>305532</v>
      </c>
      <c r="V387" s="44">
        <f t="shared" si="261"/>
        <v>11414.4</v>
      </c>
      <c r="W387" s="48">
        <f t="shared" si="267"/>
        <v>342432</v>
      </c>
      <c r="X387" s="44">
        <f t="shared" si="262"/>
        <v>12644.4</v>
      </c>
      <c r="Y387" s="48">
        <f t="shared" si="268"/>
        <v>379332</v>
      </c>
      <c r="Z387" s="20">
        <f t="shared" si="277"/>
        <v>1316961</v>
      </c>
      <c r="AC387" s="87">
        <f t="shared" si="270"/>
        <v>72</v>
      </c>
      <c r="AD387" s="83">
        <f t="shared" si="271"/>
        <v>6696</v>
      </c>
      <c r="AE387" s="92">
        <f t="shared" si="272"/>
        <v>66</v>
      </c>
      <c r="AF387" s="92">
        <f t="shared" si="273"/>
        <v>67.98</v>
      </c>
      <c r="AG387" s="92">
        <f t="shared" si="274"/>
        <v>69.959999999999994</v>
      </c>
      <c r="AH387" s="92">
        <f t="shared" si="275"/>
        <v>72</v>
      </c>
      <c r="AI387" s="137">
        <f t="shared" si="228"/>
        <v>6402</v>
      </c>
      <c r="AJ387" s="137">
        <f t="shared" si="229"/>
        <v>6594.06</v>
      </c>
      <c r="AK387" s="137">
        <f t="shared" si="230"/>
        <v>6786.119999999999</v>
      </c>
      <c r="AL387" s="137">
        <f t="shared" si="231"/>
        <v>6984</v>
      </c>
    </row>
    <row r="388" spans="1:38" ht="20.399999999999999">
      <c r="A388" s="5" t="s">
        <v>192</v>
      </c>
      <c r="B388" s="5" t="s">
        <v>2207</v>
      </c>
      <c r="C388" s="22" t="s">
        <v>907</v>
      </c>
      <c r="D388" s="22" t="s">
        <v>932</v>
      </c>
      <c r="E388" s="22" t="s">
        <v>955</v>
      </c>
      <c r="F388" s="22" t="s">
        <v>956</v>
      </c>
      <c r="G388" s="22"/>
      <c r="H388" s="23" t="s">
        <v>606</v>
      </c>
      <c r="I388" s="24"/>
      <c r="J388" s="32">
        <v>3280</v>
      </c>
      <c r="K388" s="26"/>
      <c r="L388" s="13">
        <f t="shared" si="279"/>
        <v>40</v>
      </c>
      <c r="M388" s="27">
        <f t="shared" si="276"/>
        <v>3480</v>
      </c>
      <c r="N388" s="27">
        <f t="shared" si="269"/>
        <v>3480.0000000000082</v>
      </c>
      <c r="O388" s="15">
        <v>74</v>
      </c>
      <c r="P388" s="30">
        <f t="shared" si="259"/>
        <v>5149.6000000000004</v>
      </c>
      <c r="Q388" s="48">
        <f t="shared" ref="Q388:Q452" si="280">+P388*O388</f>
        <v>381070.4</v>
      </c>
      <c r="R388" s="44">
        <f t="shared" si="278"/>
        <v>6437</v>
      </c>
      <c r="S388" s="48">
        <f t="shared" si="265"/>
        <v>1429014</v>
      </c>
      <c r="T388" s="44">
        <f t="shared" si="260"/>
        <v>6789.5999999999995</v>
      </c>
      <c r="U388" s="48">
        <f t="shared" si="266"/>
        <v>1507291.2</v>
      </c>
      <c r="V388" s="44">
        <f t="shared" si="261"/>
        <v>7609.5999999999995</v>
      </c>
      <c r="W388" s="48">
        <f t="shared" si="267"/>
        <v>1689331.1999999997</v>
      </c>
      <c r="X388" s="44">
        <f t="shared" si="262"/>
        <v>8429.6</v>
      </c>
      <c r="Y388" s="48">
        <f t="shared" si="268"/>
        <v>1871371.2000000002</v>
      </c>
      <c r="Z388" s="20">
        <f t="shared" si="277"/>
        <v>6497007.5999999996</v>
      </c>
      <c r="AC388" s="87">
        <f t="shared" si="270"/>
        <v>48</v>
      </c>
      <c r="AD388" s="83">
        <f t="shared" si="271"/>
        <v>4464</v>
      </c>
      <c r="AE388" s="92">
        <f t="shared" si="272"/>
        <v>44</v>
      </c>
      <c r="AF388" s="92">
        <f t="shared" si="273"/>
        <v>45.32</v>
      </c>
      <c r="AG388" s="92">
        <f t="shared" si="274"/>
        <v>46.64</v>
      </c>
      <c r="AH388" s="92">
        <f t="shared" si="275"/>
        <v>48</v>
      </c>
      <c r="AI388" s="137">
        <f t="shared" si="228"/>
        <v>4268</v>
      </c>
      <c r="AJ388" s="137">
        <f t="shared" si="229"/>
        <v>4396.04</v>
      </c>
      <c r="AK388" s="137">
        <f t="shared" si="230"/>
        <v>4524.08</v>
      </c>
      <c r="AL388" s="137">
        <f t="shared" si="231"/>
        <v>4656</v>
      </c>
    </row>
    <row r="389" spans="1:38" ht="30.6">
      <c r="A389" s="5" t="s">
        <v>192</v>
      </c>
      <c r="B389" s="5" t="s">
        <v>2207</v>
      </c>
      <c r="C389" s="22" t="s">
        <v>907</v>
      </c>
      <c r="D389" s="22" t="s">
        <v>932</v>
      </c>
      <c r="E389" s="22" t="s">
        <v>957</v>
      </c>
      <c r="F389" s="22" t="s">
        <v>958</v>
      </c>
      <c r="G389" s="22"/>
      <c r="H389" s="23" t="s">
        <v>606</v>
      </c>
      <c r="I389" s="24">
        <v>3693.6</v>
      </c>
      <c r="J389" s="32">
        <v>2460</v>
      </c>
      <c r="K389" s="26" t="s">
        <v>959</v>
      </c>
      <c r="L389" s="13">
        <f t="shared" si="279"/>
        <v>30</v>
      </c>
      <c r="M389" s="27">
        <f t="shared" si="276"/>
        <v>2610</v>
      </c>
      <c r="N389" s="27">
        <f t="shared" si="269"/>
        <v>2610.0000000000064</v>
      </c>
      <c r="O389" s="15">
        <v>8</v>
      </c>
      <c r="P389" s="30">
        <f t="shared" si="259"/>
        <v>3862.2000000000003</v>
      </c>
      <c r="Q389" s="48">
        <f t="shared" si="280"/>
        <v>30897.600000000002</v>
      </c>
      <c r="R389" s="44">
        <f t="shared" si="278"/>
        <v>4827.75</v>
      </c>
      <c r="S389" s="48">
        <f t="shared" si="265"/>
        <v>115866</v>
      </c>
      <c r="T389" s="44">
        <f t="shared" si="260"/>
        <v>5092.2</v>
      </c>
      <c r="U389" s="48">
        <f t="shared" si="266"/>
        <v>122212.79999999999</v>
      </c>
      <c r="V389" s="44">
        <f t="shared" si="261"/>
        <v>5707.2</v>
      </c>
      <c r="W389" s="48">
        <f t="shared" si="267"/>
        <v>136972.79999999999</v>
      </c>
      <c r="X389" s="44">
        <f t="shared" si="262"/>
        <v>6322.2</v>
      </c>
      <c r="Y389" s="48">
        <f t="shared" si="268"/>
        <v>151732.79999999999</v>
      </c>
      <c r="Z389" s="20">
        <f t="shared" si="277"/>
        <v>526784.39999999991</v>
      </c>
      <c r="AC389" s="87">
        <f t="shared" si="270"/>
        <v>36</v>
      </c>
      <c r="AD389" s="83">
        <f t="shared" si="271"/>
        <v>3348</v>
      </c>
      <c r="AE389" s="92">
        <f t="shared" si="272"/>
        <v>33</v>
      </c>
      <c r="AF389" s="92">
        <f t="shared" si="273"/>
        <v>33.99</v>
      </c>
      <c r="AG389" s="92">
        <f t="shared" si="274"/>
        <v>34.979999999999997</v>
      </c>
      <c r="AH389" s="92">
        <f t="shared" si="275"/>
        <v>36</v>
      </c>
      <c r="AI389" s="137">
        <f t="shared" si="228"/>
        <v>3201</v>
      </c>
      <c r="AJ389" s="137">
        <f t="shared" si="229"/>
        <v>3297.03</v>
      </c>
      <c r="AK389" s="137">
        <f t="shared" si="230"/>
        <v>3393.0599999999995</v>
      </c>
      <c r="AL389" s="137">
        <f t="shared" si="231"/>
        <v>3492</v>
      </c>
    </row>
    <row r="390" spans="1:38" ht="20.399999999999999">
      <c r="A390" s="5" t="s">
        <v>192</v>
      </c>
      <c r="B390" s="5" t="s">
        <v>2207</v>
      </c>
      <c r="C390" s="22" t="s">
        <v>907</v>
      </c>
      <c r="D390" s="22" t="s">
        <v>932</v>
      </c>
      <c r="E390" s="22" t="s">
        <v>960</v>
      </c>
      <c r="F390" s="22" t="s">
        <v>961</v>
      </c>
      <c r="G390" s="22"/>
      <c r="H390" s="23" t="s">
        <v>606</v>
      </c>
      <c r="I390" s="24"/>
      <c r="J390" s="32">
        <v>3280</v>
      </c>
      <c r="K390" s="26"/>
      <c r="L390" s="13">
        <f t="shared" si="279"/>
        <v>40</v>
      </c>
      <c r="M390" s="27">
        <f t="shared" si="276"/>
        <v>3480</v>
      </c>
      <c r="N390" s="27">
        <f t="shared" si="269"/>
        <v>3480.0000000000082</v>
      </c>
      <c r="O390" s="15">
        <v>95</v>
      </c>
      <c r="P390" s="30">
        <f t="shared" si="259"/>
        <v>5149.6000000000004</v>
      </c>
      <c r="Q390" s="48">
        <f t="shared" si="280"/>
        <v>489212.00000000006</v>
      </c>
      <c r="R390" s="44">
        <f t="shared" si="278"/>
        <v>6437</v>
      </c>
      <c r="S390" s="48">
        <f t="shared" si="265"/>
        <v>1834545</v>
      </c>
      <c r="T390" s="44">
        <f t="shared" si="260"/>
        <v>6789.5999999999995</v>
      </c>
      <c r="U390" s="48">
        <f t="shared" si="266"/>
        <v>1935036</v>
      </c>
      <c r="V390" s="44">
        <f t="shared" si="261"/>
        <v>7609.5999999999995</v>
      </c>
      <c r="W390" s="48">
        <f t="shared" si="267"/>
        <v>2168736</v>
      </c>
      <c r="X390" s="44">
        <f t="shared" si="262"/>
        <v>8429.6</v>
      </c>
      <c r="Y390" s="48">
        <f t="shared" si="268"/>
        <v>2402436</v>
      </c>
      <c r="Z390" s="20">
        <f t="shared" si="277"/>
        <v>8340753</v>
      </c>
      <c r="AC390" s="87">
        <f t="shared" si="270"/>
        <v>48</v>
      </c>
      <c r="AD390" s="83">
        <f t="shared" si="271"/>
        <v>4464</v>
      </c>
      <c r="AE390" s="92">
        <f t="shared" si="272"/>
        <v>44</v>
      </c>
      <c r="AF390" s="92">
        <f t="shared" si="273"/>
        <v>45.32</v>
      </c>
      <c r="AG390" s="92">
        <f t="shared" si="274"/>
        <v>46.64</v>
      </c>
      <c r="AH390" s="92">
        <f t="shared" si="275"/>
        <v>48</v>
      </c>
      <c r="AI390" s="137">
        <f t="shared" ref="AI390:AI453" si="281">AE390*97</f>
        <v>4268</v>
      </c>
      <c r="AJ390" s="137">
        <f t="shared" ref="AJ390:AJ453" si="282">AF390*97</f>
        <v>4396.04</v>
      </c>
      <c r="AK390" s="137">
        <f t="shared" ref="AK390:AK453" si="283">AG390*97</f>
        <v>4524.08</v>
      </c>
      <c r="AL390" s="137">
        <f t="shared" ref="AL390:AL453" si="284">AH390*97</f>
        <v>4656</v>
      </c>
    </row>
    <row r="391" spans="1:38">
      <c r="A391" s="5" t="s">
        <v>192</v>
      </c>
      <c r="B391" s="5" t="s">
        <v>2207</v>
      </c>
      <c r="C391" s="22" t="s">
        <v>907</v>
      </c>
      <c r="D391" s="22" t="s">
        <v>932</v>
      </c>
      <c r="E391" s="22" t="s">
        <v>962</v>
      </c>
      <c r="F391" s="22" t="s">
        <v>963</v>
      </c>
      <c r="G391" s="22"/>
      <c r="H391" s="23" t="s">
        <v>606</v>
      </c>
      <c r="I391" s="24">
        <v>3231.9</v>
      </c>
      <c r="J391" s="32">
        <v>5166</v>
      </c>
      <c r="K391" s="26" t="s">
        <v>555</v>
      </c>
      <c r="L391" s="13">
        <f t="shared" si="279"/>
        <v>63</v>
      </c>
      <c r="M391" s="27">
        <f t="shared" si="276"/>
        <v>5481</v>
      </c>
      <c r="N391" s="27">
        <f t="shared" si="269"/>
        <v>5481.0000000000127</v>
      </c>
      <c r="O391" s="15">
        <v>4</v>
      </c>
      <c r="P391" s="30">
        <f t="shared" si="259"/>
        <v>8110.62</v>
      </c>
      <c r="Q391" s="48">
        <f t="shared" si="280"/>
        <v>32442.48</v>
      </c>
      <c r="R391" s="44">
        <f t="shared" si="278"/>
        <v>10138.275</v>
      </c>
      <c r="S391" s="48">
        <f t="shared" si="265"/>
        <v>121659.29999999999</v>
      </c>
      <c r="T391" s="44">
        <f t="shared" si="260"/>
        <v>10693.619999999999</v>
      </c>
      <c r="U391" s="48">
        <f t="shared" si="266"/>
        <v>128323.43999999999</v>
      </c>
      <c r="V391" s="44">
        <f t="shared" si="261"/>
        <v>11985.119999999999</v>
      </c>
      <c r="W391" s="48">
        <f t="shared" si="267"/>
        <v>143821.44</v>
      </c>
      <c r="X391" s="44">
        <f t="shared" si="262"/>
        <v>13276.619999999999</v>
      </c>
      <c r="Y391" s="48">
        <f t="shared" si="268"/>
        <v>159319.44</v>
      </c>
      <c r="Z391" s="20">
        <f t="shared" si="277"/>
        <v>553123.62</v>
      </c>
      <c r="AC391" s="87">
        <f t="shared" si="270"/>
        <v>75.599999999999994</v>
      </c>
      <c r="AD391" s="83">
        <f t="shared" si="271"/>
        <v>7030.7999999999993</v>
      </c>
      <c r="AE391" s="92">
        <f t="shared" si="272"/>
        <v>69.300000000000011</v>
      </c>
      <c r="AF391" s="92">
        <f t="shared" si="273"/>
        <v>71.379000000000005</v>
      </c>
      <c r="AG391" s="92">
        <f t="shared" si="274"/>
        <v>73.457999999999998</v>
      </c>
      <c r="AH391" s="92">
        <f t="shared" si="275"/>
        <v>75.599999999999994</v>
      </c>
      <c r="AI391" s="137">
        <f t="shared" si="281"/>
        <v>6722.1000000000013</v>
      </c>
      <c r="AJ391" s="137">
        <f t="shared" si="282"/>
        <v>6923.7630000000008</v>
      </c>
      <c r="AK391" s="137">
        <f t="shared" si="283"/>
        <v>7125.4259999999995</v>
      </c>
      <c r="AL391" s="137">
        <f t="shared" si="284"/>
        <v>7333.2</v>
      </c>
    </row>
    <row r="392" spans="1:38" ht="20.399999999999999">
      <c r="A392" s="5" t="s">
        <v>192</v>
      </c>
      <c r="B392" s="5" t="s">
        <v>2207</v>
      </c>
      <c r="C392" s="22" t="s">
        <v>907</v>
      </c>
      <c r="D392" s="22" t="s">
        <v>932</v>
      </c>
      <c r="E392" s="22" t="s">
        <v>964</v>
      </c>
      <c r="F392" s="22" t="s">
        <v>965</v>
      </c>
      <c r="G392" s="22"/>
      <c r="H392" s="23" t="s">
        <v>606</v>
      </c>
      <c r="I392" s="24"/>
      <c r="J392" s="32">
        <v>102.5</v>
      </c>
      <c r="K392" s="26"/>
      <c r="L392" s="13">
        <f t="shared" si="279"/>
        <v>1.25</v>
      </c>
      <c r="M392" s="27">
        <f t="shared" si="276"/>
        <v>108.75</v>
      </c>
      <c r="N392" s="27">
        <f t="shared" si="269"/>
        <v>108.75000000000026</v>
      </c>
      <c r="O392" s="15">
        <v>45</v>
      </c>
      <c r="P392" s="30">
        <f t="shared" si="259"/>
        <v>160.92500000000001</v>
      </c>
      <c r="Q392" s="48">
        <f t="shared" si="280"/>
        <v>7241.6250000000009</v>
      </c>
      <c r="R392" s="44">
        <f t="shared" si="278"/>
        <v>201.15625</v>
      </c>
      <c r="S392" s="48">
        <f t="shared" si="265"/>
        <v>27156.09375</v>
      </c>
      <c r="T392" s="44">
        <f t="shared" si="260"/>
        <v>212.17499999999998</v>
      </c>
      <c r="U392" s="48">
        <f t="shared" si="266"/>
        <v>28643.625</v>
      </c>
      <c r="V392" s="44">
        <f t="shared" si="261"/>
        <v>237.79999999999998</v>
      </c>
      <c r="W392" s="48">
        <f t="shared" si="267"/>
        <v>32103</v>
      </c>
      <c r="X392" s="44">
        <f t="shared" si="262"/>
        <v>263.42500000000001</v>
      </c>
      <c r="Y392" s="48">
        <f t="shared" si="268"/>
        <v>35562.375</v>
      </c>
      <c r="Z392" s="20">
        <f t="shared" si="277"/>
        <v>123465.09375</v>
      </c>
      <c r="AC392" s="87">
        <f t="shared" si="270"/>
        <v>1.5</v>
      </c>
      <c r="AD392" s="83">
        <f t="shared" si="271"/>
        <v>139.5</v>
      </c>
      <c r="AE392" s="92">
        <f t="shared" si="272"/>
        <v>1.375</v>
      </c>
      <c r="AF392" s="92">
        <f t="shared" si="273"/>
        <v>1.41625</v>
      </c>
      <c r="AG392" s="92">
        <f t="shared" si="274"/>
        <v>1.4575</v>
      </c>
      <c r="AH392" s="92">
        <f t="shared" si="275"/>
        <v>1.5</v>
      </c>
      <c r="AI392" s="137">
        <f t="shared" si="281"/>
        <v>133.375</v>
      </c>
      <c r="AJ392" s="137">
        <f t="shared" si="282"/>
        <v>137.37625</v>
      </c>
      <c r="AK392" s="137">
        <f t="shared" si="283"/>
        <v>141.3775</v>
      </c>
      <c r="AL392" s="137">
        <f t="shared" si="284"/>
        <v>145.5</v>
      </c>
    </row>
    <row r="393" spans="1:38" ht="20.399999999999999">
      <c r="A393" s="5" t="s">
        <v>192</v>
      </c>
      <c r="B393" s="5" t="s">
        <v>2207</v>
      </c>
      <c r="C393" s="22" t="s">
        <v>907</v>
      </c>
      <c r="D393" s="22" t="s">
        <v>932</v>
      </c>
      <c r="E393" s="22" t="s">
        <v>964</v>
      </c>
      <c r="F393" s="22" t="s">
        <v>966</v>
      </c>
      <c r="G393" s="22"/>
      <c r="H393" s="23" t="s">
        <v>606</v>
      </c>
      <c r="I393" s="24"/>
      <c r="J393" s="32">
        <v>61.5</v>
      </c>
      <c r="K393" s="26"/>
      <c r="L393" s="13">
        <f t="shared" si="279"/>
        <v>0.75</v>
      </c>
      <c r="M393" s="27">
        <f t="shared" si="276"/>
        <v>65.25</v>
      </c>
      <c r="N393" s="27">
        <f t="shared" si="269"/>
        <v>65.250000000000156</v>
      </c>
      <c r="O393" s="15">
        <v>25</v>
      </c>
      <c r="P393" s="30">
        <f t="shared" si="259"/>
        <v>96.555000000000007</v>
      </c>
      <c r="Q393" s="48">
        <f t="shared" si="280"/>
        <v>2413.875</v>
      </c>
      <c r="R393" s="44">
        <f t="shared" si="278"/>
        <v>120.69375000000001</v>
      </c>
      <c r="S393" s="48">
        <f t="shared" si="265"/>
        <v>9052.03125</v>
      </c>
      <c r="T393" s="44">
        <f t="shared" si="260"/>
        <v>127.30499999999999</v>
      </c>
      <c r="U393" s="48">
        <f t="shared" si="266"/>
        <v>9547.875</v>
      </c>
      <c r="V393" s="44">
        <f t="shared" si="261"/>
        <v>142.67999999999998</v>
      </c>
      <c r="W393" s="48">
        <f t="shared" si="267"/>
        <v>10700.999999999998</v>
      </c>
      <c r="X393" s="44">
        <f t="shared" si="262"/>
        <v>158.05499999999998</v>
      </c>
      <c r="Y393" s="48">
        <f t="shared" si="268"/>
        <v>11854.124999999998</v>
      </c>
      <c r="Z393" s="20">
        <f t="shared" si="277"/>
        <v>41155.03125</v>
      </c>
      <c r="AC393" s="87">
        <f t="shared" si="270"/>
        <v>0.89999999999999991</v>
      </c>
      <c r="AD393" s="83">
        <f t="shared" si="271"/>
        <v>83.699999999999989</v>
      </c>
      <c r="AE393" s="92">
        <f t="shared" si="272"/>
        <v>0.82500000000000007</v>
      </c>
      <c r="AF393" s="92">
        <f t="shared" si="273"/>
        <v>0.84975000000000001</v>
      </c>
      <c r="AG393" s="92">
        <f t="shared" si="274"/>
        <v>0.87449999999999994</v>
      </c>
      <c r="AH393" s="92">
        <f t="shared" si="275"/>
        <v>0.89999999999999991</v>
      </c>
      <c r="AI393" s="137">
        <f t="shared" si="281"/>
        <v>80.025000000000006</v>
      </c>
      <c r="AJ393" s="137">
        <f t="shared" si="282"/>
        <v>82.425749999999994</v>
      </c>
      <c r="AK393" s="137">
        <f t="shared" si="283"/>
        <v>84.826499999999996</v>
      </c>
      <c r="AL393" s="137">
        <f t="shared" si="284"/>
        <v>87.3</v>
      </c>
    </row>
    <row r="394" spans="1:38" ht="20.399999999999999">
      <c r="A394" s="5" t="s">
        <v>192</v>
      </c>
      <c r="B394" s="5" t="s">
        <v>2207</v>
      </c>
      <c r="C394" s="22" t="s">
        <v>907</v>
      </c>
      <c r="D394" s="22" t="s">
        <v>932</v>
      </c>
      <c r="E394" s="22" t="s">
        <v>964</v>
      </c>
      <c r="F394" s="22" t="s">
        <v>967</v>
      </c>
      <c r="G394" s="22"/>
      <c r="H394" s="23" t="s">
        <v>606</v>
      </c>
      <c r="I394" s="24">
        <v>99.265500000000003</v>
      </c>
      <c r="J394" s="32">
        <v>164</v>
      </c>
      <c r="K394" s="26" t="s">
        <v>968</v>
      </c>
      <c r="L394" s="13">
        <f t="shared" si="279"/>
        <v>2</v>
      </c>
      <c r="M394" s="27">
        <f t="shared" si="276"/>
        <v>174</v>
      </c>
      <c r="N394" s="27">
        <f t="shared" si="269"/>
        <v>174.0000000000004</v>
      </c>
      <c r="O394" s="15">
        <v>6</v>
      </c>
      <c r="P394" s="30">
        <f t="shared" si="259"/>
        <v>257.48</v>
      </c>
      <c r="Q394" s="48">
        <f t="shared" si="280"/>
        <v>1544.88</v>
      </c>
      <c r="R394" s="44">
        <f t="shared" si="278"/>
        <v>321.85000000000002</v>
      </c>
      <c r="S394" s="48">
        <f t="shared" si="265"/>
        <v>5793.3</v>
      </c>
      <c r="T394" s="44">
        <f t="shared" si="260"/>
        <v>339.47999999999996</v>
      </c>
      <c r="U394" s="48">
        <f t="shared" si="266"/>
        <v>6110.6399999999994</v>
      </c>
      <c r="V394" s="44">
        <f t="shared" si="261"/>
        <v>380.47999999999996</v>
      </c>
      <c r="W394" s="48">
        <f t="shared" si="267"/>
        <v>6848.6399999999994</v>
      </c>
      <c r="X394" s="44">
        <f t="shared" si="262"/>
        <v>421.47999999999996</v>
      </c>
      <c r="Y394" s="48">
        <f t="shared" si="268"/>
        <v>7586.6399999999994</v>
      </c>
      <c r="Z394" s="20">
        <f t="shared" si="277"/>
        <v>26339.219999999998</v>
      </c>
      <c r="AC394" s="87">
        <f t="shared" si="270"/>
        <v>2.4</v>
      </c>
      <c r="AD394" s="83">
        <f t="shared" si="271"/>
        <v>223.2</v>
      </c>
      <c r="AE394" s="92">
        <f t="shared" si="272"/>
        <v>2.2000000000000002</v>
      </c>
      <c r="AF394" s="92">
        <f t="shared" si="273"/>
        <v>2.266</v>
      </c>
      <c r="AG394" s="92">
        <f t="shared" si="274"/>
        <v>2.3319999999999999</v>
      </c>
      <c r="AH394" s="92">
        <f t="shared" si="275"/>
        <v>2.4</v>
      </c>
      <c r="AI394" s="137">
        <f t="shared" si="281"/>
        <v>213.4</v>
      </c>
      <c r="AJ394" s="137">
        <f t="shared" si="282"/>
        <v>219.80199999999999</v>
      </c>
      <c r="AK394" s="137">
        <f t="shared" si="283"/>
        <v>226.20399999999998</v>
      </c>
      <c r="AL394" s="137">
        <f t="shared" si="284"/>
        <v>232.79999999999998</v>
      </c>
    </row>
    <row r="395" spans="1:38" ht="20.399999999999999">
      <c r="A395" s="5" t="s">
        <v>192</v>
      </c>
      <c r="B395" s="5" t="s">
        <v>2207</v>
      </c>
      <c r="C395" s="22" t="s">
        <v>907</v>
      </c>
      <c r="D395" s="22" t="s">
        <v>932</v>
      </c>
      <c r="E395" s="22" t="s">
        <v>964</v>
      </c>
      <c r="F395" s="22" t="s">
        <v>969</v>
      </c>
      <c r="G395" s="22"/>
      <c r="H395" s="23" t="s">
        <v>606</v>
      </c>
      <c r="I395" s="24">
        <v>69.254999999999995</v>
      </c>
      <c r="J395" s="32">
        <v>82</v>
      </c>
      <c r="K395" s="26" t="s">
        <v>970</v>
      </c>
      <c r="L395" s="13">
        <f t="shared" si="279"/>
        <v>1</v>
      </c>
      <c r="M395" s="27">
        <f t="shared" si="276"/>
        <v>87</v>
      </c>
      <c r="N395" s="27">
        <f t="shared" si="269"/>
        <v>87.000000000000199</v>
      </c>
      <c r="O395" s="15">
        <v>4</v>
      </c>
      <c r="P395" s="30">
        <f t="shared" si="259"/>
        <v>128.74</v>
      </c>
      <c r="Q395" s="48">
        <f t="shared" si="280"/>
        <v>514.96</v>
      </c>
      <c r="R395" s="44">
        <f t="shared" si="278"/>
        <v>160.92500000000001</v>
      </c>
      <c r="S395" s="48">
        <f t="shared" si="265"/>
        <v>1931.1000000000001</v>
      </c>
      <c r="T395" s="44">
        <f t="shared" si="260"/>
        <v>169.73999999999998</v>
      </c>
      <c r="U395" s="48">
        <f t="shared" si="266"/>
        <v>2036.8799999999997</v>
      </c>
      <c r="V395" s="44">
        <f t="shared" si="261"/>
        <v>190.23999999999998</v>
      </c>
      <c r="W395" s="48">
        <f t="shared" si="267"/>
        <v>2282.8799999999997</v>
      </c>
      <c r="X395" s="44">
        <f t="shared" si="262"/>
        <v>210.73999999999998</v>
      </c>
      <c r="Y395" s="48">
        <f t="shared" si="268"/>
        <v>2528.8799999999997</v>
      </c>
      <c r="Z395" s="20">
        <f t="shared" si="277"/>
        <v>8779.74</v>
      </c>
      <c r="AC395" s="87">
        <f t="shared" si="270"/>
        <v>1.2</v>
      </c>
      <c r="AD395" s="83">
        <f t="shared" si="271"/>
        <v>111.6</v>
      </c>
      <c r="AE395" s="92">
        <f t="shared" si="272"/>
        <v>1.1000000000000001</v>
      </c>
      <c r="AF395" s="92">
        <f t="shared" si="273"/>
        <v>1.133</v>
      </c>
      <c r="AG395" s="92">
        <f t="shared" si="274"/>
        <v>1.1659999999999999</v>
      </c>
      <c r="AH395" s="92">
        <f t="shared" si="275"/>
        <v>1.2</v>
      </c>
      <c r="AI395" s="137">
        <f t="shared" si="281"/>
        <v>106.7</v>
      </c>
      <c r="AJ395" s="137">
        <f t="shared" si="282"/>
        <v>109.901</v>
      </c>
      <c r="AK395" s="137">
        <f t="shared" si="283"/>
        <v>113.10199999999999</v>
      </c>
      <c r="AL395" s="137">
        <f t="shared" si="284"/>
        <v>116.39999999999999</v>
      </c>
    </row>
    <row r="396" spans="1:38" ht="20.399999999999999">
      <c r="A396" s="5" t="s">
        <v>192</v>
      </c>
      <c r="B396" s="5" t="s">
        <v>2207</v>
      </c>
      <c r="C396" s="22" t="s">
        <v>907</v>
      </c>
      <c r="D396" s="22" t="s">
        <v>932</v>
      </c>
      <c r="E396" s="22" t="s">
        <v>964</v>
      </c>
      <c r="F396" s="22" t="s">
        <v>971</v>
      </c>
      <c r="G396" s="22"/>
      <c r="H396" s="23" t="s">
        <v>606</v>
      </c>
      <c r="I396" s="24">
        <v>122.3505</v>
      </c>
      <c r="J396" s="32">
        <v>164</v>
      </c>
      <c r="K396" s="26" t="s">
        <v>972</v>
      </c>
      <c r="L396" s="13">
        <f t="shared" si="279"/>
        <v>2</v>
      </c>
      <c r="M396" s="27">
        <f t="shared" si="276"/>
        <v>174</v>
      </c>
      <c r="N396" s="27">
        <f t="shared" si="269"/>
        <v>174.0000000000004</v>
      </c>
      <c r="O396" s="15">
        <v>4</v>
      </c>
      <c r="P396" s="30">
        <f t="shared" si="259"/>
        <v>257.48</v>
      </c>
      <c r="Q396" s="48">
        <f t="shared" si="280"/>
        <v>1029.92</v>
      </c>
      <c r="R396" s="44">
        <f t="shared" si="278"/>
        <v>321.85000000000002</v>
      </c>
      <c r="S396" s="48">
        <f t="shared" si="265"/>
        <v>3862.2000000000003</v>
      </c>
      <c r="T396" s="44">
        <f t="shared" si="260"/>
        <v>339.47999999999996</v>
      </c>
      <c r="U396" s="48">
        <f t="shared" si="266"/>
        <v>4073.7599999999993</v>
      </c>
      <c r="V396" s="44">
        <f t="shared" si="261"/>
        <v>380.47999999999996</v>
      </c>
      <c r="W396" s="48">
        <f t="shared" si="267"/>
        <v>4565.7599999999993</v>
      </c>
      <c r="X396" s="44">
        <f t="shared" si="262"/>
        <v>421.47999999999996</v>
      </c>
      <c r="Y396" s="48">
        <f t="shared" si="268"/>
        <v>5057.7599999999993</v>
      </c>
      <c r="Z396" s="20">
        <f t="shared" si="277"/>
        <v>17559.48</v>
      </c>
      <c r="AC396" s="87">
        <f t="shared" si="270"/>
        <v>2.4</v>
      </c>
      <c r="AD396" s="83">
        <f t="shared" si="271"/>
        <v>223.2</v>
      </c>
      <c r="AE396" s="92">
        <f t="shared" si="272"/>
        <v>2.2000000000000002</v>
      </c>
      <c r="AF396" s="92">
        <f t="shared" si="273"/>
        <v>2.266</v>
      </c>
      <c r="AG396" s="92">
        <f t="shared" si="274"/>
        <v>2.3319999999999999</v>
      </c>
      <c r="AH396" s="92">
        <f t="shared" si="275"/>
        <v>2.4</v>
      </c>
      <c r="AI396" s="137">
        <f t="shared" si="281"/>
        <v>213.4</v>
      </c>
      <c r="AJ396" s="137">
        <f t="shared" si="282"/>
        <v>219.80199999999999</v>
      </c>
      <c r="AK396" s="137">
        <f t="shared" si="283"/>
        <v>226.20399999999998</v>
      </c>
      <c r="AL396" s="137">
        <f t="shared" si="284"/>
        <v>232.79999999999998</v>
      </c>
    </row>
    <row r="397" spans="1:38">
      <c r="A397" s="5" t="s">
        <v>192</v>
      </c>
      <c r="B397" s="5" t="s">
        <v>2207</v>
      </c>
      <c r="C397" s="22" t="s">
        <v>907</v>
      </c>
      <c r="D397" s="22" t="s">
        <v>932</v>
      </c>
      <c r="E397" s="22" t="s">
        <v>964</v>
      </c>
      <c r="F397" s="22" t="s">
        <v>973</v>
      </c>
      <c r="G397" s="22"/>
      <c r="H397" s="23" t="s">
        <v>606</v>
      </c>
      <c r="I397" s="24">
        <v>115.425</v>
      </c>
      <c r="J397" s="32">
        <v>164</v>
      </c>
      <c r="K397" s="26" t="s">
        <v>974</v>
      </c>
      <c r="L397" s="13">
        <f t="shared" si="279"/>
        <v>2</v>
      </c>
      <c r="M397" s="27">
        <f t="shared" si="276"/>
        <v>174</v>
      </c>
      <c r="N397" s="27">
        <f t="shared" si="269"/>
        <v>174.0000000000004</v>
      </c>
      <c r="O397" s="15">
        <v>4</v>
      </c>
      <c r="P397" s="30">
        <f t="shared" si="259"/>
        <v>257.48</v>
      </c>
      <c r="Q397" s="48">
        <f t="shared" si="280"/>
        <v>1029.92</v>
      </c>
      <c r="R397" s="44">
        <f t="shared" si="278"/>
        <v>321.85000000000002</v>
      </c>
      <c r="S397" s="48">
        <f t="shared" si="265"/>
        <v>3862.2000000000003</v>
      </c>
      <c r="T397" s="44">
        <f t="shared" si="260"/>
        <v>339.47999999999996</v>
      </c>
      <c r="U397" s="48">
        <f t="shared" si="266"/>
        <v>4073.7599999999993</v>
      </c>
      <c r="V397" s="44">
        <f t="shared" si="261"/>
        <v>380.47999999999996</v>
      </c>
      <c r="W397" s="48">
        <f t="shared" si="267"/>
        <v>4565.7599999999993</v>
      </c>
      <c r="X397" s="44">
        <f t="shared" si="262"/>
        <v>421.47999999999996</v>
      </c>
      <c r="Y397" s="48">
        <f t="shared" si="268"/>
        <v>5057.7599999999993</v>
      </c>
      <c r="Z397" s="20">
        <f t="shared" si="277"/>
        <v>17559.48</v>
      </c>
      <c r="AC397" s="87">
        <f t="shared" si="270"/>
        <v>2.4</v>
      </c>
      <c r="AD397" s="83">
        <f t="shared" si="271"/>
        <v>223.2</v>
      </c>
      <c r="AE397" s="92">
        <f t="shared" si="272"/>
        <v>2.2000000000000002</v>
      </c>
      <c r="AF397" s="92">
        <f t="shared" si="273"/>
        <v>2.266</v>
      </c>
      <c r="AG397" s="92">
        <f t="shared" si="274"/>
        <v>2.3319999999999999</v>
      </c>
      <c r="AH397" s="92">
        <f t="shared" si="275"/>
        <v>2.4</v>
      </c>
      <c r="AI397" s="137">
        <f t="shared" si="281"/>
        <v>213.4</v>
      </c>
      <c r="AJ397" s="137">
        <f t="shared" si="282"/>
        <v>219.80199999999999</v>
      </c>
      <c r="AK397" s="137">
        <f t="shared" si="283"/>
        <v>226.20399999999998</v>
      </c>
      <c r="AL397" s="137">
        <f t="shared" si="284"/>
        <v>232.79999999999998</v>
      </c>
    </row>
    <row r="398" spans="1:38" ht="30.6">
      <c r="A398" s="5" t="s">
        <v>192</v>
      </c>
      <c r="B398" s="5" t="s">
        <v>2207</v>
      </c>
      <c r="C398" s="22" t="s">
        <v>907</v>
      </c>
      <c r="D398" s="22" t="s">
        <v>932</v>
      </c>
      <c r="E398" s="22" t="s">
        <v>964</v>
      </c>
      <c r="F398" s="22" t="s">
        <v>975</v>
      </c>
      <c r="G398" s="22"/>
      <c r="H398" s="23" t="s">
        <v>606</v>
      </c>
      <c r="I398" s="24"/>
      <c r="J398" s="32">
        <v>94.3</v>
      </c>
      <c r="K398" s="26"/>
      <c r="L398" s="13">
        <f t="shared" si="279"/>
        <v>1.1499999999999999</v>
      </c>
      <c r="M398" s="27">
        <f t="shared" si="276"/>
        <v>100.05</v>
      </c>
      <c r="N398" s="27">
        <f t="shared" si="269"/>
        <v>100.05000000000024</v>
      </c>
      <c r="O398" s="15">
        <v>23</v>
      </c>
      <c r="P398" s="30">
        <f t="shared" si="259"/>
        <v>148.05099999999999</v>
      </c>
      <c r="Q398" s="48">
        <f t="shared" si="280"/>
        <v>3405.1729999999998</v>
      </c>
      <c r="R398" s="44">
        <f t="shared" si="278"/>
        <v>185.06374999999997</v>
      </c>
      <c r="S398" s="48">
        <f t="shared" si="265"/>
        <v>12769.398749999998</v>
      </c>
      <c r="T398" s="44">
        <f t="shared" si="260"/>
        <v>195.20099999999996</v>
      </c>
      <c r="U398" s="48">
        <f t="shared" si="266"/>
        <v>13468.868999999999</v>
      </c>
      <c r="V398" s="44">
        <f t="shared" si="261"/>
        <v>218.77599999999998</v>
      </c>
      <c r="W398" s="48">
        <f t="shared" si="267"/>
        <v>15095.544</v>
      </c>
      <c r="X398" s="44">
        <f t="shared" si="262"/>
        <v>242.35099999999997</v>
      </c>
      <c r="Y398" s="48">
        <f t="shared" si="268"/>
        <v>16722.218999999997</v>
      </c>
      <c r="Z398" s="20">
        <f t="shared" si="277"/>
        <v>58056.030749999998</v>
      </c>
      <c r="AC398" s="87">
        <f t="shared" si="270"/>
        <v>1.38</v>
      </c>
      <c r="AD398" s="83">
        <f t="shared" si="271"/>
        <v>128.34</v>
      </c>
      <c r="AE398" s="92">
        <f t="shared" si="272"/>
        <v>1.2649999999999999</v>
      </c>
      <c r="AF398" s="92">
        <f t="shared" si="273"/>
        <v>1.3029499999999998</v>
      </c>
      <c r="AG398" s="92">
        <f t="shared" si="274"/>
        <v>1.3408999999999998</v>
      </c>
      <c r="AH398" s="92">
        <f t="shared" si="275"/>
        <v>1.38</v>
      </c>
      <c r="AI398" s="137">
        <f t="shared" si="281"/>
        <v>122.70499999999998</v>
      </c>
      <c r="AJ398" s="137">
        <f t="shared" si="282"/>
        <v>126.38614999999999</v>
      </c>
      <c r="AK398" s="137">
        <f t="shared" si="283"/>
        <v>130.06729999999999</v>
      </c>
      <c r="AL398" s="137">
        <f t="shared" si="284"/>
        <v>133.85999999999999</v>
      </c>
    </row>
    <row r="399" spans="1:38" ht="20.399999999999999">
      <c r="A399" s="5" t="s">
        <v>192</v>
      </c>
      <c r="B399" s="5" t="s">
        <v>2207</v>
      </c>
      <c r="C399" s="22" t="s">
        <v>907</v>
      </c>
      <c r="D399" s="22" t="s">
        <v>932</v>
      </c>
      <c r="E399" s="22" t="s">
        <v>964</v>
      </c>
      <c r="F399" s="22" t="s">
        <v>976</v>
      </c>
      <c r="G399" s="22"/>
      <c r="H399" s="23" t="s">
        <v>606</v>
      </c>
      <c r="I399" s="24"/>
      <c r="J399" s="32">
        <v>154.16</v>
      </c>
      <c r="K399" s="26"/>
      <c r="L399" s="13">
        <f t="shared" si="279"/>
        <v>1.88</v>
      </c>
      <c r="M399" s="27">
        <f t="shared" si="276"/>
        <v>163.56</v>
      </c>
      <c r="N399" s="27">
        <f t="shared" si="269"/>
        <v>163.56000000000037</v>
      </c>
      <c r="O399" s="15">
        <v>18</v>
      </c>
      <c r="P399" s="30">
        <f t="shared" si="259"/>
        <v>242.03120000000001</v>
      </c>
      <c r="Q399" s="48">
        <f t="shared" si="280"/>
        <v>4356.5616</v>
      </c>
      <c r="R399" s="44">
        <f t="shared" si="278"/>
        <v>302.53899999999999</v>
      </c>
      <c r="S399" s="48">
        <f t="shared" si="265"/>
        <v>16337.105999999998</v>
      </c>
      <c r="T399" s="44">
        <f t="shared" si="260"/>
        <v>319.1112</v>
      </c>
      <c r="U399" s="48">
        <f t="shared" si="266"/>
        <v>17232.004799999999</v>
      </c>
      <c r="V399" s="44">
        <f t="shared" si="261"/>
        <v>357.65119999999996</v>
      </c>
      <c r="W399" s="48">
        <f t="shared" si="267"/>
        <v>19313.164799999999</v>
      </c>
      <c r="X399" s="44">
        <f t="shared" si="262"/>
        <v>396.19119999999998</v>
      </c>
      <c r="Y399" s="48">
        <f t="shared" si="268"/>
        <v>21394.324800000002</v>
      </c>
      <c r="Z399" s="20">
        <f t="shared" si="277"/>
        <v>74276.600399999996</v>
      </c>
      <c r="AC399" s="87">
        <f t="shared" si="270"/>
        <v>2.2559999999999998</v>
      </c>
      <c r="AD399" s="83">
        <f t="shared" si="271"/>
        <v>209.80799999999999</v>
      </c>
      <c r="AE399" s="92">
        <f t="shared" si="272"/>
        <v>2.0680000000000001</v>
      </c>
      <c r="AF399" s="92">
        <f t="shared" si="273"/>
        <v>2.1300399999999997</v>
      </c>
      <c r="AG399" s="92">
        <f t="shared" si="274"/>
        <v>2.1920799999999998</v>
      </c>
      <c r="AH399" s="92">
        <f t="shared" si="275"/>
        <v>2.2559999999999998</v>
      </c>
      <c r="AI399" s="137">
        <f t="shared" si="281"/>
        <v>200.596</v>
      </c>
      <c r="AJ399" s="137">
        <f t="shared" si="282"/>
        <v>206.61387999999997</v>
      </c>
      <c r="AK399" s="137">
        <f t="shared" si="283"/>
        <v>212.63175999999999</v>
      </c>
      <c r="AL399" s="137">
        <f t="shared" si="284"/>
        <v>218.83199999999997</v>
      </c>
    </row>
    <row r="400" spans="1:38">
      <c r="A400" s="5" t="s">
        <v>192</v>
      </c>
      <c r="B400" s="5" t="s">
        <v>2207</v>
      </c>
      <c r="C400" s="22" t="s">
        <v>907</v>
      </c>
      <c r="D400" s="22" t="s">
        <v>932</v>
      </c>
      <c r="E400" s="22" t="s">
        <v>977</v>
      </c>
      <c r="F400" s="22"/>
      <c r="G400" s="22"/>
      <c r="H400" s="23" t="s">
        <v>606</v>
      </c>
      <c r="I400" s="24">
        <v>3693.6</v>
      </c>
      <c r="J400" s="32">
        <v>4510</v>
      </c>
      <c r="K400" s="26" t="s">
        <v>978</v>
      </c>
      <c r="L400" s="13">
        <f t="shared" si="279"/>
        <v>55</v>
      </c>
      <c r="M400" s="27">
        <f t="shared" si="276"/>
        <v>4785</v>
      </c>
      <c r="N400" s="27">
        <f t="shared" si="269"/>
        <v>4785.0000000000109</v>
      </c>
      <c r="O400" s="15">
        <v>8</v>
      </c>
      <c r="P400" s="30">
        <f t="shared" si="259"/>
        <v>7080.7000000000007</v>
      </c>
      <c r="Q400" s="48">
        <f t="shared" si="280"/>
        <v>56645.600000000006</v>
      </c>
      <c r="R400" s="44">
        <f t="shared" si="278"/>
        <v>8850.875</v>
      </c>
      <c r="S400" s="48">
        <f t="shared" si="265"/>
        <v>212421</v>
      </c>
      <c r="T400" s="44">
        <f t="shared" si="260"/>
        <v>9335.6999999999989</v>
      </c>
      <c r="U400" s="48">
        <f t="shared" si="266"/>
        <v>224056.8</v>
      </c>
      <c r="V400" s="44">
        <f t="shared" si="261"/>
        <v>10463.199999999999</v>
      </c>
      <c r="W400" s="48">
        <f t="shared" si="267"/>
        <v>251116.79999999999</v>
      </c>
      <c r="X400" s="44">
        <f t="shared" si="262"/>
        <v>11590.699999999999</v>
      </c>
      <c r="Y400" s="48">
        <f t="shared" si="268"/>
        <v>278176.8</v>
      </c>
      <c r="Z400" s="20">
        <f t="shared" si="277"/>
        <v>965771.39999999991</v>
      </c>
      <c r="AC400" s="87">
        <f t="shared" si="270"/>
        <v>66</v>
      </c>
      <c r="AD400" s="83">
        <f t="shared" si="271"/>
        <v>6138</v>
      </c>
      <c r="AE400" s="92">
        <f t="shared" si="272"/>
        <v>60.500000000000007</v>
      </c>
      <c r="AF400" s="92">
        <f t="shared" si="273"/>
        <v>62.314999999999998</v>
      </c>
      <c r="AG400" s="92">
        <f t="shared" si="274"/>
        <v>64.13</v>
      </c>
      <c r="AH400" s="92">
        <f t="shared" si="275"/>
        <v>66</v>
      </c>
      <c r="AI400" s="137">
        <f t="shared" si="281"/>
        <v>5868.5000000000009</v>
      </c>
      <c r="AJ400" s="137">
        <f t="shared" si="282"/>
        <v>6044.5549999999994</v>
      </c>
      <c r="AK400" s="137">
        <f t="shared" si="283"/>
        <v>6220.61</v>
      </c>
      <c r="AL400" s="137">
        <f t="shared" si="284"/>
        <v>6402</v>
      </c>
    </row>
    <row r="401" spans="1:38">
      <c r="A401" s="5" t="s">
        <v>192</v>
      </c>
      <c r="B401" s="5" t="s">
        <v>2207</v>
      </c>
      <c r="C401" s="22" t="s">
        <v>907</v>
      </c>
      <c r="D401" s="22" t="s">
        <v>932</v>
      </c>
      <c r="E401" s="22" t="s">
        <v>979</v>
      </c>
      <c r="F401" s="22" t="s">
        <v>980</v>
      </c>
      <c r="G401" s="22"/>
      <c r="H401" s="23" t="s">
        <v>606</v>
      </c>
      <c r="I401" s="24"/>
      <c r="J401" s="32">
        <v>3280</v>
      </c>
      <c r="K401" s="26"/>
      <c r="L401" s="13">
        <f t="shared" si="279"/>
        <v>40</v>
      </c>
      <c r="M401" s="27">
        <f t="shared" si="276"/>
        <v>3480</v>
      </c>
      <c r="N401" s="27">
        <f t="shared" si="269"/>
        <v>3480.0000000000082</v>
      </c>
      <c r="O401" s="15">
        <v>10</v>
      </c>
      <c r="P401" s="30">
        <f t="shared" si="259"/>
        <v>5149.6000000000004</v>
      </c>
      <c r="Q401" s="48">
        <f t="shared" si="280"/>
        <v>51496</v>
      </c>
      <c r="R401" s="44">
        <f t="shared" si="278"/>
        <v>6437</v>
      </c>
      <c r="S401" s="48">
        <f t="shared" si="265"/>
        <v>193110</v>
      </c>
      <c r="T401" s="44">
        <f t="shared" si="260"/>
        <v>6789.5999999999995</v>
      </c>
      <c r="U401" s="48">
        <f t="shared" si="266"/>
        <v>203688</v>
      </c>
      <c r="V401" s="44">
        <f t="shared" si="261"/>
        <v>7609.5999999999995</v>
      </c>
      <c r="W401" s="48">
        <f t="shared" si="267"/>
        <v>228288</v>
      </c>
      <c r="X401" s="44">
        <f t="shared" si="262"/>
        <v>8429.6</v>
      </c>
      <c r="Y401" s="48">
        <f t="shared" si="268"/>
        <v>252888</v>
      </c>
      <c r="Z401" s="20">
        <f t="shared" si="277"/>
        <v>877974</v>
      </c>
      <c r="AC401" s="87">
        <f t="shared" si="270"/>
        <v>48</v>
      </c>
      <c r="AD401" s="83">
        <f t="shared" si="271"/>
        <v>4464</v>
      </c>
      <c r="AE401" s="92">
        <f t="shared" si="272"/>
        <v>44</v>
      </c>
      <c r="AF401" s="92">
        <f t="shared" si="273"/>
        <v>45.32</v>
      </c>
      <c r="AG401" s="92">
        <f t="shared" si="274"/>
        <v>46.64</v>
      </c>
      <c r="AH401" s="92">
        <f t="shared" si="275"/>
        <v>48</v>
      </c>
      <c r="AI401" s="137">
        <f t="shared" si="281"/>
        <v>4268</v>
      </c>
      <c r="AJ401" s="137">
        <f t="shared" si="282"/>
        <v>4396.04</v>
      </c>
      <c r="AK401" s="137">
        <f t="shared" si="283"/>
        <v>4524.08</v>
      </c>
      <c r="AL401" s="137">
        <f t="shared" si="284"/>
        <v>4656</v>
      </c>
    </row>
    <row r="402" spans="1:38">
      <c r="A402" s="5" t="s">
        <v>192</v>
      </c>
      <c r="B402" s="5" t="s">
        <v>2207</v>
      </c>
      <c r="C402" s="22" t="s">
        <v>907</v>
      </c>
      <c r="D402" s="22" t="s">
        <v>932</v>
      </c>
      <c r="E402" s="22" t="s">
        <v>981</v>
      </c>
      <c r="F402" s="22" t="s">
        <v>940</v>
      </c>
      <c r="G402" s="22"/>
      <c r="H402" s="23" t="s">
        <v>606</v>
      </c>
      <c r="I402" s="24">
        <v>10260</v>
      </c>
      <c r="J402" s="32">
        <v>3280</v>
      </c>
      <c r="K402" s="26" t="s">
        <v>934</v>
      </c>
      <c r="L402" s="13">
        <f t="shared" si="279"/>
        <v>40</v>
      </c>
      <c r="M402" s="27">
        <f t="shared" si="276"/>
        <v>3480</v>
      </c>
      <c r="N402" s="27">
        <f t="shared" si="269"/>
        <v>3480.0000000000082</v>
      </c>
      <c r="O402" s="15">
        <v>8</v>
      </c>
      <c r="P402" s="30">
        <f t="shared" si="259"/>
        <v>5149.6000000000004</v>
      </c>
      <c r="Q402" s="48">
        <f t="shared" si="280"/>
        <v>41196.800000000003</v>
      </c>
      <c r="R402" s="44">
        <f t="shared" si="278"/>
        <v>6437</v>
      </c>
      <c r="S402" s="48">
        <f t="shared" si="265"/>
        <v>154488</v>
      </c>
      <c r="T402" s="44">
        <f t="shared" si="260"/>
        <v>6789.5999999999995</v>
      </c>
      <c r="U402" s="48">
        <f t="shared" si="266"/>
        <v>162950.39999999999</v>
      </c>
      <c r="V402" s="44">
        <f t="shared" si="261"/>
        <v>7609.5999999999995</v>
      </c>
      <c r="W402" s="48">
        <f t="shared" si="267"/>
        <v>182630.39999999999</v>
      </c>
      <c r="X402" s="44">
        <f t="shared" si="262"/>
        <v>8429.6</v>
      </c>
      <c r="Y402" s="48">
        <f t="shared" si="268"/>
        <v>202310.40000000002</v>
      </c>
      <c r="Z402" s="20">
        <f t="shared" si="277"/>
        <v>702379.20000000007</v>
      </c>
      <c r="AC402" s="87">
        <f t="shared" si="270"/>
        <v>48</v>
      </c>
      <c r="AD402" s="83">
        <f t="shared" si="271"/>
        <v>4464</v>
      </c>
      <c r="AE402" s="92">
        <f t="shared" si="272"/>
        <v>44</v>
      </c>
      <c r="AF402" s="92">
        <f t="shared" si="273"/>
        <v>45.32</v>
      </c>
      <c r="AG402" s="92">
        <f t="shared" si="274"/>
        <v>46.64</v>
      </c>
      <c r="AH402" s="92">
        <f t="shared" si="275"/>
        <v>48</v>
      </c>
      <c r="AI402" s="137">
        <f t="shared" si="281"/>
        <v>4268</v>
      </c>
      <c r="AJ402" s="137">
        <f t="shared" si="282"/>
        <v>4396.04</v>
      </c>
      <c r="AK402" s="137">
        <f t="shared" si="283"/>
        <v>4524.08</v>
      </c>
      <c r="AL402" s="137">
        <f t="shared" si="284"/>
        <v>4656</v>
      </c>
    </row>
    <row r="403" spans="1:38">
      <c r="A403" s="5" t="s">
        <v>192</v>
      </c>
      <c r="B403" s="5" t="s">
        <v>2207</v>
      </c>
      <c r="C403" s="22" t="s">
        <v>907</v>
      </c>
      <c r="D403" s="22" t="s">
        <v>932</v>
      </c>
      <c r="E403" s="22" t="s">
        <v>982</v>
      </c>
      <c r="F403" s="22" t="s">
        <v>983</v>
      </c>
      <c r="G403" s="22"/>
      <c r="H403" s="23" t="s">
        <v>606</v>
      </c>
      <c r="I403" s="24"/>
      <c r="J403" s="32">
        <v>2460</v>
      </c>
      <c r="K403" s="26"/>
      <c r="L403" s="13">
        <f t="shared" si="279"/>
        <v>30</v>
      </c>
      <c r="M403" s="27">
        <f t="shared" si="276"/>
        <v>2610</v>
      </c>
      <c r="N403" s="27">
        <f t="shared" si="269"/>
        <v>2610.0000000000064</v>
      </c>
      <c r="O403" s="15">
        <v>10</v>
      </c>
      <c r="P403" s="30">
        <f t="shared" si="259"/>
        <v>3862.2000000000003</v>
      </c>
      <c r="Q403" s="48">
        <f t="shared" si="280"/>
        <v>38622</v>
      </c>
      <c r="R403" s="44">
        <f t="shared" si="278"/>
        <v>4827.75</v>
      </c>
      <c r="S403" s="48">
        <f t="shared" si="265"/>
        <v>144832.5</v>
      </c>
      <c r="T403" s="44">
        <f t="shared" si="260"/>
        <v>5092.2</v>
      </c>
      <c r="U403" s="48">
        <f t="shared" si="266"/>
        <v>152766</v>
      </c>
      <c r="V403" s="44">
        <f t="shared" si="261"/>
        <v>5707.2</v>
      </c>
      <c r="W403" s="48">
        <f t="shared" si="267"/>
        <v>171216</v>
      </c>
      <c r="X403" s="44">
        <f t="shared" si="262"/>
        <v>6322.2</v>
      </c>
      <c r="Y403" s="48">
        <f t="shared" si="268"/>
        <v>189666</v>
      </c>
      <c r="Z403" s="20">
        <f t="shared" si="277"/>
        <v>658480.5</v>
      </c>
      <c r="AC403" s="87">
        <f t="shared" si="270"/>
        <v>36</v>
      </c>
      <c r="AD403" s="83">
        <f t="shared" si="271"/>
        <v>3348</v>
      </c>
      <c r="AE403" s="92">
        <f t="shared" si="272"/>
        <v>33</v>
      </c>
      <c r="AF403" s="92">
        <f t="shared" si="273"/>
        <v>33.99</v>
      </c>
      <c r="AG403" s="92">
        <f t="shared" si="274"/>
        <v>34.979999999999997</v>
      </c>
      <c r="AH403" s="92">
        <f t="shared" si="275"/>
        <v>36</v>
      </c>
      <c r="AI403" s="137">
        <f t="shared" si="281"/>
        <v>3201</v>
      </c>
      <c r="AJ403" s="137">
        <f t="shared" si="282"/>
        <v>3297.03</v>
      </c>
      <c r="AK403" s="137">
        <f t="shared" si="283"/>
        <v>3393.0599999999995</v>
      </c>
      <c r="AL403" s="137">
        <f t="shared" si="284"/>
        <v>3492</v>
      </c>
    </row>
    <row r="404" spans="1:38">
      <c r="A404" s="5" t="s">
        <v>192</v>
      </c>
      <c r="B404" s="5" t="s">
        <v>2207</v>
      </c>
      <c r="C404" s="22" t="s">
        <v>907</v>
      </c>
      <c r="D404" s="22" t="s">
        <v>932</v>
      </c>
      <c r="E404" s="22" t="s">
        <v>984</v>
      </c>
      <c r="F404" s="22"/>
      <c r="G404" s="22"/>
      <c r="H404" s="23" t="s">
        <v>606</v>
      </c>
      <c r="I404" s="24">
        <v>1539</v>
      </c>
      <c r="J404" s="32">
        <v>2460</v>
      </c>
      <c r="K404" s="26" t="s">
        <v>555</v>
      </c>
      <c r="L404" s="13">
        <f t="shared" si="279"/>
        <v>30</v>
      </c>
      <c r="M404" s="27">
        <f t="shared" si="276"/>
        <v>2610</v>
      </c>
      <c r="N404" s="27">
        <f t="shared" si="269"/>
        <v>2610.0000000000064</v>
      </c>
      <c r="O404" s="15">
        <v>10</v>
      </c>
      <c r="P404" s="30">
        <f t="shared" si="259"/>
        <v>3862.2000000000003</v>
      </c>
      <c r="Q404" s="48">
        <f t="shared" si="280"/>
        <v>38622</v>
      </c>
      <c r="R404" s="44">
        <f t="shared" si="278"/>
        <v>4827.75</v>
      </c>
      <c r="S404" s="48">
        <f t="shared" si="265"/>
        <v>144832.5</v>
      </c>
      <c r="T404" s="44">
        <f t="shared" si="260"/>
        <v>5092.2</v>
      </c>
      <c r="U404" s="48">
        <f t="shared" si="266"/>
        <v>152766</v>
      </c>
      <c r="V404" s="44">
        <f t="shared" si="261"/>
        <v>5707.2</v>
      </c>
      <c r="W404" s="48">
        <f t="shared" si="267"/>
        <v>171216</v>
      </c>
      <c r="X404" s="44">
        <f t="shared" si="262"/>
        <v>6322.2</v>
      </c>
      <c r="Y404" s="48">
        <f t="shared" si="268"/>
        <v>189666</v>
      </c>
      <c r="Z404" s="20">
        <f t="shared" si="277"/>
        <v>658480.5</v>
      </c>
      <c r="AC404" s="87">
        <f t="shared" si="270"/>
        <v>36</v>
      </c>
      <c r="AD404" s="83">
        <f t="shared" si="271"/>
        <v>3348</v>
      </c>
      <c r="AE404" s="92">
        <f t="shared" si="272"/>
        <v>33</v>
      </c>
      <c r="AF404" s="92">
        <f t="shared" si="273"/>
        <v>33.99</v>
      </c>
      <c r="AG404" s="92">
        <f t="shared" si="274"/>
        <v>34.979999999999997</v>
      </c>
      <c r="AH404" s="92">
        <f t="shared" si="275"/>
        <v>36</v>
      </c>
      <c r="AI404" s="137">
        <f t="shared" si="281"/>
        <v>3201</v>
      </c>
      <c r="AJ404" s="137">
        <f t="shared" si="282"/>
        <v>3297.03</v>
      </c>
      <c r="AK404" s="137">
        <f t="shared" si="283"/>
        <v>3393.0599999999995</v>
      </c>
      <c r="AL404" s="137">
        <f t="shared" si="284"/>
        <v>3492</v>
      </c>
    </row>
    <row r="405" spans="1:38">
      <c r="C405" s="22" t="s">
        <v>85</v>
      </c>
      <c r="D405" s="22"/>
      <c r="E405" s="22"/>
      <c r="F405" s="22"/>
      <c r="G405" s="22"/>
      <c r="H405" s="23"/>
      <c r="I405" s="24"/>
      <c r="J405" s="32"/>
      <c r="K405" s="26"/>
      <c r="L405" s="13">
        <f t="shared" si="279"/>
        <v>0</v>
      </c>
      <c r="M405" s="27"/>
      <c r="N405" s="27">
        <f t="shared" si="269"/>
        <v>0</v>
      </c>
      <c r="P405" s="30">
        <f t="shared" si="259"/>
        <v>0</v>
      </c>
      <c r="Q405" s="48">
        <f t="shared" si="280"/>
        <v>0</v>
      </c>
      <c r="R405" s="44">
        <f t="shared" si="278"/>
        <v>0</v>
      </c>
      <c r="S405" s="48">
        <f t="shared" si="265"/>
        <v>0</v>
      </c>
      <c r="T405" s="44">
        <f t="shared" si="260"/>
        <v>0</v>
      </c>
      <c r="U405" s="48">
        <f t="shared" si="266"/>
        <v>0</v>
      </c>
      <c r="V405" s="44">
        <f t="shared" si="261"/>
        <v>0</v>
      </c>
      <c r="W405" s="48">
        <f t="shared" si="267"/>
        <v>0</v>
      </c>
      <c r="X405" s="44">
        <f t="shared" si="262"/>
        <v>0</v>
      </c>
      <c r="Y405" s="48">
        <f t="shared" si="268"/>
        <v>0</v>
      </c>
      <c r="Z405" s="34">
        <f>SUM(Z372:Z404)</f>
        <v>112687501.96365003</v>
      </c>
      <c r="AC405" s="87">
        <f t="shared" si="270"/>
        <v>0</v>
      </c>
      <c r="AD405" s="83">
        <f t="shared" si="271"/>
        <v>0</v>
      </c>
      <c r="AE405" s="92">
        <f t="shared" si="272"/>
        <v>0</v>
      </c>
      <c r="AF405" s="92">
        <f t="shared" si="273"/>
        <v>0</v>
      </c>
      <c r="AG405" s="92">
        <f t="shared" si="274"/>
        <v>0</v>
      </c>
      <c r="AH405" s="92">
        <f t="shared" si="275"/>
        <v>0</v>
      </c>
      <c r="AI405" s="137">
        <f t="shared" si="281"/>
        <v>0</v>
      </c>
      <c r="AJ405" s="137">
        <f t="shared" si="282"/>
        <v>0</v>
      </c>
      <c r="AK405" s="137">
        <f t="shared" si="283"/>
        <v>0</v>
      </c>
      <c r="AL405" s="137">
        <f t="shared" si="284"/>
        <v>0</v>
      </c>
    </row>
    <row r="406" spans="1:38">
      <c r="A406" s="5" t="s">
        <v>14</v>
      </c>
      <c r="B406" s="5" t="s">
        <v>408</v>
      </c>
      <c r="C406" s="22" t="s">
        <v>907</v>
      </c>
      <c r="D406" s="22" t="s">
        <v>985</v>
      </c>
      <c r="E406" s="22" t="s">
        <v>986</v>
      </c>
      <c r="F406" s="22"/>
      <c r="G406" s="22"/>
      <c r="H406" s="23" t="s">
        <v>606</v>
      </c>
      <c r="I406" s="24">
        <v>2565</v>
      </c>
      <c r="J406" s="32">
        <v>2050</v>
      </c>
      <c r="K406" s="26" t="s">
        <v>544</v>
      </c>
      <c r="L406" s="13">
        <f t="shared" si="279"/>
        <v>25</v>
      </c>
      <c r="M406" s="27">
        <f>+L406*87</f>
        <v>2175</v>
      </c>
      <c r="N406" s="27">
        <f t="shared" si="269"/>
        <v>2175.000000000005</v>
      </c>
      <c r="O406" s="15">
        <v>2532</v>
      </c>
      <c r="P406" s="30">
        <f t="shared" si="259"/>
        <v>3218.5</v>
      </c>
      <c r="Q406" s="48">
        <f t="shared" si="280"/>
        <v>8149242</v>
      </c>
      <c r="R406" s="44">
        <f t="shared" si="278"/>
        <v>4023.125</v>
      </c>
      <c r="S406" s="48">
        <f t="shared" si="265"/>
        <v>30559657.5</v>
      </c>
      <c r="T406" s="44">
        <f t="shared" si="260"/>
        <v>4243.5</v>
      </c>
      <c r="U406" s="48">
        <f t="shared" si="266"/>
        <v>32233626</v>
      </c>
      <c r="V406" s="44">
        <f t="shared" si="261"/>
        <v>4756</v>
      </c>
      <c r="W406" s="48">
        <f t="shared" si="267"/>
        <v>36126576</v>
      </c>
      <c r="X406" s="44">
        <f t="shared" si="262"/>
        <v>5268.5</v>
      </c>
      <c r="Y406" s="48">
        <f t="shared" si="268"/>
        <v>40019526</v>
      </c>
      <c r="Z406" s="20">
        <f>+Y406+W406+U406+S406</f>
        <v>138939385.5</v>
      </c>
      <c r="AC406" s="87">
        <f t="shared" si="270"/>
        <v>30</v>
      </c>
      <c r="AD406" s="83">
        <f t="shared" si="271"/>
        <v>2790</v>
      </c>
      <c r="AE406" s="92">
        <f t="shared" si="272"/>
        <v>27.500000000000004</v>
      </c>
      <c r="AF406" s="92">
        <f t="shared" si="273"/>
        <v>28.324999999999999</v>
      </c>
      <c r="AG406" s="92">
        <f t="shared" si="274"/>
        <v>29.15</v>
      </c>
      <c r="AH406" s="92">
        <f t="shared" si="275"/>
        <v>30</v>
      </c>
      <c r="AI406" s="137">
        <f t="shared" si="281"/>
        <v>2667.5000000000005</v>
      </c>
      <c r="AJ406" s="137">
        <f t="shared" si="282"/>
        <v>2747.5250000000001</v>
      </c>
      <c r="AK406" s="137">
        <f t="shared" si="283"/>
        <v>2827.5499999999997</v>
      </c>
      <c r="AL406" s="137">
        <f t="shared" si="284"/>
        <v>2910</v>
      </c>
    </row>
    <row r="407" spans="1:38">
      <c r="A407" s="5" t="s">
        <v>14</v>
      </c>
      <c r="B407" s="5" t="s">
        <v>408</v>
      </c>
      <c r="C407" s="22" t="s">
        <v>907</v>
      </c>
      <c r="D407" s="22" t="s">
        <v>985</v>
      </c>
      <c r="E407" s="22" t="s">
        <v>987</v>
      </c>
      <c r="F407" s="22"/>
      <c r="G407" s="22"/>
      <c r="H407" s="23" t="s">
        <v>606</v>
      </c>
      <c r="I407" s="24">
        <v>513</v>
      </c>
      <c r="J407" s="32">
        <v>820</v>
      </c>
      <c r="K407" s="26" t="s">
        <v>555</v>
      </c>
      <c r="L407" s="13">
        <f t="shared" si="279"/>
        <v>10</v>
      </c>
      <c r="M407" s="27">
        <f>+L407*87</f>
        <v>870</v>
      </c>
      <c r="N407" s="27">
        <f t="shared" si="269"/>
        <v>870.00000000000205</v>
      </c>
      <c r="O407" s="15">
        <v>360</v>
      </c>
      <c r="P407" s="30">
        <f t="shared" si="259"/>
        <v>1287.4000000000001</v>
      </c>
      <c r="Q407" s="48">
        <f t="shared" si="280"/>
        <v>463464.00000000006</v>
      </c>
      <c r="R407" s="44">
        <f t="shared" si="278"/>
        <v>1609.25</v>
      </c>
      <c r="S407" s="48">
        <f t="shared" si="265"/>
        <v>1737990</v>
      </c>
      <c r="T407" s="44">
        <f t="shared" si="260"/>
        <v>1697.3999999999999</v>
      </c>
      <c r="U407" s="48">
        <f t="shared" si="266"/>
        <v>1833192</v>
      </c>
      <c r="V407" s="44">
        <f t="shared" si="261"/>
        <v>1902.3999999999999</v>
      </c>
      <c r="W407" s="48">
        <f t="shared" si="267"/>
        <v>2054592</v>
      </c>
      <c r="X407" s="44">
        <f t="shared" si="262"/>
        <v>2107.4</v>
      </c>
      <c r="Y407" s="48">
        <f t="shared" si="268"/>
        <v>2275992</v>
      </c>
      <c r="Z407" s="20">
        <f>+Y407+W407+U407+S407</f>
        <v>7901766</v>
      </c>
      <c r="AC407" s="87">
        <f t="shared" si="270"/>
        <v>12</v>
      </c>
      <c r="AD407" s="83">
        <f t="shared" si="271"/>
        <v>1116</v>
      </c>
      <c r="AE407" s="92">
        <f t="shared" si="272"/>
        <v>11</v>
      </c>
      <c r="AF407" s="92">
        <f t="shared" si="273"/>
        <v>11.33</v>
      </c>
      <c r="AG407" s="92">
        <f t="shared" si="274"/>
        <v>11.66</v>
      </c>
      <c r="AH407" s="92">
        <f t="shared" si="275"/>
        <v>12</v>
      </c>
      <c r="AI407" s="137">
        <f t="shared" si="281"/>
        <v>1067</v>
      </c>
      <c r="AJ407" s="137">
        <f t="shared" si="282"/>
        <v>1099.01</v>
      </c>
      <c r="AK407" s="137">
        <f t="shared" si="283"/>
        <v>1131.02</v>
      </c>
      <c r="AL407" s="137">
        <f t="shared" si="284"/>
        <v>1164</v>
      </c>
    </row>
    <row r="408" spans="1:38">
      <c r="C408" s="22" t="s">
        <v>85</v>
      </c>
      <c r="D408" s="22"/>
      <c r="E408" s="22"/>
      <c r="F408" s="22"/>
      <c r="G408" s="22"/>
      <c r="H408" s="23"/>
      <c r="I408" s="24"/>
      <c r="J408" s="32"/>
      <c r="K408" s="26"/>
      <c r="L408" s="13">
        <f t="shared" si="279"/>
        <v>0</v>
      </c>
      <c r="M408" s="27"/>
      <c r="N408" s="27">
        <f t="shared" si="269"/>
        <v>0</v>
      </c>
      <c r="P408" s="30">
        <f t="shared" si="259"/>
        <v>0</v>
      </c>
      <c r="Q408" s="48">
        <f t="shared" si="280"/>
        <v>0</v>
      </c>
      <c r="R408" s="44">
        <f t="shared" si="278"/>
        <v>0</v>
      </c>
      <c r="S408" s="48">
        <f t="shared" si="265"/>
        <v>0</v>
      </c>
      <c r="T408" s="44">
        <f t="shared" si="260"/>
        <v>0</v>
      </c>
      <c r="U408" s="48">
        <f t="shared" si="266"/>
        <v>0</v>
      </c>
      <c r="V408" s="44">
        <f t="shared" si="261"/>
        <v>0</v>
      </c>
      <c r="W408" s="48">
        <f t="shared" si="267"/>
        <v>0</v>
      </c>
      <c r="X408" s="44">
        <f t="shared" si="262"/>
        <v>0</v>
      </c>
      <c r="Y408" s="48">
        <f t="shared" si="268"/>
        <v>0</v>
      </c>
      <c r="Z408" s="34">
        <f>SUM(Z406:Z407)</f>
        <v>146841151.5</v>
      </c>
      <c r="AC408" s="87">
        <f t="shared" si="270"/>
        <v>0</v>
      </c>
      <c r="AD408" s="83">
        <f t="shared" si="271"/>
        <v>0</v>
      </c>
      <c r="AE408" s="92">
        <f t="shared" si="272"/>
        <v>0</v>
      </c>
      <c r="AF408" s="92">
        <f t="shared" si="273"/>
        <v>0</v>
      </c>
      <c r="AG408" s="92">
        <f t="shared" si="274"/>
        <v>0</v>
      </c>
      <c r="AH408" s="92">
        <f t="shared" si="275"/>
        <v>0</v>
      </c>
      <c r="AI408" s="137">
        <f t="shared" si="281"/>
        <v>0</v>
      </c>
      <c r="AJ408" s="137">
        <f t="shared" si="282"/>
        <v>0</v>
      </c>
      <c r="AK408" s="137">
        <f t="shared" si="283"/>
        <v>0</v>
      </c>
      <c r="AL408" s="137">
        <f t="shared" si="284"/>
        <v>0</v>
      </c>
    </row>
    <row r="409" spans="1:38">
      <c r="A409" s="5" t="s">
        <v>14</v>
      </c>
      <c r="B409" s="5" t="s">
        <v>62</v>
      </c>
      <c r="C409" s="22" t="s">
        <v>907</v>
      </c>
      <c r="D409" s="22" t="s">
        <v>988</v>
      </c>
      <c r="E409" s="22" t="s">
        <v>989</v>
      </c>
      <c r="F409" s="22"/>
      <c r="G409" s="22"/>
      <c r="H409" s="23" t="s">
        <v>606</v>
      </c>
      <c r="I409" s="24">
        <v>20520</v>
      </c>
      <c r="J409" s="32">
        <v>20500</v>
      </c>
      <c r="K409" s="26" t="s">
        <v>990</v>
      </c>
      <c r="L409" s="13">
        <f t="shared" si="279"/>
        <v>250</v>
      </c>
      <c r="M409" s="27">
        <f t="shared" ref="M409:M419" si="285">+L409*87</f>
        <v>21750</v>
      </c>
      <c r="N409" s="27">
        <f t="shared" si="269"/>
        <v>21750.000000000051</v>
      </c>
      <c r="O409" s="15">
        <v>240</v>
      </c>
      <c r="P409" s="30">
        <f t="shared" si="259"/>
        <v>32185</v>
      </c>
      <c r="Q409" s="48">
        <f t="shared" si="280"/>
        <v>7724400</v>
      </c>
      <c r="R409" s="44">
        <f t="shared" si="278"/>
        <v>40231.25</v>
      </c>
      <c r="S409" s="48">
        <f t="shared" si="265"/>
        <v>28966500</v>
      </c>
      <c r="T409" s="44">
        <f t="shared" si="260"/>
        <v>42435</v>
      </c>
      <c r="U409" s="48">
        <f t="shared" si="266"/>
        <v>30553200</v>
      </c>
      <c r="V409" s="44">
        <f t="shared" si="261"/>
        <v>47560</v>
      </c>
      <c r="W409" s="48">
        <f t="shared" si="267"/>
        <v>34243200</v>
      </c>
      <c r="X409" s="44">
        <f t="shared" si="262"/>
        <v>52685</v>
      </c>
      <c r="Y409" s="48">
        <f t="shared" si="268"/>
        <v>37933200</v>
      </c>
      <c r="Z409" s="20">
        <f>+Y409+W409+U409+S409</f>
        <v>131696100</v>
      </c>
      <c r="AC409" s="87">
        <f t="shared" si="270"/>
        <v>300</v>
      </c>
      <c r="AD409" s="83">
        <f t="shared" si="271"/>
        <v>27900</v>
      </c>
      <c r="AE409" s="92">
        <f t="shared" si="272"/>
        <v>275</v>
      </c>
      <c r="AF409" s="92">
        <f t="shared" si="273"/>
        <v>283.25</v>
      </c>
      <c r="AG409" s="92">
        <f t="shared" si="274"/>
        <v>291.5</v>
      </c>
      <c r="AH409" s="92">
        <f t="shared" si="275"/>
        <v>300</v>
      </c>
      <c r="AI409" s="137">
        <f t="shared" si="281"/>
        <v>26675</v>
      </c>
      <c r="AJ409" s="137">
        <f t="shared" si="282"/>
        <v>27475.25</v>
      </c>
      <c r="AK409" s="137">
        <f t="shared" si="283"/>
        <v>28275.5</v>
      </c>
      <c r="AL409" s="137">
        <f t="shared" si="284"/>
        <v>29100</v>
      </c>
    </row>
    <row r="410" spans="1:38">
      <c r="A410" s="5" t="s">
        <v>14</v>
      </c>
      <c r="B410" s="5" t="s">
        <v>62</v>
      </c>
      <c r="C410" s="22" t="s">
        <v>907</v>
      </c>
      <c r="D410" s="22" t="s">
        <v>988</v>
      </c>
      <c r="E410" s="22" t="s">
        <v>991</v>
      </c>
      <c r="F410" s="22" t="s">
        <v>992</v>
      </c>
      <c r="G410" s="22"/>
      <c r="H410" s="23" t="s">
        <v>606</v>
      </c>
      <c r="I410" s="24">
        <v>213.75</v>
      </c>
      <c r="J410" s="32">
        <f>+L410*82</f>
        <v>164</v>
      </c>
      <c r="K410" s="26" t="s">
        <v>993</v>
      </c>
      <c r="L410" s="13">
        <v>2</v>
      </c>
      <c r="M410" s="27">
        <f t="shared" si="285"/>
        <v>174</v>
      </c>
      <c r="N410" s="27">
        <f t="shared" si="269"/>
        <v>174.0000000000004</v>
      </c>
      <c r="O410" s="15">
        <v>400</v>
      </c>
      <c r="P410" s="30">
        <f t="shared" si="259"/>
        <v>257.48</v>
      </c>
      <c r="Q410" s="48">
        <f t="shared" si="280"/>
        <v>102992</v>
      </c>
      <c r="R410" s="44">
        <f t="shared" si="278"/>
        <v>321.85000000000002</v>
      </c>
      <c r="S410" s="48">
        <f t="shared" si="265"/>
        <v>386220.00000000006</v>
      </c>
      <c r="T410" s="44">
        <f t="shared" si="260"/>
        <v>339.47999999999996</v>
      </c>
      <c r="U410" s="48">
        <f t="shared" si="266"/>
        <v>407375.99999999988</v>
      </c>
      <c r="V410" s="44">
        <f t="shared" si="261"/>
        <v>380.47999999999996</v>
      </c>
      <c r="W410" s="48">
        <f t="shared" si="267"/>
        <v>456575.99999999988</v>
      </c>
      <c r="X410" s="44">
        <f t="shared" si="262"/>
        <v>421.47999999999996</v>
      </c>
      <c r="Y410" s="48">
        <f t="shared" si="268"/>
        <v>505775.99999999988</v>
      </c>
      <c r="Z410" s="20">
        <f t="shared" ref="Z410:Z419" si="286">+Y410+W410+U410+S410</f>
        <v>1755947.9999999995</v>
      </c>
      <c r="AC410" s="87">
        <f t="shared" si="270"/>
        <v>2.4</v>
      </c>
      <c r="AD410" s="83">
        <f t="shared" si="271"/>
        <v>223.2</v>
      </c>
      <c r="AE410" s="92">
        <f t="shared" si="272"/>
        <v>2.2000000000000002</v>
      </c>
      <c r="AF410" s="92">
        <f t="shared" si="273"/>
        <v>2.266</v>
      </c>
      <c r="AG410" s="92">
        <f t="shared" si="274"/>
        <v>2.3319999999999999</v>
      </c>
      <c r="AH410" s="92">
        <f t="shared" si="275"/>
        <v>2.4</v>
      </c>
      <c r="AI410" s="137">
        <f t="shared" si="281"/>
        <v>213.4</v>
      </c>
      <c r="AJ410" s="137">
        <f t="shared" si="282"/>
        <v>219.80199999999999</v>
      </c>
      <c r="AK410" s="137">
        <f t="shared" si="283"/>
        <v>226.20399999999998</v>
      </c>
      <c r="AL410" s="137">
        <f t="shared" si="284"/>
        <v>232.79999999999998</v>
      </c>
    </row>
    <row r="411" spans="1:38" ht="20.399999999999999">
      <c r="A411" s="5" t="s">
        <v>14</v>
      </c>
      <c r="B411" s="5" t="s">
        <v>62</v>
      </c>
      <c r="C411" s="22" t="s">
        <v>907</v>
      </c>
      <c r="D411" s="22" t="s">
        <v>988</v>
      </c>
      <c r="E411" s="22" t="s">
        <v>994</v>
      </c>
      <c r="F411" s="22" t="s">
        <v>995</v>
      </c>
      <c r="G411" s="22"/>
      <c r="H411" s="23" t="s">
        <v>606</v>
      </c>
      <c r="I411" s="24">
        <v>225</v>
      </c>
      <c r="J411" s="32">
        <f>+L411*82</f>
        <v>410</v>
      </c>
      <c r="K411" s="26" t="s">
        <v>996</v>
      </c>
      <c r="L411" s="13">
        <v>5</v>
      </c>
      <c r="M411" s="27">
        <f t="shared" si="285"/>
        <v>435</v>
      </c>
      <c r="N411" s="27">
        <f t="shared" si="269"/>
        <v>435.00000000000102</v>
      </c>
      <c r="O411" s="15">
        <v>50</v>
      </c>
      <c r="P411" s="30">
        <f t="shared" si="259"/>
        <v>643.70000000000005</v>
      </c>
      <c r="Q411" s="48">
        <f t="shared" si="280"/>
        <v>32185.000000000004</v>
      </c>
      <c r="R411" s="44">
        <f t="shared" si="278"/>
        <v>804.625</v>
      </c>
      <c r="S411" s="48">
        <f t="shared" si="265"/>
        <v>120693.75</v>
      </c>
      <c r="T411" s="44">
        <f t="shared" si="260"/>
        <v>848.69999999999993</v>
      </c>
      <c r="U411" s="48">
        <f t="shared" si="266"/>
        <v>127305</v>
      </c>
      <c r="V411" s="44">
        <f t="shared" si="261"/>
        <v>951.19999999999993</v>
      </c>
      <c r="W411" s="48">
        <f t="shared" si="267"/>
        <v>142680</v>
      </c>
      <c r="X411" s="44">
        <f t="shared" si="262"/>
        <v>1053.7</v>
      </c>
      <c r="Y411" s="48">
        <f t="shared" si="268"/>
        <v>158055</v>
      </c>
      <c r="Z411" s="20">
        <f t="shared" si="286"/>
        <v>548733.75</v>
      </c>
      <c r="AC411" s="87">
        <f t="shared" si="270"/>
        <v>6</v>
      </c>
      <c r="AD411" s="83">
        <f t="shared" si="271"/>
        <v>558</v>
      </c>
      <c r="AE411" s="92">
        <f t="shared" si="272"/>
        <v>5.5</v>
      </c>
      <c r="AF411" s="92">
        <f t="shared" si="273"/>
        <v>5.665</v>
      </c>
      <c r="AG411" s="92">
        <f t="shared" si="274"/>
        <v>5.83</v>
      </c>
      <c r="AH411" s="92">
        <f t="shared" si="275"/>
        <v>6</v>
      </c>
      <c r="AI411" s="137">
        <f t="shared" si="281"/>
        <v>533.5</v>
      </c>
      <c r="AJ411" s="137">
        <f t="shared" si="282"/>
        <v>549.505</v>
      </c>
      <c r="AK411" s="137">
        <f t="shared" si="283"/>
        <v>565.51</v>
      </c>
      <c r="AL411" s="137">
        <f t="shared" si="284"/>
        <v>582</v>
      </c>
    </row>
    <row r="412" spans="1:38">
      <c r="A412" s="5" t="s">
        <v>14</v>
      </c>
      <c r="B412" s="5" t="s">
        <v>62</v>
      </c>
      <c r="C412" s="22" t="s">
        <v>907</v>
      </c>
      <c r="D412" s="22" t="s">
        <v>988</v>
      </c>
      <c r="E412" s="22" t="s">
        <v>997</v>
      </c>
      <c r="F412" s="22"/>
      <c r="G412" s="22"/>
      <c r="H412" s="23" t="s">
        <v>606</v>
      </c>
      <c r="I412" s="24">
        <v>2565</v>
      </c>
      <c r="J412" s="32">
        <v>4100</v>
      </c>
      <c r="K412" s="26" t="s">
        <v>555</v>
      </c>
      <c r="L412" s="13">
        <f t="shared" si="279"/>
        <v>50</v>
      </c>
      <c r="M412" s="27">
        <f t="shared" si="285"/>
        <v>4350</v>
      </c>
      <c r="N412" s="27">
        <f t="shared" si="269"/>
        <v>4350.00000000001</v>
      </c>
      <c r="O412" s="15">
        <v>96</v>
      </c>
      <c r="P412" s="30">
        <f t="shared" si="259"/>
        <v>6437</v>
      </c>
      <c r="Q412" s="48">
        <f t="shared" si="280"/>
        <v>617952</v>
      </c>
      <c r="R412" s="44">
        <f t="shared" si="278"/>
        <v>8046.25</v>
      </c>
      <c r="S412" s="48">
        <f t="shared" si="265"/>
        <v>2317320</v>
      </c>
      <c r="T412" s="44">
        <f t="shared" si="260"/>
        <v>8487</v>
      </c>
      <c r="U412" s="48">
        <f t="shared" si="266"/>
        <v>2444256</v>
      </c>
      <c r="V412" s="44">
        <f t="shared" si="261"/>
        <v>9512</v>
      </c>
      <c r="W412" s="48">
        <f t="shared" si="267"/>
        <v>2739456</v>
      </c>
      <c r="X412" s="44">
        <f t="shared" si="262"/>
        <v>10537</v>
      </c>
      <c r="Y412" s="48">
        <f t="shared" si="268"/>
        <v>3034656</v>
      </c>
      <c r="Z412" s="20">
        <f t="shared" si="286"/>
        <v>10535688</v>
      </c>
      <c r="AC412" s="87">
        <f t="shared" si="270"/>
        <v>60</v>
      </c>
      <c r="AD412" s="83">
        <f t="shared" si="271"/>
        <v>5580</v>
      </c>
      <c r="AE412" s="92">
        <f t="shared" si="272"/>
        <v>55.000000000000007</v>
      </c>
      <c r="AF412" s="92">
        <f t="shared" si="273"/>
        <v>56.65</v>
      </c>
      <c r="AG412" s="92">
        <f t="shared" si="274"/>
        <v>58.3</v>
      </c>
      <c r="AH412" s="92">
        <f t="shared" si="275"/>
        <v>60</v>
      </c>
      <c r="AI412" s="137">
        <f t="shared" si="281"/>
        <v>5335.0000000000009</v>
      </c>
      <c r="AJ412" s="137">
        <f t="shared" si="282"/>
        <v>5495.05</v>
      </c>
      <c r="AK412" s="137">
        <f t="shared" si="283"/>
        <v>5655.0999999999995</v>
      </c>
      <c r="AL412" s="137">
        <f t="shared" si="284"/>
        <v>5820</v>
      </c>
    </row>
    <row r="413" spans="1:38" ht="20.399999999999999">
      <c r="A413" s="5" t="s">
        <v>14</v>
      </c>
      <c r="B413" s="5" t="s">
        <v>62</v>
      </c>
      <c r="C413" s="22" t="s">
        <v>907</v>
      </c>
      <c r="D413" s="22" t="s">
        <v>988</v>
      </c>
      <c r="E413" s="22" t="s">
        <v>998</v>
      </c>
      <c r="F413" s="22"/>
      <c r="G413" s="22"/>
      <c r="H413" s="23" t="s">
        <v>606</v>
      </c>
      <c r="I413" s="24">
        <v>684</v>
      </c>
      <c r="J413" s="32">
        <v>1230</v>
      </c>
      <c r="K413" s="26" t="s">
        <v>928</v>
      </c>
      <c r="L413" s="13">
        <f t="shared" si="279"/>
        <v>15</v>
      </c>
      <c r="M413" s="27">
        <f t="shared" si="285"/>
        <v>1305</v>
      </c>
      <c r="N413" s="27">
        <f t="shared" si="269"/>
        <v>1305.0000000000032</v>
      </c>
      <c r="O413" s="15">
        <v>120</v>
      </c>
      <c r="P413" s="30">
        <f t="shared" si="259"/>
        <v>1931.1000000000001</v>
      </c>
      <c r="Q413" s="48">
        <f t="shared" si="280"/>
        <v>231732.00000000003</v>
      </c>
      <c r="R413" s="44">
        <f t="shared" si="278"/>
        <v>2413.875</v>
      </c>
      <c r="S413" s="48">
        <f t="shared" si="265"/>
        <v>868995</v>
      </c>
      <c r="T413" s="44">
        <f t="shared" si="260"/>
        <v>2546.1</v>
      </c>
      <c r="U413" s="48">
        <f t="shared" si="266"/>
        <v>916596</v>
      </c>
      <c r="V413" s="44">
        <f t="shared" si="261"/>
        <v>2853.6</v>
      </c>
      <c r="W413" s="48">
        <f t="shared" si="267"/>
        <v>1027296</v>
      </c>
      <c r="X413" s="44">
        <f t="shared" si="262"/>
        <v>3161.1</v>
      </c>
      <c r="Y413" s="48">
        <f t="shared" si="268"/>
        <v>1137996</v>
      </c>
      <c r="Z413" s="20">
        <f t="shared" si="286"/>
        <v>3950883</v>
      </c>
      <c r="AC413" s="87">
        <f t="shared" si="270"/>
        <v>18</v>
      </c>
      <c r="AD413" s="83">
        <f t="shared" si="271"/>
        <v>1674</v>
      </c>
      <c r="AE413" s="92">
        <f t="shared" si="272"/>
        <v>16.5</v>
      </c>
      <c r="AF413" s="92">
        <f t="shared" si="273"/>
        <v>16.995000000000001</v>
      </c>
      <c r="AG413" s="92">
        <f t="shared" si="274"/>
        <v>17.489999999999998</v>
      </c>
      <c r="AH413" s="92">
        <f t="shared" si="275"/>
        <v>18</v>
      </c>
      <c r="AI413" s="137">
        <f t="shared" si="281"/>
        <v>1600.5</v>
      </c>
      <c r="AJ413" s="137">
        <f t="shared" si="282"/>
        <v>1648.5150000000001</v>
      </c>
      <c r="AK413" s="137">
        <f t="shared" si="283"/>
        <v>1696.5299999999997</v>
      </c>
      <c r="AL413" s="137">
        <f t="shared" si="284"/>
        <v>1746</v>
      </c>
    </row>
    <row r="414" spans="1:38">
      <c r="A414" s="5" t="s">
        <v>14</v>
      </c>
      <c r="B414" s="5" t="s">
        <v>62</v>
      </c>
      <c r="C414" s="22" t="s">
        <v>907</v>
      </c>
      <c r="D414" s="22" t="s">
        <v>988</v>
      </c>
      <c r="E414" s="22" t="s">
        <v>999</v>
      </c>
      <c r="F414" s="22" t="s">
        <v>1000</v>
      </c>
      <c r="G414" s="22"/>
      <c r="H414" s="23" t="s">
        <v>606</v>
      </c>
      <c r="I414" s="24">
        <v>15390</v>
      </c>
      <c r="J414" s="32">
        <v>12300</v>
      </c>
      <c r="K414" s="26" t="s">
        <v>544</v>
      </c>
      <c r="L414" s="13">
        <f t="shared" si="279"/>
        <v>150</v>
      </c>
      <c r="M414" s="27">
        <f t="shared" si="285"/>
        <v>13050</v>
      </c>
      <c r="N414" s="27">
        <f t="shared" si="269"/>
        <v>13050.000000000031</v>
      </c>
      <c r="O414" s="15">
        <v>20</v>
      </c>
      <c r="P414" s="30">
        <f t="shared" ref="P414:P478" si="287">+J414*1.57</f>
        <v>19311</v>
      </c>
      <c r="Q414" s="48">
        <f t="shared" si="280"/>
        <v>386220</v>
      </c>
      <c r="R414" s="44">
        <f t="shared" si="278"/>
        <v>24138.75</v>
      </c>
      <c r="S414" s="48">
        <f t="shared" si="265"/>
        <v>1448325</v>
      </c>
      <c r="T414" s="44">
        <f t="shared" ref="T414:T478" si="288">+J414*2.07</f>
        <v>25460.999999999996</v>
      </c>
      <c r="U414" s="48">
        <f t="shared" si="266"/>
        <v>1527659.9999999998</v>
      </c>
      <c r="V414" s="44">
        <f t="shared" ref="V414:V478" si="289">+J414*2.32</f>
        <v>28535.999999999996</v>
      </c>
      <c r="W414" s="48">
        <f t="shared" si="267"/>
        <v>1712159.9999999995</v>
      </c>
      <c r="X414" s="44">
        <f t="shared" ref="X414:X478" si="290">+J414*2.57</f>
        <v>31610.999999999996</v>
      </c>
      <c r="Y414" s="48">
        <f t="shared" si="268"/>
        <v>1896659.9999999995</v>
      </c>
      <c r="Z414" s="20">
        <f t="shared" si="286"/>
        <v>6584804.9999999991</v>
      </c>
      <c r="AC414" s="87">
        <f t="shared" si="270"/>
        <v>180</v>
      </c>
      <c r="AD414" s="83">
        <f t="shared" si="271"/>
        <v>16740</v>
      </c>
      <c r="AE414" s="92">
        <f t="shared" si="272"/>
        <v>165</v>
      </c>
      <c r="AF414" s="92">
        <f t="shared" si="273"/>
        <v>169.95</v>
      </c>
      <c r="AG414" s="92">
        <f t="shared" si="274"/>
        <v>174.89999999999998</v>
      </c>
      <c r="AH414" s="92">
        <f t="shared" si="275"/>
        <v>180</v>
      </c>
      <c r="AI414" s="137">
        <f t="shared" si="281"/>
        <v>16005</v>
      </c>
      <c r="AJ414" s="137">
        <f t="shared" si="282"/>
        <v>16485.149999999998</v>
      </c>
      <c r="AK414" s="137">
        <f t="shared" si="283"/>
        <v>16965.3</v>
      </c>
      <c r="AL414" s="137">
        <f t="shared" si="284"/>
        <v>17460</v>
      </c>
    </row>
    <row r="415" spans="1:38" ht="20.399999999999999">
      <c r="A415" s="5" t="s">
        <v>14</v>
      </c>
      <c r="B415" s="5" t="s">
        <v>62</v>
      </c>
      <c r="C415" s="22" t="s">
        <v>907</v>
      </c>
      <c r="D415" s="22" t="s">
        <v>988</v>
      </c>
      <c r="E415" s="22" t="s">
        <v>1001</v>
      </c>
      <c r="F415" s="22"/>
      <c r="G415" s="22"/>
      <c r="H415" s="23" t="s">
        <v>606</v>
      </c>
      <c r="I415" s="24">
        <v>1539</v>
      </c>
      <c r="J415" s="32">
        <v>6560</v>
      </c>
      <c r="K415" s="26" t="s">
        <v>1002</v>
      </c>
      <c r="L415" s="13">
        <f t="shared" si="279"/>
        <v>80</v>
      </c>
      <c r="M415" s="27">
        <f t="shared" si="285"/>
        <v>6960</v>
      </c>
      <c r="N415" s="27">
        <f t="shared" si="269"/>
        <v>6960.0000000000164</v>
      </c>
      <c r="O415" s="15">
        <v>10</v>
      </c>
      <c r="P415" s="30">
        <f t="shared" si="287"/>
        <v>10299.200000000001</v>
      </c>
      <c r="Q415" s="48">
        <f t="shared" si="280"/>
        <v>102992</v>
      </c>
      <c r="R415" s="44">
        <f t="shared" si="278"/>
        <v>12874</v>
      </c>
      <c r="S415" s="48">
        <f t="shared" si="265"/>
        <v>386220</v>
      </c>
      <c r="T415" s="44">
        <f t="shared" si="288"/>
        <v>13579.199999999999</v>
      </c>
      <c r="U415" s="48">
        <f t="shared" si="266"/>
        <v>407376</v>
      </c>
      <c r="V415" s="44">
        <f t="shared" si="289"/>
        <v>15219.199999999999</v>
      </c>
      <c r="W415" s="48">
        <f t="shared" si="267"/>
        <v>456576</v>
      </c>
      <c r="X415" s="44">
        <f t="shared" si="290"/>
        <v>16859.2</v>
      </c>
      <c r="Y415" s="48">
        <f t="shared" si="268"/>
        <v>505776</v>
      </c>
      <c r="Z415" s="20">
        <f t="shared" si="286"/>
        <v>1755948</v>
      </c>
      <c r="AC415" s="87">
        <f t="shared" si="270"/>
        <v>96</v>
      </c>
      <c r="AD415" s="83">
        <f t="shared" si="271"/>
        <v>8928</v>
      </c>
      <c r="AE415" s="92">
        <f t="shared" si="272"/>
        <v>88</v>
      </c>
      <c r="AF415" s="92">
        <f t="shared" si="273"/>
        <v>90.64</v>
      </c>
      <c r="AG415" s="92">
        <f t="shared" si="274"/>
        <v>93.28</v>
      </c>
      <c r="AH415" s="92">
        <f t="shared" si="275"/>
        <v>96</v>
      </c>
      <c r="AI415" s="137">
        <f t="shared" si="281"/>
        <v>8536</v>
      </c>
      <c r="AJ415" s="137">
        <f t="shared" si="282"/>
        <v>8792.08</v>
      </c>
      <c r="AK415" s="137">
        <f t="shared" si="283"/>
        <v>9048.16</v>
      </c>
      <c r="AL415" s="137">
        <f t="shared" si="284"/>
        <v>9312</v>
      </c>
    </row>
    <row r="416" spans="1:38">
      <c r="A416" s="5" t="s">
        <v>14</v>
      </c>
      <c r="B416" s="5" t="s">
        <v>62</v>
      </c>
      <c r="C416" s="22" t="s">
        <v>907</v>
      </c>
      <c r="D416" s="22" t="s">
        <v>988</v>
      </c>
      <c r="E416" s="22" t="s">
        <v>2254</v>
      </c>
      <c r="F416" s="22"/>
      <c r="G416" s="22"/>
      <c r="H416" s="23" t="s">
        <v>606</v>
      </c>
      <c r="I416" s="24">
        <v>2052</v>
      </c>
      <c r="J416" s="32">
        <v>1230</v>
      </c>
      <c r="K416" s="26" t="s">
        <v>1003</v>
      </c>
      <c r="L416" s="13">
        <f t="shared" si="279"/>
        <v>15</v>
      </c>
      <c r="M416" s="27">
        <f t="shared" si="285"/>
        <v>1305</v>
      </c>
      <c r="N416" s="27">
        <f t="shared" si="269"/>
        <v>1305.0000000000032</v>
      </c>
      <c r="O416" s="15">
        <v>300</v>
      </c>
      <c r="P416" s="30">
        <f t="shared" si="287"/>
        <v>1931.1000000000001</v>
      </c>
      <c r="Q416" s="48">
        <f t="shared" si="280"/>
        <v>579330</v>
      </c>
      <c r="R416" s="44">
        <f t="shared" si="278"/>
        <v>2413.875</v>
      </c>
      <c r="S416" s="48">
        <f t="shared" si="265"/>
        <v>2172487.5</v>
      </c>
      <c r="T416" s="44">
        <f t="shared" si="288"/>
        <v>2546.1</v>
      </c>
      <c r="U416" s="48">
        <f t="shared" si="266"/>
        <v>2291490</v>
      </c>
      <c r="V416" s="44">
        <f t="shared" si="289"/>
        <v>2853.6</v>
      </c>
      <c r="W416" s="48">
        <f t="shared" si="267"/>
        <v>2568240</v>
      </c>
      <c r="X416" s="44">
        <f t="shared" si="290"/>
        <v>3161.1</v>
      </c>
      <c r="Y416" s="48">
        <f t="shared" si="268"/>
        <v>2844990</v>
      </c>
      <c r="Z416" s="20">
        <f t="shared" si="286"/>
        <v>9877207.5</v>
      </c>
      <c r="AC416" s="87">
        <f t="shared" si="270"/>
        <v>18</v>
      </c>
      <c r="AD416" s="83">
        <f t="shared" si="271"/>
        <v>1674</v>
      </c>
      <c r="AE416" s="92">
        <f t="shared" si="272"/>
        <v>16.5</v>
      </c>
      <c r="AF416" s="92">
        <f t="shared" si="273"/>
        <v>16.995000000000001</v>
      </c>
      <c r="AG416" s="92">
        <f t="shared" si="274"/>
        <v>17.489999999999998</v>
      </c>
      <c r="AH416" s="92">
        <f t="shared" si="275"/>
        <v>18</v>
      </c>
      <c r="AI416" s="137">
        <f t="shared" si="281"/>
        <v>1600.5</v>
      </c>
      <c r="AJ416" s="137">
        <f t="shared" si="282"/>
        <v>1648.5150000000001</v>
      </c>
      <c r="AK416" s="137">
        <f t="shared" si="283"/>
        <v>1696.5299999999997</v>
      </c>
      <c r="AL416" s="137">
        <f t="shared" si="284"/>
        <v>1746</v>
      </c>
    </row>
    <row r="417" spans="1:38" ht="20.399999999999999">
      <c r="A417" s="5" t="s">
        <v>14</v>
      </c>
      <c r="B417" s="5" t="s">
        <v>62</v>
      </c>
      <c r="C417" s="22" t="s">
        <v>907</v>
      </c>
      <c r="D417" s="22" t="s">
        <v>988</v>
      </c>
      <c r="E417" s="22" t="s">
        <v>2260</v>
      </c>
      <c r="F417" s="22"/>
      <c r="G417" s="22"/>
      <c r="H417" s="23" t="s">
        <v>606</v>
      </c>
      <c r="I417" s="24"/>
      <c r="J417" s="32">
        <f>20*82</f>
        <v>1640</v>
      </c>
      <c r="K417" s="26"/>
      <c r="L417" s="13">
        <f t="shared" si="279"/>
        <v>20</v>
      </c>
      <c r="M417" s="27"/>
      <c r="N417" s="27"/>
      <c r="Q417" s="48"/>
      <c r="R417" s="44"/>
      <c r="S417" s="48"/>
      <c r="T417" s="44"/>
      <c r="U417" s="48"/>
      <c r="V417" s="44"/>
      <c r="W417" s="48"/>
      <c r="X417" s="44"/>
      <c r="Y417" s="48"/>
      <c r="AC417" s="87"/>
      <c r="AD417" s="83"/>
      <c r="AE417" s="92"/>
      <c r="AF417" s="92"/>
      <c r="AG417" s="92"/>
      <c r="AH417" s="92"/>
      <c r="AI417" s="137">
        <f t="shared" si="281"/>
        <v>0</v>
      </c>
      <c r="AJ417" s="137">
        <f t="shared" si="282"/>
        <v>0</v>
      </c>
      <c r="AK417" s="137">
        <f t="shared" si="283"/>
        <v>0</v>
      </c>
      <c r="AL417" s="137">
        <f t="shared" si="284"/>
        <v>0</v>
      </c>
    </row>
    <row r="418" spans="1:38">
      <c r="A418" s="5" t="s">
        <v>14</v>
      </c>
      <c r="B418" s="5" t="s">
        <v>62</v>
      </c>
      <c r="C418" s="22" t="s">
        <v>907</v>
      </c>
      <c r="D418" s="22" t="s">
        <v>988</v>
      </c>
      <c r="E418" s="22" t="s">
        <v>1004</v>
      </c>
      <c r="F418" s="22" t="s">
        <v>1005</v>
      </c>
      <c r="G418" s="22"/>
      <c r="H418" s="23" t="s">
        <v>606</v>
      </c>
      <c r="I418" s="24">
        <v>900</v>
      </c>
      <c r="J418" s="32">
        <v>410</v>
      </c>
      <c r="K418" s="26" t="s">
        <v>1006</v>
      </c>
      <c r="L418" s="13">
        <f t="shared" si="279"/>
        <v>5</v>
      </c>
      <c r="M418" s="27">
        <f t="shared" si="285"/>
        <v>435</v>
      </c>
      <c r="N418" s="27">
        <f t="shared" si="269"/>
        <v>435.00000000000102</v>
      </c>
      <c r="O418" s="15">
        <v>20</v>
      </c>
      <c r="P418" s="30">
        <f t="shared" si="287"/>
        <v>643.70000000000005</v>
      </c>
      <c r="Q418" s="48">
        <f t="shared" si="280"/>
        <v>12874</v>
      </c>
      <c r="R418" s="44">
        <f t="shared" si="278"/>
        <v>804.625</v>
      </c>
      <c r="S418" s="48">
        <f t="shared" si="265"/>
        <v>48277.5</v>
      </c>
      <c r="T418" s="44">
        <f t="shared" si="288"/>
        <v>848.69999999999993</v>
      </c>
      <c r="U418" s="48">
        <f t="shared" si="266"/>
        <v>50922</v>
      </c>
      <c r="V418" s="44">
        <f t="shared" si="289"/>
        <v>951.19999999999993</v>
      </c>
      <c r="W418" s="48">
        <f t="shared" si="267"/>
        <v>57072</v>
      </c>
      <c r="X418" s="44">
        <f t="shared" si="290"/>
        <v>1053.7</v>
      </c>
      <c r="Y418" s="48">
        <f t="shared" si="268"/>
        <v>63222</v>
      </c>
      <c r="Z418" s="20">
        <f t="shared" si="286"/>
        <v>219493.5</v>
      </c>
      <c r="AC418" s="87">
        <f t="shared" si="270"/>
        <v>6</v>
      </c>
      <c r="AD418" s="83">
        <f t="shared" si="271"/>
        <v>558</v>
      </c>
      <c r="AE418" s="92">
        <f t="shared" si="272"/>
        <v>5.5</v>
      </c>
      <c r="AF418" s="92">
        <f t="shared" si="273"/>
        <v>5.665</v>
      </c>
      <c r="AG418" s="92">
        <f t="shared" si="274"/>
        <v>5.83</v>
      </c>
      <c r="AH418" s="92">
        <f t="shared" si="275"/>
        <v>6</v>
      </c>
      <c r="AI418" s="137">
        <f t="shared" si="281"/>
        <v>533.5</v>
      </c>
      <c r="AJ418" s="137">
        <f t="shared" si="282"/>
        <v>549.505</v>
      </c>
      <c r="AK418" s="137">
        <f t="shared" si="283"/>
        <v>565.51</v>
      </c>
      <c r="AL418" s="137">
        <f t="shared" si="284"/>
        <v>582</v>
      </c>
    </row>
    <row r="419" spans="1:38">
      <c r="A419" s="5" t="s">
        <v>14</v>
      </c>
      <c r="B419" s="5" t="s">
        <v>62</v>
      </c>
      <c r="C419" s="22" t="s">
        <v>907</v>
      </c>
      <c r="D419" s="22" t="s">
        <v>988</v>
      </c>
      <c r="E419" s="22" t="s">
        <v>1004</v>
      </c>
      <c r="F419" s="22" t="s">
        <v>1007</v>
      </c>
      <c r="G419" s="22"/>
      <c r="H419" s="23" t="s">
        <v>606</v>
      </c>
      <c r="I419" s="24">
        <v>1575</v>
      </c>
      <c r="J419" s="32">
        <v>820</v>
      </c>
      <c r="K419" s="26" t="s">
        <v>1008</v>
      </c>
      <c r="L419" s="13">
        <f t="shared" si="279"/>
        <v>10</v>
      </c>
      <c r="M419" s="27">
        <f t="shared" si="285"/>
        <v>870</v>
      </c>
      <c r="N419" s="27">
        <f t="shared" si="269"/>
        <v>870.00000000000205</v>
      </c>
      <c r="O419" s="15">
        <v>480</v>
      </c>
      <c r="P419" s="30">
        <f t="shared" si="287"/>
        <v>1287.4000000000001</v>
      </c>
      <c r="Q419" s="48">
        <f t="shared" si="280"/>
        <v>617952</v>
      </c>
      <c r="R419" s="44">
        <f t="shared" si="278"/>
        <v>1609.25</v>
      </c>
      <c r="S419" s="48">
        <f t="shared" si="265"/>
        <v>2317320</v>
      </c>
      <c r="T419" s="44">
        <f t="shared" si="288"/>
        <v>1697.3999999999999</v>
      </c>
      <c r="U419" s="48">
        <f t="shared" si="266"/>
        <v>2444255.9999999995</v>
      </c>
      <c r="V419" s="44">
        <f t="shared" si="289"/>
        <v>1902.3999999999999</v>
      </c>
      <c r="W419" s="48">
        <f t="shared" si="267"/>
        <v>2739455.9999999995</v>
      </c>
      <c r="X419" s="44">
        <f t="shared" si="290"/>
        <v>2107.4</v>
      </c>
      <c r="Y419" s="48">
        <f t="shared" si="268"/>
        <v>3034656</v>
      </c>
      <c r="Z419" s="20">
        <f t="shared" si="286"/>
        <v>10535688</v>
      </c>
      <c r="AC419" s="87">
        <f t="shared" si="270"/>
        <v>12</v>
      </c>
      <c r="AD419" s="83">
        <f t="shared" si="271"/>
        <v>1116</v>
      </c>
      <c r="AE419" s="92">
        <f t="shared" si="272"/>
        <v>11</v>
      </c>
      <c r="AF419" s="92">
        <f t="shared" si="273"/>
        <v>11.33</v>
      </c>
      <c r="AG419" s="92">
        <f t="shared" si="274"/>
        <v>11.66</v>
      </c>
      <c r="AH419" s="92">
        <f t="shared" si="275"/>
        <v>12</v>
      </c>
      <c r="AI419" s="137">
        <f t="shared" si="281"/>
        <v>1067</v>
      </c>
      <c r="AJ419" s="137">
        <f t="shared" si="282"/>
        <v>1099.01</v>
      </c>
      <c r="AK419" s="137">
        <f t="shared" si="283"/>
        <v>1131.02</v>
      </c>
      <c r="AL419" s="137">
        <f t="shared" si="284"/>
        <v>1164</v>
      </c>
    </row>
    <row r="420" spans="1:38">
      <c r="A420" s="5" t="s">
        <v>14</v>
      </c>
      <c r="C420" s="22" t="s">
        <v>85</v>
      </c>
      <c r="D420" s="22"/>
      <c r="E420" s="22"/>
      <c r="F420" s="22"/>
      <c r="G420" s="22"/>
      <c r="H420" s="23"/>
      <c r="I420" s="24"/>
      <c r="J420" s="32"/>
      <c r="K420" s="26"/>
      <c r="L420" s="13">
        <f t="shared" si="279"/>
        <v>0</v>
      </c>
      <c r="M420" s="27"/>
      <c r="N420" s="27">
        <f t="shared" si="269"/>
        <v>0</v>
      </c>
      <c r="P420" s="30">
        <f t="shared" si="287"/>
        <v>0</v>
      </c>
      <c r="Q420" s="48">
        <f t="shared" si="280"/>
        <v>0</v>
      </c>
      <c r="R420" s="44">
        <f t="shared" si="278"/>
        <v>0</v>
      </c>
      <c r="S420" s="48">
        <f t="shared" si="265"/>
        <v>0</v>
      </c>
      <c r="T420" s="44">
        <f t="shared" si="288"/>
        <v>0</v>
      </c>
      <c r="U420" s="48">
        <f t="shared" si="266"/>
        <v>0</v>
      </c>
      <c r="V420" s="44">
        <f t="shared" si="289"/>
        <v>0</v>
      </c>
      <c r="W420" s="48">
        <f t="shared" si="267"/>
        <v>0</v>
      </c>
      <c r="X420" s="44">
        <f t="shared" si="290"/>
        <v>0</v>
      </c>
      <c r="Y420" s="48">
        <f t="shared" si="268"/>
        <v>0</v>
      </c>
      <c r="Z420" s="34">
        <f>SUM(Z409:Z419)</f>
        <v>177460494.75</v>
      </c>
      <c r="AC420" s="87">
        <f t="shared" si="270"/>
        <v>0</v>
      </c>
      <c r="AD420" s="83">
        <f t="shared" si="271"/>
        <v>0</v>
      </c>
      <c r="AE420" s="92">
        <f t="shared" si="272"/>
        <v>0</v>
      </c>
      <c r="AF420" s="92">
        <f t="shared" si="273"/>
        <v>0</v>
      </c>
      <c r="AG420" s="92">
        <f t="shared" si="274"/>
        <v>0</v>
      </c>
      <c r="AH420" s="92">
        <f t="shared" si="275"/>
        <v>0</v>
      </c>
      <c r="AI420" s="137">
        <f t="shared" si="281"/>
        <v>0</v>
      </c>
      <c r="AJ420" s="137">
        <f t="shared" si="282"/>
        <v>0</v>
      </c>
      <c r="AK420" s="137">
        <f t="shared" si="283"/>
        <v>0</v>
      </c>
      <c r="AL420" s="137">
        <f t="shared" si="284"/>
        <v>0</v>
      </c>
    </row>
    <row r="421" spans="1:38" ht="20.399999999999999">
      <c r="A421" s="5" t="s">
        <v>14</v>
      </c>
      <c r="B421" s="5" t="s">
        <v>408</v>
      </c>
      <c r="C421" s="22" t="s">
        <v>907</v>
      </c>
      <c r="D421" s="22" t="s">
        <v>1009</v>
      </c>
      <c r="E421" s="22" t="s">
        <v>1010</v>
      </c>
      <c r="F421" s="22" t="s">
        <v>1011</v>
      </c>
      <c r="G421" s="22"/>
      <c r="H421" s="23" t="s">
        <v>606</v>
      </c>
      <c r="I421" s="24">
        <v>7695</v>
      </c>
      <c r="J421" s="32">
        <v>12300</v>
      </c>
      <c r="K421" s="26" t="s">
        <v>555</v>
      </c>
      <c r="L421" s="13">
        <f t="shared" si="279"/>
        <v>150</v>
      </c>
      <c r="M421" s="27">
        <f t="shared" ref="M421:M451" si="291">+L421*87</f>
        <v>13050</v>
      </c>
      <c r="N421" s="27">
        <f t="shared" si="269"/>
        <v>13050.000000000031</v>
      </c>
      <c r="O421" s="15">
        <v>10</v>
      </c>
      <c r="P421" s="30">
        <f t="shared" si="287"/>
        <v>19311</v>
      </c>
      <c r="Q421" s="48">
        <f t="shared" si="280"/>
        <v>193110</v>
      </c>
      <c r="R421" s="44">
        <f t="shared" si="278"/>
        <v>24138.75</v>
      </c>
      <c r="S421" s="48">
        <f t="shared" si="265"/>
        <v>724162.5</v>
      </c>
      <c r="T421" s="44">
        <f t="shared" si="288"/>
        <v>25460.999999999996</v>
      </c>
      <c r="U421" s="48">
        <f t="shared" si="266"/>
        <v>763829.99999999988</v>
      </c>
      <c r="V421" s="44">
        <f t="shared" si="289"/>
        <v>28535.999999999996</v>
      </c>
      <c r="W421" s="48">
        <f t="shared" si="267"/>
        <v>856079.99999999977</v>
      </c>
      <c r="X421" s="44">
        <f t="shared" si="290"/>
        <v>31610.999999999996</v>
      </c>
      <c r="Y421" s="48">
        <f t="shared" si="268"/>
        <v>948329.99999999977</v>
      </c>
      <c r="Z421" s="20">
        <f>+Y421+W421+U421+S421</f>
        <v>3292402.4999999995</v>
      </c>
      <c r="AC421" s="87">
        <f t="shared" si="270"/>
        <v>180</v>
      </c>
      <c r="AD421" s="83">
        <f t="shared" si="271"/>
        <v>16740</v>
      </c>
      <c r="AE421" s="92">
        <f t="shared" si="272"/>
        <v>165</v>
      </c>
      <c r="AF421" s="92">
        <f t="shared" si="273"/>
        <v>169.95</v>
      </c>
      <c r="AG421" s="92">
        <f t="shared" si="274"/>
        <v>174.89999999999998</v>
      </c>
      <c r="AH421" s="92">
        <f t="shared" si="275"/>
        <v>180</v>
      </c>
      <c r="AI421" s="137">
        <f t="shared" si="281"/>
        <v>16005</v>
      </c>
      <c r="AJ421" s="137">
        <f t="shared" si="282"/>
        <v>16485.149999999998</v>
      </c>
      <c r="AK421" s="137">
        <f t="shared" si="283"/>
        <v>16965.3</v>
      </c>
      <c r="AL421" s="137">
        <f t="shared" si="284"/>
        <v>17460</v>
      </c>
    </row>
    <row r="422" spans="1:38" ht="20.399999999999999">
      <c r="A422" s="5" t="s">
        <v>14</v>
      </c>
      <c r="B422" s="5" t="s">
        <v>408</v>
      </c>
      <c r="C422" s="22" t="s">
        <v>907</v>
      </c>
      <c r="D422" s="22" t="s">
        <v>1009</v>
      </c>
      <c r="E422" s="22" t="s">
        <v>1010</v>
      </c>
      <c r="F422" s="22" t="s">
        <v>1012</v>
      </c>
      <c r="G422" s="22"/>
      <c r="H422" s="23" t="s">
        <v>606</v>
      </c>
      <c r="I422" s="24">
        <v>12825</v>
      </c>
      <c r="J422" s="32">
        <v>20500</v>
      </c>
      <c r="K422" s="26" t="s">
        <v>555</v>
      </c>
      <c r="L422" s="13">
        <f t="shared" si="279"/>
        <v>250</v>
      </c>
      <c r="M422" s="27">
        <f t="shared" si="291"/>
        <v>21750</v>
      </c>
      <c r="N422" s="27">
        <f t="shared" si="269"/>
        <v>21750.000000000051</v>
      </c>
      <c r="O422" s="15">
        <v>10</v>
      </c>
      <c r="P422" s="30">
        <f t="shared" si="287"/>
        <v>32185</v>
      </c>
      <c r="Q422" s="48">
        <f t="shared" si="280"/>
        <v>321850</v>
      </c>
      <c r="R422" s="44">
        <f t="shared" si="278"/>
        <v>40231.25</v>
      </c>
      <c r="S422" s="48">
        <f t="shared" ref="S422:S485" si="292">+R422*O422*3</f>
        <v>1206937.5</v>
      </c>
      <c r="T422" s="44">
        <f t="shared" si="288"/>
        <v>42435</v>
      </c>
      <c r="U422" s="48">
        <f t="shared" ref="U422:U485" si="293">+T422*O422*3</f>
        <v>1273050</v>
      </c>
      <c r="V422" s="44">
        <f t="shared" si="289"/>
        <v>47560</v>
      </c>
      <c r="W422" s="48">
        <f t="shared" ref="W422:W485" si="294">+V422*O422*3</f>
        <v>1426800</v>
      </c>
      <c r="X422" s="44">
        <f t="shared" si="290"/>
        <v>52685</v>
      </c>
      <c r="Y422" s="48">
        <f t="shared" ref="Y422:Y485" si="295">+X422*O422*3</f>
        <v>1580550</v>
      </c>
      <c r="Z422" s="20">
        <f t="shared" ref="Z422:Z441" si="296">+Y422+W422+U422+S422</f>
        <v>5487337.5</v>
      </c>
      <c r="AC422" s="87">
        <f t="shared" si="270"/>
        <v>300</v>
      </c>
      <c r="AD422" s="83">
        <f t="shared" si="271"/>
        <v>27900</v>
      </c>
      <c r="AE422" s="92">
        <f t="shared" si="272"/>
        <v>275</v>
      </c>
      <c r="AF422" s="92">
        <f t="shared" si="273"/>
        <v>283.25</v>
      </c>
      <c r="AG422" s="92">
        <f t="shared" si="274"/>
        <v>291.5</v>
      </c>
      <c r="AH422" s="92">
        <f t="shared" si="275"/>
        <v>300</v>
      </c>
      <c r="AI422" s="137">
        <f t="shared" si="281"/>
        <v>26675</v>
      </c>
      <c r="AJ422" s="137">
        <f t="shared" si="282"/>
        <v>27475.25</v>
      </c>
      <c r="AK422" s="137">
        <f t="shared" si="283"/>
        <v>28275.5</v>
      </c>
      <c r="AL422" s="137">
        <f t="shared" si="284"/>
        <v>29100</v>
      </c>
    </row>
    <row r="423" spans="1:38" ht="30.6">
      <c r="A423" s="5" t="s">
        <v>14</v>
      </c>
      <c r="B423" s="5" t="s">
        <v>408</v>
      </c>
      <c r="C423" s="22" t="s">
        <v>907</v>
      </c>
      <c r="D423" s="22" t="s">
        <v>1009</v>
      </c>
      <c r="E423" s="22" t="s">
        <v>1010</v>
      </c>
      <c r="F423" s="22" t="s">
        <v>1013</v>
      </c>
      <c r="G423" s="22"/>
      <c r="H423" s="23" t="s">
        <v>606</v>
      </c>
      <c r="I423" s="24">
        <v>10260</v>
      </c>
      <c r="J423" s="32">
        <v>16400</v>
      </c>
      <c r="K423" s="26" t="s">
        <v>555</v>
      </c>
      <c r="L423" s="13">
        <f t="shared" si="279"/>
        <v>200</v>
      </c>
      <c r="M423" s="27">
        <f t="shared" si="291"/>
        <v>17400</v>
      </c>
      <c r="N423" s="27">
        <f t="shared" ref="N423:N486" si="297">+(1.0609756097561)*J423</f>
        <v>17400.00000000004</v>
      </c>
      <c r="O423" s="15">
        <v>10</v>
      </c>
      <c r="P423" s="30">
        <f t="shared" si="287"/>
        <v>25748</v>
      </c>
      <c r="Q423" s="48">
        <f t="shared" si="280"/>
        <v>257480</v>
      </c>
      <c r="R423" s="44">
        <f t="shared" si="278"/>
        <v>32185</v>
      </c>
      <c r="S423" s="48">
        <f t="shared" si="292"/>
        <v>965550</v>
      </c>
      <c r="T423" s="44">
        <f t="shared" si="288"/>
        <v>33948</v>
      </c>
      <c r="U423" s="48">
        <f t="shared" si="293"/>
        <v>1018440</v>
      </c>
      <c r="V423" s="44">
        <f t="shared" si="289"/>
        <v>38048</v>
      </c>
      <c r="W423" s="48">
        <f t="shared" si="294"/>
        <v>1141440</v>
      </c>
      <c r="X423" s="44">
        <f t="shared" si="290"/>
        <v>42148</v>
      </c>
      <c r="Y423" s="48">
        <f t="shared" si="295"/>
        <v>1264440</v>
      </c>
      <c r="Z423" s="20">
        <f t="shared" si="296"/>
        <v>4389870</v>
      </c>
      <c r="AC423" s="87">
        <f t="shared" si="270"/>
        <v>240</v>
      </c>
      <c r="AD423" s="83">
        <f t="shared" si="271"/>
        <v>22320</v>
      </c>
      <c r="AE423" s="92">
        <f t="shared" si="272"/>
        <v>220.00000000000003</v>
      </c>
      <c r="AF423" s="92">
        <f t="shared" si="273"/>
        <v>226.6</v>
      </c>
      <c r="AG423" s="92">
        <f t="shared" si="274"/>
        <v>233.2</v>
      </c>
      <c r="AH423" s="92">
        <f t="shared" si="275"/>
        <v>240</v>
      </c>
      <c r="AI423" s="137">
        <f t="shared" si="281"/>
        <v>21340.000000000004</v>
      </c>
      <c r="AJ423" s="137">
        <f t="shared" si="282"/>
        <v>21980.2</v>
      </c>
      <c r="AK423" s="137">
        <f t="shared" si="283"/>
        <v>22620.399999999998</v>
      </c>
      <c r="AL423" s="137">
        <f t="shared" si="284"/>
        <v>23280</v>
      </c>
    </row>
    <row r="424" spans="1:38" ht="20.399999999999999">
      <c r="A424" s="5" t="s">
        <v>14</v>
      </c>
      <c r="B424" s="5" t="s">
        <v>408</v>
      </c>
      <c r="C424" s="22" t="s">
        <v>907</v>
      </c>
      <c r="D424" s="22" t="s">
        <v>1009</v>
      </c>
      <c r="E424" s="22" t="s">
        <v>1010</v>
      </c>
      <c r="F424" s="22" t="s">
        <v>1014</v>
      </c>
      <c r="G424" s="22"/>
      <c r="H424" s="23" t="s">
        <v>606</v>
      </c>
      <c r="I424" s="24">
        <v>2565</v>
      </c>
      <c r="J424" s="32">
        <v>4100</v>
      </c>
      <c r="K424" s="26" t="s">
        <v>555</v>
      </c>
      <c r="L424" s="13">
        <f t="shared" si="279"/>
        <v>50</v>
      </c>
      <c r="M424" s="27">
        <f t="shared" si="291"/>
        <v>4350</v>
      </c>
      <c r="N424" s="27">
        <f t="shared" si="297"/>
        <v>4350.00000000001</v>
      </c>
      <c r="O424" s="15">
        <v>10</v>
      </c>
      <c r="P424" s="30">
        <f t="shared" si="287"/>
        <v>6437</v>
      </c>
      <c r="Q424" s="48">
        <f t="shared" si="280"/>
        <v>64370</v>
      </c>
      <c r="R424" s="44">
        <f t="shared" si="278"/>
        <v>8046.25</v>
      </c>
      <c r="S424" s="48">
        <f t="shared" si="292"/>
        <v>241387.5</v>
      </c>
      <c r="T424" s="44">
        <f t="shared" si="288"/>
        <v>8487</v>
      </c>
      <c r="U424" s="48">
        <f t="shared" si="293"/>
        <v>254610</v>
      </c>
      <c r="V424" s="44">
        <f t="shared" si="289"/>
        <v>9512</v>
      </c>
      <c r="W424" s="48">
        <f t="shared" si="294"/>
        <v>285360</v>
      </c>
      <c r="X424" s="44">
        <f t="shared" si="290"/>
        <v>10537</v>
      </c>
      <c r="Y424" s="48">
        <f t="shared" si="295"/>
        <v>316110</v>
      </c>
      <c r="Z424" s="20">
        <f t="shared" si="296"/>
        <v>1097467.5</v>
      </c>
      <c r="AC424" s="87">
        <f t="shared" si="270"/>
        <v>60</v>
      </c>
      <c r="AD424" s="83">
        <f t="shared" si="271"/>
        <v>5580</v>
      </c>
      <c r="AE424" s="92">
        <f t="shared" si="272"/>
        <v>55.000000000000007</v>
      </c>
      <c r="AF424" s="92">
        <f t="shared" si="273"/>
        <v>56.65</v>
      </c>
      <c r="AG424" s="92">
        <f t="shared" si="274"/>
        <v>58.3</v>
      </c>
      <c r="AH424" s="92">
        <f t="shared" si="275"/>
        <v>60</v>
      </c>
      <c r="AI424" s="137">
        <f t="shared" si="281"/>
        <v>5335.0000000000009</v>
      </c>
      <c r="AJ424" s="137">
        <f t="shared" si="282"/>
        <v>5495.05</v>
      </c>
      <c r="AK424" s="137">
        <f t="shared" si="283"/>
        <v>5655.0999999999995</v>
      </c>
      <c r="AL424" s="137">
        <f t="shared" si="284"/>
        <v>5820</v>
      </c>
    </row>
    <row r="425" spans="1:38">
      <c r="A425" s="5" t="s">
        <v>14</v>
      </c>
      <c r="B425" s="5" t="s">
        <v>408</v>
      </c>
      <c r="C425" s="22" t="s">
        <v>907</v>
      </c>
      <c r="D425" s="22" t="s">
        <v>1009</v>
      </c>
      <c r="E425" s="22" t="s">
        <v>1015</v>
      </c>
      <c r="F425" s="22" t="s">
        <v>1016</v>
      </c>
      <c r="G425" s="22"/>
      <c r="H425" s="23" t="s">
        <v>606</v>
      </c>
      <c r="I425" s="24"/>
      <c r="J425" s="32">
        <v>16400</v>
      </c>
      <c r="K425" s="26"/>
      <c r="L425" s="13">
        <f t="shared" si="279"/>
        <v>200</v>
      </c>
      <c r="M425" s="27">
        <f t="shared" si="291"/>
        <v>17400</v>
      </c>
      <c r="N425" s="27">
        <f t="shared" si="297"/>
        <v>17400.00000000004</v>
      </c>
      <c r="O425" s="15">
        <v>15</v>
      </c>
      <c r="P425" s="30">
        <f t="shared" si="287"/>
        <v>25748</v>
      </c>
      <c r="Q425" s="48">
        <f t="shared" si="280"/>
        <v>386220</v>
      </c>
      <c r="R425" s="44">
        <f t="shared" si="278"/>
        <v>32185</v>
      </c>
      <c r="S425" s="48">
        <f t="shared" si="292"/>
        <v>1448325</v>
      </c>
      <c r="T425" s="44">
        <f t="shared" si="288"/>
        <v>33948</v>
      </c>
      <c r="U425" s="48">
        <f t="shared" si="293"/>
        <v>1527660</v>
      </c>
      <c r="V425" s="44">
        <f t="shared" si="289"/>
        <v>38048</v>
      </c>
      <c r="W425" s="48">
        <f t="shared" si="294"/>
        <v>1712160</v>
      </c>
      <c r="X425" s="44">
        <f t="shared" si="290"/>
        <v>42148</v>
      </c>
      <c r="Y425" s="48">
        <f t="shared" si="295"/>
        <v>1896660</v>
      </c>
      <c r="Z425" s="20">
        <f t="shared" si="296"/>
        <v>6584805</v>
      </c>
      <c r="AC425" s="87">
        <f t="shared" si="270"/>
        <v>240</v>
      </c>
      <c r="AD425" s="83">
        <f t="shared" si="271"/>
        <v>22320</v>
      </c>
      <c r="AE425" s="92">
        <f t="shared" si="272"/>
        <v>220.00000000000003</v>
      </c>
      <c r="AF425" s="92">
        <f t="shared" si="273"/>
        <v>226.6</v>
      </c>
      <c r="AG425" s="92">
        <f t="shared" si="274"/>
        <v>233.2</v>
      </c>
      <c r="AH425" s="92">
        <f t="shared" si="275"/>
        <v>240</v>
      </c>
      <c r="AI425" s="137">
        <f t="shared" si="281"/>
        <v>21340.000000000004</v>
      </c>
      <c r="AJ425" s="137">
        <f t="shared" si="282"/>
        <v>21980.2</v>
      </c>
      <c r="AK425" s="137">
        <f t="shared" si="283"/>
        <v>22620.399999999998</v>
      </c>
      <c r="AL425" s="137">
        <f t="shared" si="284"/>
        <v>23280</v>
      </c>
    </row>
    <row r="426" spans="1:38" ht="20.399999999999999">
      <c r="A426" s="5" t="s">
        <v>14</v>
      </c>
      <c r="B426" s="5" t="s">
        <v>408</v>
      </c>
      <c r="C426" s="22" t="s">
        <v>907</v>
      </c>
      <c r="D426" s="22" t="s">
        <v>1009</v>
      </c>
      <c r="E426" s="22" t="s">
        <v>1017</v>
      </c>
      <c r="F426" s="22" t="s">
        <v>1018</v>
      </c>
      <c r="G426" s="22"/>
      <c r="H426" s="23" t="s">
        <v>606</v>
      </c>
      <c r="I426" s="24">
        <v>10260</v>
      </c>
      <c r="J426" s="32">
        <v>16400</v>
      </c>
      <c r="K426" s="26" t="s">
        <v>555</v>
      </c>
      <c r="L426" s="13">
        <f t="shared" si="279"/>
        <v>200</v>
      </c>
      <c r="M426" s="27">
        <f t="shared" si="291"/>
        <v>17400</v>
      </c>
      <c r="N426" s="27">
        <f t="shared" si="297"/>
        <v>17400.00000000004</v>
      </c>
      <c r="O426" s="15">
        <v>4</v>
      </c>
      <c r="P426" s="30">
        <f t="shared" si="287"/>
        <v>25748</v>
      </c>
      <c r="Q426" s="48">
        <f t="shared" si="280"/>
        <v>102992</v>
      </c>
      <c r="R426" s="44">
        <f t="shared" si="278"/>
        <v>32185</v>
      </c>
      <c r="S426" s="48">
        <f t="shared" si="292"/>
        <v>386220</v>
      </c>
      <c r="T426" s="44">
        <f t="shared" si="288"/>
        <v>33948</v>
      </c>
      <c r="U426" s="48">
        <f t="shared" si="293"/>
        <v>407376</v>
      </c>
      <c r="V426" s="44">
        <f t="shared" si="289"/>
        <v>38048</v>
      </c>
      <c r="W426" s="48">
        <f t="shared" si="294"/>
        <v>456576</v>
      </c>
      <c r="X426" s="44">
        <f t="shared" si="290"/>
        <v>42148</v>
      </c>
      <c r="Y426" s="48">
        <f t="shared" si="295"/>
        <v>505776</v>
      </c>
      <c r="Z426" s="20">
        <f t="shared" si="296"/>
        <v>1755948</v>
      </c>
      <c r="AC426" s="87">
        <f t="shared" ref="AC426:AC489" si="298">L426*1.2</f>
        <v>240</v>
      </c>
      <c r="AD426" s="83">
        <f t="shared" ref="AD426:AD489" si="299">AC426*93</f>
        <v>22320</v>
      </c>
      <c r="AE426" s="92">
        <f t="shared" si="272"/>
        <v>220.00000000000003</v>
      </c>
      <c r="AF426" s="92">
        <f t="shared" si="273"/>
        <v>226.6</v>
      </c>
      <c r="AG426" s="92">
        <f t="shared" si="274"/>
        <v>233.2</v>
      </c>
      <c r="AH426" s="92">
        <f t="shared" si="275"/>
        <v>240</v>
      </c>
      <c r="AI426" s="137">
        <f t="shared" si="281"/>
        <v>21340.000000000004</v>
      </c>
      <c r="AJ426" s="137">
        <f t="shared" si="282"/>
        <v>21980.2</v>
      </c>
      <c r="AK426" s="137">
        <f t="shared" si="283"/>
        <v>22620.399999999998</v>
      </c>
      <c r="AL426" s="137">
        <f t="shared" si="284"/>
        <v>23280</v>
      </c>
    </row>
    <row r="427" spans="1:38">
      <c r="A427" s="5" t="s">
        <v>14</v>
      </c>
      <c r="B427" s="5" t="s">
        <v>408</v>
      </c>
      <c r="C427" s="22" t="s">
        <v>907</v>
      </c>
      <c r="D427" s="22" t="s">
        <v>1009</v>
      </c>
      <c r="E427" s="22" t="s">
        <v>1017</v>
      </c>
      <c r="F427" s="22" t="s">
        <v>1019</v>
      </c>
      <c r="G427" s="22"/>
      <c r="H427" s="23" t="s">
        <v>606</v>
      </c>
      <c r="I427" s="24">
        <v>5130</v>
      </c>
      <c r="J427" s="32">
        <v>4100</v>
      </c>
      <c r="K427" s="26" t="s">
        <v>544</v>
      </c>
      <c r="L427" s="13">
        <f t="shared" si="279"/>
        <v>50</v>
      </c>
      <c r="M427" s="27">
        <f t="shared" si="291"/>
        <v>4350</v>
      </c>
      <c r="N427" s="27">
        <f t="shared" si="297"/>
        <v>4350.00000000001</v>
      </c>
      <c r="O427" s="15">
        <v>8</v>
      </c>
      <c r="P427" s="30">
        <f t="shared" si="287"/>
        <v>6437</v>
      </c>
      <c r="Q427" s="48">
        <f t="shared" si="280"/>
        <v>51496</v>
      </c>
      <c r="R427" s="44">
        <f t="shared" si="278"/>
        <v>8046.25</v>
      </c>
      <c r="S427" s="48">
        <f t="shared" si="292"/>
        <v>193110</v>
      </c>
      <c r="T427" s="44">
        <f t="shared" si="288"/>
        <v>8487</v>
      </c>
      <c r="U427" s="48">
        <f t="shared" si="293"/>
        <v>203688</v>
      </c>
      <c r="V427" s="44">
        <f t="shared" si="289"/>
        <v>9512</v>
      </c>
      <c r="W427" s="48">
        <f t="shared" si="294"/>
        <v>228288</v>
      </c>
      <c r="X427" s="44">
        <f t="shared" si="290"/>
        <v>10537</v>
      </c>
      <c r="Y427" s="48">
        <f t="shared" si="295"/>
        <v>252888</v>
      </c>
      <c r="Z427" s="20">
        <f t="shared" si="296"/>
        <v>877974</v>
      </c>
      <c r="AC427" s="87">
        <f t="shared" si="298"/>
        <v>60</v>
      </c>
      <c r="AD427" s="83">
        <f t="shared" si="299"/>
        <v>5580</v>
      </c>
      <c r="AE427" s="92">
        <f t="shared" si="272"/>
        <v>55.000000000000007</v>
      </c>
      <c r="AF427" s="92">
        <f t="shared" si="273"/>
        <v>56.65</v>
      </c>
      <c r="AG427" s="92">
        <f t="shared" si="274"/>
        <v>58.3</v>
      </c>
      <c r="AH427" s="92">
        <f t="shared" si="275"/>
        <v>60</v>
      </c>
      <c r="AI427" s="137">
        <f t="shared" si="281"/>
        <v>5335.0000000000009</v>
      </c>
      <c r="AJ427" s="137">
        <f t="shared" si="282"/>
        <v>5495.05</v>
      </c>
      <c r="AK427" s="137">
        <f t="shared" si="283"/>
        <v>5655.0999999999995</v>
      </c>
      <c r="AL427" s="137">
        <f t="shared" si="284"/>
        <v>5820</v>
      </c>
    </row>
    <row r="428" spans="1:38">
      <c r="A428" s="5" t="s">
        <v>14</v>
      </c>
      <c r="B428" s="5" t="s">
        <v>408</v>
      </c>
      <c r="C428" s="22" t="s">
        <v>907</v>
      </c>
      <c r="D428" s="22" t="s">
        <v>1009</v>
      </c>
      <c r="E428" s="22" t="s">
        <v>1017</v>
      </c>
      <c r="F428" s="22" t="s">
        <v>1020</v>
      </c>
      <c r="G428" s="22"/>
      <c r="H428" s="23" t="s">
        <v>606</v>
      </c>
      <c r="I428" s="24">
        <v>2565</v>
      </c>
      <c r="J428" s="32">
        <v>4100</v>
      </c>
      <c r="K428" s="26" t="s">
        <v>555</v>
      </c>
      <c r="L428" s="13">
        <f t="shared" si="279"/>
        <v>50</v>
      </c>
      <c r="M428" s="27">
        <f t="shared" si="291"/>
        <v>4350</v>
      </c>
      <c r="N428" s="27">
        <f t="shared" si="297"/>
        <v>4350.00000000001</v>
      </c>
      <c r="O428" s="15">
        <v>5</v>
      </c>
      <c r="P428" s="30">
        <f t="shared" si="287"/>
        <v>6437</v>
      </c>
      <c r="Q428" s="48">
        <f t="shared" si="280"/>
        <v>32185</v>
      </c>
      <c r="R428" s="44">
        <f t="shared" si="278"/>
        <v>8046.25</v>
      </c>
      <c r="S428" s="48">
        <f t="shared" si="292"/>
        <v>120693.75</v>
      </c>
      <c r="T428" s="44">
        <f t="shared" si="288"/>
        <v>8487</v>
      </c>
      <c r="U428" s="48">
        <f t="shared" si="293"/>
        <v>127305</v>
      </c>
      <c r="V428" s="44">
        <f t="shared" si="289"/>
        <v>9512</v>
      </c>
      <c r="W428" s="48">
        <f t="shared" si="294"/>
        <v>142680</v>
      </c>
      <c r="X428" s="44">
        <f t="shared" si="290"/>
        <v>10537</v>
      </c>
      <c r="Y428" s="48">
        <f t="shared" si="295"/>
        <v>158055</v>
      </c>
      <c r="Z428" s="20">
        <f t="shared" si="296"/>
        <v>548733.75</v>
      </c>
      <c r="AC428" s="87">
        <f t="shared" si="298"/>
        <v>60</v>
      </c>
      <c r="AD428" s="83">
        <f t="shared" si="299"/>
        <v>5580</v>
      </c>
      <c r="AE428" s="92">
        <f t="shared" si="272"/>
        <v>55.000000000000007</v>
      </c>
      <c r="AF428" s="92">
        <f t="shared" si="273"/>
        <v>56.65</v>
      </c>
      <c r="AG428" s="92">
        <f t="shared" si="274"/>
        <v>58.3</v>
      </c>
      <c r="AH428" s="92">
        <f t="shared" si="275"/>
        <v>60</v>
      </c>
      <c r="AI428" s="137">
        <f t="shared" si="281"/>
        <v>5335.0000000000009</v>
      </c>
      <c r="AJ428" s="137">
        <f t="shared" si="282"/>
        <v>5495.05</v>
      </c>
      <c r="AK428" s="137">
        <f t="shared" si="283"/>
        <v>5655.0999999999995</v>
      </c>
      <c r="AL428" s="137">
        <f t="shared" si="284"/>
        <v>5820</v>
      </c>
    </row>
    <row r="429" spans="1:38" ht="30.6">
      <c r="A429" s="5" t="s">
        <v>14</v>
      </c>
      <c r="B429" s="5" t="s">
        <v>408</v>
      </c>
      <c r="C429" s="22" t="s">
        <v>907</v>
      </c>
      <c r="D429" s="22" t="s">
        <v>1009</v>
      </c>
      <c r="E429" s="22" t="s">
        <v>1021</v>
      </c>
      <c r="F429" s="22" t="s">
        <v>1022</v>
      </c>
      <c r="G429" s="22"/>
      <c r="H429" s="23" t="s">
        <v>606</v>
      </c>
      <c r="I429" s="24">
        <v>769.5</v>
      </c>
      <c r="J429" s="32">
        <v>1230</v>
      </c>
      <c r="K429" s="26" t="s">
        <v>555</v>
      </c>
      <c r="L429" s="13">
        <f t="shared" si="279"/>
        <v>15</v>
      </c>
      <c r="M429" s="27">
        <f t="shared" si="291"/>
        <v>1305</v>
      </c>
      <c r="N429" s="27">
        <f t="shared" si="297"/>
        <v>1305.0000000000032</v>
      </c>
      <c r="O429" s="15">
        <v>52</v>
      </c>
      <c r="P429" s="30">
        <f t="shared" si="287"/>
        <v>1931.1000000000001</v>
      </c>
      <c r="Q429" s="48">
        <f t="shared" si="280"/>
        <v>100417.20000000001</v>
      </c>
      <c r="R429" s="44">
        <f t="shared" si="278"/>
        <v>2413.875</v>
      </c>
      <c r="S429" s="48">
        <f t="shared" si="292"/>
        <v>376564.5</v>
      </c>
      <c r="T429" s="44">
        <f t="shared" si="288"/>
        <v>2546.1</v>
      </c>
      <c r="U429" s="48">
        <f t="shared" si="293"/>
        <v>397191.6</v>
      </c>
      <c r="V429" s="44">
        <f t="shared" si="289"/>
        <v>2853.6</v>
      </c>
      <c r="W429" s="48">
        <f t="shared" si="294"/>
        <v>445161.6</v>
      </c>
      <c r="X429" s="44">
        <f t="shared" si="290"/>
        <v>3161.1</v>
      </c>
      <c r="Y429" s="48">
        <f t="shared" si="295"/>
        <v>493131.6</v>
      </c>
      <c r="Z429" s="20">
        <f t="shared" si="296"/>
        <v>1712049.2999999998</v>
      </c>
      <c r="AC429" s="87">
        <f t="shared" si="298"/>
        <v>18</v>
      </c>
      <c r="AD429" s="83">
        <f t="shared" si="299"/>
        <v>1674</v>
      </c>
      <c r="AE429" s="92">
        <f t="shared" si="272"/>
        <v>16.5</v>
      </c>
      <c r="AF429" s="92">
        <f t="shared" si="273"/>
        <v>16.995000000000001</v>
      </c>
      <c r="AG429" s="92">
        <f t="shared" si="274"/>
        <v>17.489999999999998</v>
      </c>
      <c r="AH429" s="92">
        <f t="shared" si="275"/>
        <v>18</v>
      </c>
      <c r="AI429" s="137">
        <f t="shared" si="281"/>
        <v>1600.5</v>
      </c>
      <c r="AJ429" s="137">
        <f t="shared" si="282"/>
        <v>1648.5150000000001</v>
      </c>
      <c r="AK429" s="137">
        <f t="shared" si="283"/>
        <v>1696.5299999999997</v>
      </c>
      <c r="AL429" s="137">
        <f t="shared" si="284"/>
        <v>1746</v>
      </c>
    </row>
    <row r="430" spans="1:38" ht="30.6">
      <c r="A430" s="5" t="s">
        <v>14</v>
      </c>
      <c r="B430" s="5" t="s">
        <v>408</v>
      </c>
      <c r="C430" s="22" t="s">
        <v>907</v>
      </c>
      <c r="D430" s="22" t="s">
        <v>1009</v>
      </c>
      <c r="E430" s="22" t="s">
        <v>1021</v>
      </c>
      <c r="F430" s="22" t="s">
        <v>1023</v>
      </c>
      <c r="G430" s="22"/>
      <c r="H430" s="23" t="s">
        <v>606</v>
      </c>
      <c r="I430" s="24">
        <v>2052</v>
      </c>
      <c r="J430" s="32">
        <v>3280</v>
      </c>
      <c r="K430" s="26" t="s">
        <v>555</v>
      </c>
      <c r="L430" s="13">
        <f t="shared" si="279"/>
        <v>40</v>
      </c>
      <c r="M430" s="27">
        <f t="shared" si="291"/>
        <v>3480</v>
      </c>
      <c r="N430" s="27">
        <f t="shared" si="297"/>
        <v>3480.0000000000082</v>
      </c>
      <c r="O430" s="15">
        <v>52</v>
      </c>
      <c r="P430" s="30">
        <f t="shared" si="287"/>
        <v>5149.6000000000004</v>
      </c>
      <c r="Q430" s="48">
        <f t="shared" si="280"/>
        <v>267779.20000000001</v>
      </c>
      <c r="R430" s="44">
        <f t="shared" si="278"/>
        <v>6437</v>
      </c>
      <c r="S430" s="48">
        <f t="shared" si="292"/>
        <v>1004172</v>
      </c>
      <c r="T430" s="44">
        <f t="shared" si="288"/>
        <v>6789.5999999999995</v>
      </c>
      <c r="U430" s="48">
        <f t="shared" si="293"/>
        <v>1059177.5999999999</v>
      </c>
      <c r="V430" s="44">
        <f t="shared" si="289"/>
        <v>7609.5999999999995</v>
      </c>
      <c r="W430" s="48">
        <f t="shared" si="294"/>
        <v>1187097.5999999999</v>
      </c>
      <c r="X430" s="44">
        <f t="shared" si="290"/>
        <v>8429.6</v>
      </c>
      <c r="Y430" s="48">
        <f t="shared" si="295"/>
        <v>1315017.6000000001</v>
      </c>
      <c r="Z430" s="20">
        <f t="shared" si="296"/>
        <v>4565464.8</v>
      </c>
      <c r="AC430" s="87">
        <f t="shared" si="298"/>
        <v>48</v>
      </c>
      <c r="AD430" s="83">
        <f t="shared" si="299"/>
        <v>4464</v>
      </c>
      <c r="AE430" s="92">
        <f t="shared" si="272"/>
        <v>44</v>
      </c>
      <c r="AF430" s="92">
        <f t="shared" si="273"/>
        <v>45.32</v>
      </c>
      <c r="AG430" s="92">
        <f t="shared" si="274"/>
        <v>46.64</v>
      </c>
      <c r="AH430" s="92">
        <f t="shared" si="275"/>
        <v>48</v>
      </c>
      <c r="AI430" s="137">
        <f t="shared" si="281"/>
        <v>4268</v>
      </c>
      <c r="AJ430" s="137">
        <f t="shared" si="282"/>
        <v>4396.04</v>
      </c>
      <c r="AK430" s="137">
        <f t="shared" si="283"/>
        <v>4524.08</v>
      </c>
      <c r="AL430" s="137">
        <f t="shared" si="284"/>
        <v>4656</v>
      </c>
    </row>
    <row r="431" spans="1:38" ht="30.6">
      <c r="A431" s="5" t="s">
        <v>14</v>
      </c>
      <c r="B431" s="5" t="s">
        <v>408</v>
      </c>
      <c r="C431" s="22" t="s">
        <v>907</v>
      </c>
      <c r="D431" s="22" t="s">
        <v>1009</v>
      </c>
      <c r="E431" s="22" t="s">
        <v>1021</v>
      </c>
      <c r="F431" s="22" t="s">
        <v>1024</v>
      </c>
      <c r="G431" s="22"/>
      <c r="H431" s="23" t="s">
        <v>606</v>
      </c>
      <c r="I431" s="24">
        <v>1026</v>
      </c>
      <c r="J431" s="32">
        <v>1640</v>
      </c>
      <c r="K431" s="26" t="s">
        <v>555</v>
      </c>
      <c r="L431" s="13">
        <f t="shared" si="279"/>
        <v>20</v>
      </c>
      <c r="M431" s="27">
        <f t="shared" si="291"/>
        <v>1740</v>
      </c>
      <c r="N431" s="27">
        <f t="shared" si="297"/>
        <v>1740.0000000000041</v>
      </c>
      <c r="O431" s="15">
        <v>52</v>
      </c>
      <c r="P431" s="30">
        <f t="shared" si="287"/>
        <v>2574.8000000000002</v>
      </c>
      <c r="Q431" s="48">
        <f t="shared" si="280"/>
        <v>133889.60000000001</v>
      </c>
      <c r="R431" s="44">
        <f t="shared" si="278"/>
        <v>3218.5</v>
      </c>
      <c r="S431" s="48">
        <f t="shared" si="292"/>
        <v>502086</v>
      </c>
      <c r="T431" s="44">
        <f t="shared" si="288"/>
        <v>3394.7999999999997</v>
      </c>
      <c r="U431" s="48">
        <f t="shared" si="293"/>
        <v>529588.79999999993</v>
      </c>
      <c r="V431" s="44">
        <f t="shared" si="289"/>
        <v>3804.7999999999997</v>
      </c>
      <c r="W431" s="48">
        <f t="shared" si="294"/>
        <v>593548.79999999993</v>
      </c>
      <c r="X431" s="44">
        <f t="shared" si="290"/>
        <v>4214.8</v>
      </c>
      <c r="Y431" s="48">
        <f t="shared" si="295"/>
        <v>657508.80000000005</v>
      </c>
      <c r="Z431" s="20">
        <f t="shared" si="296"/>
        <v>2282732.4</v>
      </c>
      <c r="AC431" s="87">
        <f t="shared" si="298"/>
        <v>24</v>
      </c>
      <c r="AD431" s="83">
        <f t="shared" si="299"/>
        <v>2232</v>
      </c>
      <c r="AE431" s="92">
        <f t="shared" si="272"/>
        <v>22</v>
      </c>
      <c r="AF431" s="92">
        <f t="shared" si="273"/>
        <v>22.66</v>
      </c>
      <c r="AG431" s="92">
        <f t="shared" si="274"/>
        <v>23.32</v>
      </c>
      <c r="AH431" s="92">
        <f t="shared" si="275"/>
        <v>24</v>
      </c>
      <c r="AI431" s="137">
        <f t="shared" si="281"/>
        <v>2134</v>
      </c>
      <c r="AJ431" s="137">
        <f t="shared" si="282"/>
        <v>2198.02</v>
      </c>
      <c r="AK431" s="137">
        <f t="shared" si="283"/>
        <v>2262.04</v>
      </c>
      <c r="AL431" s="137">
        <f t="shared" si="284"/>
        <v>2328</v>
      </c>
    </row>
    <row r="432" spans="1:38" ht="30.6">
      <c r="A432" s="5" t="s">
        <v>14</v>
      </c>
      <c r="B432" s="5" t="s">
        <v>408</v>
      </c>
      <c r="C432" s="22" t="s">
        <v>907</v>
      </c>
      <c r="D432" s="22" t="s">
        <v>1009</v>
      </c>
      <c r="E432" s="22" t="s">
        <v>1021</v>
      </c>
      <c r="F432" s="22" t="s">
        <v>1025</v>
      </c>
      <c r="G432" s="22"/>
      <c r="H432" s="23" t="s">
        <v>606</v>
      </c>
      <c r="I432" s="24">
        <v>1539</v>
      </c>
      <c r="J432" s="32">
        <v>1640</v>
      </c>
      <c r="K432" s="26" t="s">
        <v>575</v>
      </c>
      <c r="L432" s="13">
        <f t="shared" si="279"/>
        <v>20</v>
      </c>
      <c r="M432" s="27">
        <f t="shared" si="291"/>
        <v>1740</v>
      </c>
      <c r="N432" s="27">
        <f t="shared" si="297"/>
        <v>1740.0000000000041</v>
      </c>
      <c r="O432" s="15">
        <v>52</v>
      </c>
      <c r="P432" s="30">
        <f t="shared" si="287"/>
        <v>2574.8000000000002</v>
      </c>
      <c r="Q432" s="48">
        <f t="shared" si="280"/>
        <v>133889.60000000001</v>
      </c>
      <c r="R432" s="44">
        <f t="shared" si="278"/>
        <v>3218.5</v>
      </c>
      <c r="S432" s="48">
        <f t="shared" si="292"/>
        <v>502086</v>
      </c>
      <c r="T432" s="44">
        <f t="shared" si="288"/>
        <v>3394.7999999999997</v>
      </c>
      <c r="U432" s="48">
        <f t="shared" si="293"/>
        <v>529588.79999999993</v>
      </c>
      <c r="V432" s="44">
        <f t="shared" si="289"/>
        <v>3804.7999999999997</v>
      </c>
      <c r="W432" s="48">
        <f t="shared" si="294"/>
        <v>593548.79999999993</v>
      </c>
      <c r="X432" s="44">
        <f t="shared" si="290"/>
        <v>4214.8</v>
      </c>
      <c r="Y432" s="48">
        <f t="shared" si="295"/>
        <v>657508.80000000005</v>
      </c>
      <c r="Z432" s="20">
        <f t="shared" si="296"/>
        <v>2282732.4</v>
      </c>
      <c r="AC432" s="87">
        <f t="shared" si="298"/>
        <v>24</v>
      </c>
      <c r="AD432" s="83">
        <f t="shared" si="299"/>
        <v>2232</v>
      </c>
      <c r="AE432" s="92">
        <f t="shared" si="272"/>
        <v>22</v>
      </c>
      <c r="AF432" s="92">
        <f t="shared" si="273"/>
        <v>22.66</v>
      </c>
      <c r="AG432" s="92">
        <f t="shared" si="274"/>
        <v>23.32</v>
      </c>
      <c r="AH432" s="92">
        <f t="shared" si="275"/>
        <v>24</v>
      </c>
      <c r="AI432" s="137">
        <f t="shared" si="281"/>
        <v>2134</v>
      </c>
      <c r="AJ432" s="137">
        <f t="shared" si="282"/>
        <v>2198.02</v>
      </c>
      <c r="AK432" s="137">
        <f t="shared" si="283"/>
        <v>2262.04</v>
      </c>
      <c r="AL432" s="137">
        <f t="shared" si="284"/>
        <v>2328</v>
      </c>
    </row>
    <row r="433" spans="1:38" ht="51">
      <c r="A433" s="5" t="s">
        <v>14</v>
      </c>
      <c r="B433" s="5" t="s">
        <v>408</v>
      </c>
      <c r="C433" s="22" t="s">
        <v>907</v>
      </c>
      <c r="D433" s="22" t="s">
        <v>1009</v>
      </c>
      <c r="E433" s="22" t="s">
        <v>86</v>
      </c>
      <c r="F433" s="22" t="s">
        <v>1026</v>
      </c>
      <c r="G433" s="22"/>
      <c r="H433" s="23" t="s">
        <v>606</v>
      </c>
      <c r="I433" s="24">
        <v>15390</v>
      </c>
      <c r="J433" s="32">
        <v>16400</v>
      </c>
      <c r="K433" s="26" t="s">
        <v>575</v>
      </c>
      <c r="L433" s="13">
        <f t="shared" si="279"/>
        <v>200</v>
      </c>
      <c r="M433" s="27">
        <f t="shared" si="291"/>
        <v>17400</v>
      </c>
      <c r="N433" s="27">
        <f t="shared" si="297"/>
        <v>17400.00000000004</v>
      </c>
      <c r="O433" s="15">
        <v>46</v>
      </c>
      <c r="P433" s="30">
        <f t="shared" si="287"/>
        <v>25748</v>
      </c>
      <c r="Q433" s="48">
        <f t="shared" si="280"/>
        <v>1184408</v>
      </c>
      <c r="R433" s="44">
        <f t="shared" si="278"/>
        <v>32185</v>
      </c>
      <c r="S433" s="48">
        <f t="shared" si="292"/>
        <v>4441530</v>
      </c>
      <c r="T433" s="44">
        <f t="shared" si="288"/>
        <v>33948</v>
      </c>
      <c r="U433" s="48">
        <f t="shared" si="293"/>
        <v>4684824</v>
      </c>
      <c r="V433" s="44">
        <f t="shared" si="289"/>
        <v>38048</v>
      </c>
      <c r="W433" s="48">
        <f t="shared" si="294"/>
        <v>5250624</v>
      </c>
      <c r="X433" s="44">
        <f t="shared" si="290"/>
        <v>42148</v>
      </c>
      <c r="Y433" s="48">
        <f t="shared" si="295"/>
        <v>5816424</v>
      </c>
      <c r="Z433" s="20">
        <f t="shared" si="296"/>
        <v>20193402</v>
      </c>
      <c r="AC433" s="87">
        <f t="shared" si="298"/>
        <v>240</v>
      </c>
      <c r="AD433" s="83">
        <f t="shared" si="299"/>
        <v>22320</v>
      </c>
      <c r="AE433" s="92">
        <f t="shared" ref="AE433:AE496" si="300">L433*1.1</f>
        <v>220.00000000000003</v>
      </c>
      <c r="AF433" s="92">
        <f t="shared" ref="AF433:AF496" si="301">L433*1.133</f>
        <v>226.6</v>
      </c>
      <c r="AG433" s="92">
        <f t="shared" ref="AG433:AG496" si="302">L433*1.166</f>
        <v>233.2</v>
      </c>
      <c r="AH433" s="92">
        <f t="shared" ref="AH433:AH496" si="303">L433*1.2</f>
        <v>240</v>
      </c>
      <c r="AI433" s="137">
        <f t="shared" si="281"/>
        <v>21340.000000000004</v>
      </c>
      <c r="AJ433" s="137">
        <f t="shared" si="282"/>
        <v>21980.2</v>
      </c>
      <c r="AK433" s="137">
        <f t="shared" si="283"/>
        <v>22620.399999999998</v>
      </c>
      <c r="AL433" s="137">
        <f t="shared" si="284"/>
        <v>23280</v>
      </c>
    </row>
    <row r="434" spans="1:38">
      <c r="A434" s="5" t="s">
        <v>14</v>
      </c>
      <c r="B434" s="5" t="s">
        <v>408</v>
      </c>
      <c r="C434" s="22" t="s">
        <v>907</v>
      </c>
      <c r="D434" s="22" t="s">
        <v>1009</v>
      </c>
      <c r="E434" s="22" t="s">
        <v>86</v>
      </c>
      <c r="F434" s="22" t="s">
        <v>1027</v>
      </c>
      <c r="G434" s="22"/>
      <c r="H434" s="23" t="s">
        <v>606</v>
      </c>
      <c r="I434" s="24">
        <v>1026</v>
      </c>
      <c r="J434" s="32">
        <v>1640</v>
      </c>
      <c r="K434" s="26" t="s">
        <v>555</v>
      </c>
      <c r="L434" s="13">
        <f t="shared" si="279"/>
        <v>20</v>
      </c>
      <c r="M434" s="27">
        <f t="shared" si="291"/>
        <v>1740</v>
      </c>
      <c r="N434" s="27">
        <f t="shared" si="297"/>
        <v>1740.0000000000041</v>
      </c>
      <c r="O434" s="15">
        <v>15</v>
      </c>
      <c r="P434" s="30">
        <f t="shared" si="287"/>
        <v>2574.8000000000002</v>
      </c>
      <c r="Q434" s="48">
        <f t="shared" si="280"/>
        <v>38622</v>
      </c>
      <c r="R434" s="44">
        <f t="shared" si="278"/>
        <v>3218.5</v>
      </c>
      <c r="S434" s="48">
        <f t="shared" si="292"/>
        <v>144832.5</v>
      </c>
      <c r="T434" s="44">
        <f t="shared" si="288"/>
        <v>3394.7999999999997</v>
      </c>
      <c r="U434" s="48">
        <f t="shared" si="293"/>
        <v>152765.99999999997</v>
      </c>
      <c r="V434" s="44">
        <f t="shared" si="289"/>
        <v>3804.7999999999997</v>
      </c>
      <c r="W434" s="48">
        <f t="shared" si="294"/>
        <v>171215.99999999997</v>
      </c>
      <c r="X434" s="44">
        <f t="shared" si="290"/>
        <v>4214.8</v>
      </c>
      <c r="Y434" s="48">
        <f t="shared" si="295"/>
        <v>189666</v>
      </c>
      <c r="Z434" s="20">
        <f t="shared" si="296"/>
        <v>658480.5</v>
      </c>
      <c r="AC434" s="87">
        <f t="shared" si="298"/>
        <v>24</v>
      </c>
      <c r="AD434" s="83">
        <f t="shared" si="299"/>
        <v>2232</v>
      </c>
      <c r="AE434" s="92">
        <f t="shared" si="300"/>
        <v>22</v>
      </c>
      <c r="AF434" s="92">
        <f t="shared" si="301"/>
        <v>22.66</v>
      </c>
      <c r="AG434" s="92">
        <f t="shared" si="302"/>
        <v>23.32</v>
      </c>
      <c r="AH434" s="92">
        <f t="shared" si="303"/>
        <v>24</v>
      </c>
      <c r="AI434" s="137">
        <f t="shared" si="281"/>
        <v>2134</v>
      </c>
      <c r="AJ434" s="137">
        <f t="shared" si="282"/>
        <v>2198.02</v>
      </c>
      <c r="AK434" s="137">
        <f t="shared" si="283"/>
        <v>2262.04</v>
      </c>
      <c r="AL434" s="137">
        <f t="shared" si="284"/>
        <v>2328</v>
      </c>
    </row>
    <row r="435" spans="1:38">
      <c r="A435" s="5" t="s">
        <v>14</v>
      </c>
      <c r="B435" s="5" t="s">
        <v>408</v>
      </c>
      <c r="C435" s="22" t="s">
        <v>907</v>
      </c>
      <c r="D435" s="22" t="s">
        <v>1009</v>
      </c>
      <c r="E435" s="22" t="s">
        <v>86</v>
      </c>
      <c r="F435" s="22" t="s">
        <v>1028</v>
      </c>
      <c r="G435" s="22"/>
      <c r="H435" s="23" t="s">
        <v>606</v>
      </c>
      <c r="I435" s="24">
        <v>1539</v>
      </c>
      <c r="J435" s="32">
        <v>2460</v>
      </c>
      <c r="K435" s="26" t="s">
        <v>555</v>
      </c>
      <c r="L435" s="13">
        <f t="shared" si="279"/>
        <v>30</v>
      </c>
      <c r="M435" s="27">
        <f t="shared" si="291"/>
        <v>2610</v>
      </c>
      <c r="N435" s="27">
        <f t="shared" si="297"/>
        <v>2610.0000000000064</v>
      </c>
      <c r="O435" s="15">
        <v>10</v>
      </c>
      <c r="P435" s="30">
        <f t="shared" si="287"/>
        <v>3862.2000000000003</v>
      </c>
      <c r="Q435" s="48">
        <f t="shared" si="280"/>
        <v>38622</v>
      </c>
      <c r="R435" s="44">
        <f t="shared" si="278"/>
        <v>4827.75</v>
      </c>
      <c r="S435" s="48">
        <f t="shared" si="292"/>
        <v>144832.5</v>
      </c>
      <c r="T435" s="44">
        <f t="shared" si="288"/>
        <v>5092.2</v>
      </c>
      <c r="U435" s="48">
        <f t="shared" si="293"/>
        <v>152766</v>
      </c>
      <c r="V435" s="44">
        <f t="shared" si="289"/>
        <v>5707.2</v>
      </c>
      <c r="W435" s="48">
        <f t="shared" si="294"/>
        <v>171216</v>
      </c>
      <c r="X435" s="44">
        <f t="shared" si="290"/>
        <v>6322.2</v>
      </c>
      <c r="Y435" s="48">
        <f t="shared" si="295"/>
        <v>189666</v>
      </c>
      <c r="Z435" s="20">
        <f t="shared" si="296"/>
        <v>658480.5</v>
      </c>
      <c r="AC435" s="87">
        <f t="shared" si="298"/>
        <v>36</v>
      </c>
      <c r="AD435" s="83">
        <f t="shared" si="299"/>
        <v>3348</v>
      </c>
      <c r="AE435" s="92">
        <f t="shared" si="300"/>
        <v>33</v>
      </c>
      <c r="AF435" s="92">
        <f t="shared" si="301"/>
        <v>33.99</v>
      </c>
      <c r="AG435" s="92">
        <f t="shared" si="302"/>
        <v>34.979999999999997</v>
      </c>
      <c r="AH435" s="92">
        <f t="shared" si="303"/>
        <v>36</v>
      </c>
      <c r="AI435" s="137">
        <f t="shared" si="281"/>
        <v>3201</v>
      </c>
      <c r="AJ435" s="137">
        <f t="shared" si="282"/>
        <v>3297.03</v>
      </c>
      <c r="AK435" s="137">
        <f t="shared" si="283"/>
        <v>3393.0599999999995</v>
      </c>
      <c r="AL435" s="137">
        <f t="shared" si="284"/>
        <v>3492</v>
      </c>
    </row>
    <row r="436" spans="1:38">
      <c r="A436" s="5" t="s">
        <v>14</v>
      </c>
      <c r="B436" s="5" t="s">
        <v>408</v>
      </c>
      <c r="C436" s="22" t="s">
        <v>907</v>
      </c>
      <c r="D436" s="22" t="s">
        <v>1009</v>
      </c>
      <c r="E436" s="22" t="s">
        <v>86</v>
      </c>
      <c r="F436" s="22" t="s">
        <v>1029</v>
      </c>
      <c r="G436" s="22"/>
      <c r="H436" s="23" t="s">
        <v>606</v>
      </c>
      <c r="I436" s="24">
        <v>4104</v>
      </c>
      <c r="J436" s="32">
        <v>6560</v>
      </c>
      <c r="K436" s="26" t="s">
        <v>555</v>
      </c>
      <c r="L436" s="13">
        <f t="shared" si="279"/>
        <v>80</v>
      </c>
      <c r="M436" s="27">
        <f t="shared" si="291"/>
        <v>6960</v>
      </c>
      <c r="N436" s="27">
        <f t="shared" si="297"/>
        <v>6960.0000000000164</v>
      </c>
      <c r="O436" s="15">
        <v>46</v>
      </c>
      <c r="P436" s="30">
        <f t="shared" si="287"/>
        <v>10299.200000000001</v>
      </c>
      <c r="Q436" s="48">
        <f t="shared" si="280"/>
        <v>473763.2</v>
      </c>
      <c r="R436" s="44">
        <f t="shared" si="278"/>
        <v>12874</v>
      </c>
      <c r="S436" s="48">
        <f t="shared" si="292"/>
        <v>1776612</v>
      </c>
      <c r="T436" s="44">
        <f t="shared" si="288"/>
        <v>13579.199999999999</v>
      </c>
      <c r="U436" s="48">
        <f t="shared" si="293"/>
        <v>1873929.5999999999</v>
      </c>
      <c r="V436" s="44">
        <f t="shared" si="289"/>
        <v>15219.199999999999</v>
      </c>
      <c r="W436" s="48">
        <f t="shared" si="294"/>
        <v>2100249.5999999996</v>
      </c>
      <c r="X436" s="44">
        <f t="shared" si="290"/>
        <v>16859.2</v>
      </c>
      <c r="Y436" s="48">
        <f t="shared" si="295"/>
        <v>2326569.6</v>
      </c>
      <c r="Z436" s="20">
        <f t="shared" si="296"/>
        <v>8077360.7999999989</v>
      </c>
      <c r="AC436" s="87">
        <f t="shared" si="298"/>
        <v>96</v>
      </c>
      <c r="AD436" s="83">
        <f t="shared" si="299"/>
        <v>8928</v>
      </c>
      <c r="AE436" s="92">
        <f t="shared" si="300"/>
        <v>88</v>
      </c>
      <c r="AF436" s="92">
        <f t="shared" si="301"/>
        <v>90.64</v>
      </c>
      <c r="AG436" s="92">
        <f t="shared" si="302"/>
        <v>93.28</v>
      </c>
      <c r="AH436" s="92">
        <f t="shared" si="303"/>
        <v>96</v>
      </c>
      <c r="AI436" s="137">
        <f t="shared" si="281"/>
        <v>8536</v>
      </c>
      <c r="AJ436" s="137">
        <f t="shared" si="282"/>
        <v>8792.08</v>
      </c>
      <c r="AK436" s="137">
        <f t="shared" si="283"/>
        <v>9048.16</v>
      </c>
      <c r="AL436" s="137">
        <f t="shared" si="284"/>
        <v>9312</v>
      </c>
    </row>
    <row r="437" spans="1:38">
      <c r="A437" s="5" t="s">
        <v>14</v>
      </c>
      <c r="B437" s="5" t="s">
        <v>408</v>
      </c>
      <c r="C437" s="22" t="s">
        <v>907</v>
      </c>
      <c r="D437" s="22" t="s">
        <v>1009</v>
      </c>
      <c r="E437" s="22" t="s">
        <v>86</v>
      </c>
      <c r="F437" s="22" t="s">
        <v>1030</v>
      </c>
      <c r="G437" s="22"/>
      <c r="H437" s="23" t="s">
        <v>606</v>
      </c>
      <c r="I437" s="24">
        <v>2565</v>
      </c>
      <c r="J437" s="32">
        <v>4100</v>
      </c>
      <c r="K437" s="26" t="s">
        <v>555</v>
      </c>
      <c r="L437" s="13">
        <f t="shared" si="279"/>
        <v>50</v>
      </c>
      <c r="M437" s="27">
        <f t="shared" si="291"/>
        <v>4350</v>
      </c>
      <c r="N437" s="27">
        <f t="shared" si="297"/>
        <v>4350.00000000001</v>
      </c>
      <c r="O437" s="15">
        <v>10</v>
      </c>
      <c r="P437" s="30">
        <f t="shared" si="287"/>
        <v>6437</v>
      </c>
      <c r="Q437" s="48">
        <f t="shared" si="280"/>
        <v>64370</v>
      </c>
      <c r="R437" s="44">
        <f t="shared" si="278"/>
        <v>8046.25</v>
      </c>
      <c r="S437" s="48">
        <f t="shared" si="292"/>
        <v>241387.5</v>
      </c>
      <c r="T437" s="44">
        <f t="shared" si="288"/>
        <v>8487</v>
      </c>
      <c r="U437" s="48">
        <f t="shared" si="293"/>
        <v>254610</v>
      </c>
      <c r="V437" s="44">
        <f t="shared" si="289"/>
        <v>9512</v>
      </c>
      <c r="W437" s="48">
        <f t="shared" si="294"/>
        <v>285360</v>
      </c>
      <c r="X437" s="44">
        <f t="shared" si="290"/>
        <v>10537</v>
      </c>
      <c r="Y437" s="48">
        <f t="shared" si="295"/>
        <v>316110</v>
      </c>
      <c r="Z437" s="20">
        <f t="shared" si="296"/>
        <v>1097467.5</v>
      </c>
      <c r="AC437" s="87">
        <f t="shared" si="298"/>
        <v>60</v>
      </c>
      <c r="AD437" s="83">
        <f t="shared" si="299"/>
        <v>5580</v>
      </c>
      <c r="AE437" s="92">
        <f t="shared" si="300"/>
        <v>55.000000000000007</v>
      </c>
      <c r="AF437" s="92">
        <f t="shared" si="301"/>
        <v>56.65</v>
      </c>
      <c r="AG437" s="92">
        <f t="shared" si="302"/>
        <v>58.3</v>
      </c>
      <c r="AH437" s="92">
        <f t="shared" si="303"/>
        <v>60</v>
      </c>
      <c r="AI437" s="137">
        <f t="shared" si="281"/>
        <v>5335.0000000000009</v>
      </c>
      <c r="AJ437" s="137">
        <f t="shared" si="282"/>
        <v>5495.05</v>
      </c>
      <c r="AK437" s="137">
        <f t="shared" si="283"/>
        <v>5655.0999999999995</v>
      </c>
      <c r="AL437" s="137">
        <f t="shared" si="284"/>
        <v>5820</v>
      </c>
    </row>
    <row r="438" spans="1:38">
      <c r="A438" s="5" t="s">
        <v>14</v>
      </c>
      <c r="B438" s="5" t="s">
        <v>408</v>
      </c>
      <c r="C438" s="22" t="s">
        <v>907</v>
      </c>
      <c r="D438" s="22" t="s">
        <v>1009</v>
      </c>
      <c r="E438" s="22" t="s">
        <v>86</v>
      </c>
      <c r="F438" s="22" t="s">
        <v>1031</v>
      </c>
      <c r="G438" s="22"/>
      <c r="H438" s="23" t="s">
        <v>606</v>
      </c>
      <c r="I438" s="24">
        <v>2565</v>
      </c>
      <c r="J438" s="32">
        <v>4100</v>
      </c>
      <c r="K438" s="26" t="s">
        <v>555</v>
      </c>
      <c r="L438" s="13">
        <f t="shared" si="279"/>
        <v>50</v>
      </c>
      <c r="M438" s="27">
        <f t="shared" si="291"/>
        <v>4350</v>
      </c>
      <c r="N438" s="27">
        <f t="shared" si="297"/>
        <v>4350.00000000001</v>
      </c>
      <c r="O438" s="15">
        <v>20</v>
      </c>
      <c r="P438" s="30">
        <f t="shared" si="287"/>
        <v>6437</v>
      </c>
      <c r="Q438" s="48">
        <f t="shared" si="280"/>
        <v>128740</v>
      </c>
      <c r="R438" s="44">
        <f t="shared" si="278"/>
        <v>8046.25</v>
      </c>
      <c r="S438" s="48">
        <f t="shared" si="292"/>
        <v>482775</v>
      </c>
      <c r="T438" s="44">
        <f t="shared" si="288"/>
        <v>8487</v>
      </c>
      <c r="U438" s="48">
        <f t="shared" si="293"/>
        <v>509220</v>
      </c>
      <c r="V438" s="44">
        <f t="shared" si="289"/>
        <v>9512</v>
      </c>
      <c r="W438" s="48">
        <f t="shared" si="294"/>
        <v>570720</v>
      </c>
      <c r="X438" s="44">
        <f t="shared" si="290"/>
        <v>10537</v>
      </c>
      <c r="Y438" s="48">
        <f t="shared" si="295"/>
        <v>632220</v>
      </c>
      <c r="Z438" s="20">
        <f t="shared" si="296"/>
        <v>2194935</v>
      </c>
      <c r="AC438" s="87">
        <f t="shared" si="298"/>
        <v>60</v>
      </c>
      <c r="AD438" s="83">
        <f t="shared" si="299"/>
        <v>5580</v>
      </c>
      <c r="AE438" s="92">
        <f t="shared" si="300"/>
        <v>55.000000000000007</v>
      </c>
      <c r="AF438" s="92">
        <f t="shared" si="301"/>
        <v>56.65</v>
      </c>
      <c r="AG438" s="92">
        <f t="shared" si="302"/>
        <v>58.3</v>
      </c>
      <c r="AH438" s="92">
        <f t="shared" si="303"/>
        <v>60</v>
      </c>
      <c r="AI438" s="137">
        <f t="shared" si="281"/>
        <v>5335.0000000000009</v>
      </c>
      <c r="AJ438" s="137">
        <f t="shared" si="282"/>
        <v>5495.05</v>
      </c>
      <c r="AK438" s="137">
        <f t="shared" si="283"/>
        <v>5655.0999999999995</v>
      </c>
      <c r="AL438" s="137">
        <f t="shared" si="284"/>
        <v>5820</v>
      </c>
    </row>
    <row r="439" spans="1:38" ht="20.399999999999999">
      <c r="A439" s="5" t="s">
        <v>14</v>
      </c>
      <c r="B439" s="5" t="s">
        <v>408</v>
      </c>
      <c r="C439" s="22" t="s">
        <v>907</v>
      </c>
      <c r="D439" s="22" t="s">
        <v>1009</v>
      </c>
      <c r="E439" s="22" t="s">
        <v>1032</v>
      </c>
      <c r="F439" s="22" t="s">
        <v>1033</v>
      </c>
      <c r="G439" s="22"/>
      <c r="H439" s="23" t="s">
        <v>606</v>
      </c>
      <c r="I439" s="24">
        <v>15390</v>
      </c>
      <c r="J439" s="32">
        <v>20500</v>
      </c>
      <c r="K439" s="26" t="s">
        <v>549</v>
      </c>
      <c r="L439" s="13">
        <f t="shared" si="279"/>
        <v>250</v>
      </c>
      <c r="M439" s="27">
        <f t="shared" si="291"/>
        <v>21750</v>
      </c>
      <c r="N439" s="27">
        <f t="shared" si="297"/>
        <v>21750.000000000051</v>
      </c>
      <c r="O439" s="15">
        <v>1</v>
      </c>
      <c r="P439" s="30">
        <f t="shared" si="287"/>
        <v>32185</v>
      </c>
      <c r="Q439" s="48">
        <f t="shared" si="280"/>
        <v>32185</v>
      </c>
      <c r="R439" s="44">
        <f t="shared" si="278"/>
        <v>40231.25</v>
      </c>
      <c r="S439" s="48">
        <f t="shared" si="292"/>
        <v>120693.75</v>
      </c>
      <c r="T439" s="44">
        <f t="shared" si="288"/>
        <v>42435</v>
      </c>
      <c r="U439" s="48">
        <f t="shared" si="293"/>
        <v>127305</v>
      </c>
      <c r="V439" s="44">
        <f t="shared" si="289"/>
        <v>47560</v>
      </c>
      <c r="W439" s="48">
        <f t="shared" si="294"/>
        <v>142680</v>
      </c>
      <c r="X439" s="44">
        <f t="shared" si="290"/>
        <v>52685</v>
      </c>
      <c r="Y439" s="48">
        <f t="shared" si="295"/>
        <v>158055</v>
      </c>
      <c r="Z439" s="20">
        <f t="shared" si="296"/>
        <v>548733.75</v>
      </c>
      <c r="AC439" s="87">
        <f t="shared" si="298"/>
        <v>300</v>
      </c>
      <c r="AD439" s="83">
        <f t="shared" si="299"/>
        <v>27900</v>
      </c>
      <c r="AE439" s="92">
        <f t="shared" si="300"/>
        <v>275</v>
      </c>
      <c r="AF439" s="92">
        <f t="shared" si="301"/>
        <v>283.25</v>
      </c>
      <c r="AG439" s="92">
        <f t="shared" si="302"/>
        <v>291.5</v>
      </c>
      <c r="AH439" s="92">
        <f t="shared" si="303"/>
        <v>300</v>
      </c>
      <c r="AI439" s="137">
        <f t="shared" si="281"/>
        <v>26675</v>
      </c>
      <c r="AJ439" s="137">
        <f t="shared" si="282"/>
        <v>27475.25</v>
      </c>
      <c r="AK439" s="137">
        <f t="shared" si="283"/>
        <v>28275.5</v>
      </c>
      <c r="AL439" s="137">
        <f t="shared" si="284"/>
        <v>29100</v>
      </c>
    </row>
    <row r="440" spans="1:38" ht="20.399999999999999">
      <c r="A440" s="5" t="s">
        <v>14</v>
      </c>
      <c r="B440" s="5" t="s">
        <v>408</v>
      </c>
      <c r="C440" s="22" t="s">
        <v>907</v>
      </c>
      <c r="D440" s="22" t="s">
        <v>1009</v>
      </c>
      <c r="E440" s="22" t="s">
        <v>1032</v>
      </c>
      <c r="F440" s="22" t="s">
        <v>1034</v>
      </c>
      <c r="G440" s="22"/>
      <c r="H440" s="23" t="s">
        <v>606</v>
      </c>
      <c r="I440" s="24">
        <v>12825</v>
      </c>
      <c r="J440" s="32">
        <v>16400</v>
      </c>
      <c r="K440" s="26" t="s">
        <v>681</v>
      </c>
      <c r="L440" s="13">
        <f t="shared" si="279"/>
        <v>200</v>
      </c>
      <c r="M440" s="27">
        <f t="shared" si="291"/>
        <v>17400</v>
      </c>
      <c r="N440" s="27">
        <f t="shared" si="297"/>
        <v>17400.00000000004</v>
      </c>
      <c r="O440" s="15">
        <v>3</v>
      </c>
      <c r="P440" s="30">
        <f t="shared" si="287"/>
        <v>25748</v>
      </c>
      <c r="Q440" s="48">
        <f t="shared" si="280"/>
        <v>77244</v>
      </c>
      <c r="R440" s="44">
        <f t="shared" si="278"/>
        <v>32185</v>
      </c>
      <c r="S440" s="48">
        <f t="shared" si="292"/>
        <v>289665</v>
      </c>
      <c r="T440" s="44">
        <f t="shared" si="288"/>
        <v>33948</v>
      </c>
      <c r="U440" s="48">
        <f t="shared" si="293"/>
        <v>305532</v>
      </c>
      <c r="V440" s="44">
        <f t="shared" si="289"/>
        <v>38048</v>
      </c>
      <c r="W440" s="48">
        <f t="shared" si="294"/>
        <v>342432</v>
      </c>
      <c r="X440" s="44">
        <f t="shared" si="290"/>
        <v>42148</v>
      </c>
      <c r="Y440" s="48">
        <f t="shared" si="295"/>
        <v>379332</v>
      </c>
      <c r="Z440" s="20">
        <f t="shared" si="296"/>
        <v>1316961</v>
      </c>
      <c r="AC440" s="87">
        <f t="shared" si="298"/>
        <v>240</v>
      </c>
      <c r="AD440" s="83">
        <f t="shared" si="299"/>
        <v>22320</v>
      </c>
      <c r="AE440" s="92">
        <f t="shared" si="300"/>
        <v>220.00000000000003</v>
      </c>
      <c r="AF440" s="92">
        <f t="shared" si="301"/>
        <v>226.6</v>
      </c>
      <c r="AG440" s="92">
        <f t="shared" si="302"/>
        <v>233.2</v>
      </c>
      <c r="AH440" s="92">
        <f t="shared" si="303"/>
        <v>240</v>
      </c>
      <c r="AI440" s="137">
        <f t="shared" si="281"/>
        <v>21340.000000000004</v>
      </c>
      <c r="AJ440" s="137">
        <f t="shared" si="282"/>
        <v>21980.2</v>
      </c>
      <c r="AK440" s="137">
        <f t="shared" si="283"/>
        <v>22620.399999999998</v>
      </c>
      <c r="AL440" s="137">
        <f t="shared" si="284"/>
        <v>23280</v>
      </c>
    </row>
    <row r="441" spans="1:38" ht="20.399999999999999">
      <c r="A441" s="5" t="s">
        <v>14</v>
      </c>
      <c r="B441" s="5" t="s">
        <v>408</v>
      </c>
      <c r="C441" s="22" t="s">
        <v>907</v>
      </c>
      <c r="D441" s="22" t="s">
        <v>1009</v>
      </c>
      <c r="E441" s="22" t="s">
        <v>1032</v>
      </c>
      <c r="F441" s="22" t="s">
        <v>1035</v>
      </c>
      <c r="G441" s="22"/>
      <c r="H441" s="23" t="s">
        <v>606</v>
      </c>
      <c r="I441" s="24">
        <v>3847.5</v>
      </c>
      <c r="J441" s="32">
        <v>6150</v>
      </c>
      <c r="K441" s="26" t="s">
        <v>555</v>
      </c>
      <c r="L441" s="13">
        <f t="shared" si="279"/>
        <v>75</v>
      </c>
      <c r="M441" s="27">
        <f t="shared" si="291"/>
        <v>6525</v>
      </c>
      <c r="N441" s="27">
        <f t="shared" si="297"/>
        <v>6525.0000000000155</v>
      </c>
      <c r="O441" s="15">
        <v>10</v>
      </c>
      <c r="P441" s="30">
        <f t="shared" si="287"/>
        <v>9655.5</v>
      </c>
      <c r="Q441" s="48">
        <f t="shared" si="280"/>
        <v>96555</v>
      </c>
      <c r="R441" s="44">
        <f t="shared" si="278"/>
        <v>12069.375</v>
      </c>
      <c r="S441" s="48">
        <f t="shared" si="292"/>
        <v>362081.25</v>
      </c>
      <c r="T441" s="44">
        <f t="shared" si="288"/>
        <v>12730.499999999998</v>
      </c>
      <c r="U441" s="48">
        <f t="shared" si="293"/>
        <v>381914.99999999994</v>
      </c>
      <c r="V441" s="44">
        <f t="shared" si="289"/>
        <v>14267.999999999998</v>
      </c>
      <c r="W441" s="48">
        <f t="shared" si="294"/>
        <v>428039.99999999988</v>
      </c>
      <c r="X441" s="44">
        <f t="shared" si="290"/>
        <v>15805.499999999998</v>
      </c>
      <c r="Y441" s="48">
        <f t="shared" si="295"/>
        <v>474164.99999999988</v>
      </c>
      <c r="Z441" s="20">
        <f t="shared" si="296"/>
        <v>1646201.2499999998</v>
      </c>
      <c r="AC441" s="87">
        <f t="shared" si="298"/>
        <v>90</v>
      </c>
      <c r="AD441" s="83">
        <f t="shared" si="299"/>
        <v>8370</v>
      </c>
      <c r="AE441" s="92">
        <f t="shared" si="300"/>
        <v>82.5</v>
      </c>
      <c r="AF441" s="92">
        <f t="shared" si="301"/>
        <v>84.974999999999994</v>
      </c>
      <c r="AG441" s="92">
        <f t="shared" si="302"/>
        <v>87.449999999999989</v>
      </c>
      <c r="AH441" s="92">
        <f t="shared" si="303"/>
        <v>90</v>
      </c>
      <c r="AI441" s="137">
        <f t="shared" si="281"/>
        <v>8002.5</v>
      </c>
      <c r="AJ441" s="137">
        <f t="shared" si="282"/>
        <v>8242.5749999999989</v>
      </c>
      <c r="AK441" s="137">
        <f t="shared" si="283"/>
        <v>8482.65</v>
      </c>
      <c r="AL441" s="137">
        <f t="shared" si="284"/>
        <v>8730</v>
      </c>
    </row>
    <row r="442" spans="1:38">
      <c r="C442" s="22" t="s">
        <v>85</v>
      </c>
      <c r="D442" s="22"/>
      <c r="E442" s="22"/>
      <c r="F442" s="22"/>
      <c r="G442" s="22"/>
      <c r="H442" s="23"/>
      <c r="I442" s="24"/>
      <c r="J442" s="32"/>
      <c r="K442" s="26"/>
      <c r="L442" s="13">
        <f t="shared" si="279"/>
        <v>0</v>
      </c>
      <c r="M442" s="27">
        <f t="shared" si="291"/>
        <v>0</v>
      </c>
      <c r="N442" s="27">
        <f t="shared" si="297"/>
        <v>0</v>
      </c>
      <c r="P442" s="30">
        <f t="shared" si="287"/>
        <v>0</v>
      </c>
      <c r="Q442" s="48">
        <f t="shared" si="280"/>
        <v>0</v>
      </c>
      <c r="R442" s="44">
        <f t="shared" si="278"/>
        <v>0</v>
      </c>
      <c r="S442" s="48">
        <f t="shared" si="292"/>
        <v>0</v>
      </c>
      <c r="T442" s="44">
        <f t="shared" si="288"/>
        <v>0</v>
      </c>
      <c r="U442" s="48">
        <f t="shared" si="293"/>
        <v>0</v>
      </c>
      <c r="V442" s="44">
        <f t="shared" si="289"/>
        <v>0</v>
      </c>
      <c r="W442" s="48">
        <f t="shared" si="294"/>
        <v>0</v>
      </c>
      <c r="X442" s="44">
        <f t="shared" si="290"/>
        <v>0</v>
      </c>
      <c r="Y442" s="48">
        <f t="shared" si="295"/>
        <v>0</v>
      </c>
      <c r="Z442" s="34">
        <f>SUM(Z421:Z441)</f>
        <v>71269539.449999988</v>
      </c>
      <c r="AC442" s="87">
        <f t="shared" si="298"/>
        <v>0</v>
      </c>
      <c r="AD442" s="83">
        <f t="shared" si="299"/>
        <v>0</v>
      </c>
      <c r="AE442" s="92">
        <f t="shared" si="300"/>
        <v>0</v>
      </c>
      <c r="AF442" s="92">
        <f t="shared" si="301"/>
        <v>0</v>
      </c>
      <c r="AG442" s="92">
        <f t="shared" si="302"/>
        <v>0</v>
      </c>
      <c r="AH442" s="92">
        <f t="shared" si="303"/>
        <v>0</v>
      </c>
      <c r="AI442" s="137">
        <f t="shared" si="281"/>
        <v>0</v>
      </c>
      <c r="AJ442" s="137">
        <f t="shared" si="282"/>
        <v>0</v>
      </c>
      <c r="AK442" s="137">
        <f t="shared" si="283"/>
        <v>0</v>
      </c>
      <c r="AL442" s="137">
        <f t="shared" si="284"/>
        <v>0</v>
      </c>
    </row>
    <row r="443" spans="1:38">
      <c r="A443" s="5" t="s">
        <v>2205</v>
      </c>
      <c r="B443" s="5" t="s">
        <v>118</v>
      </c>
      <c r="C443" s="22" t="s">
        <v>907</v>
      </c>
      <c r="D443" s="22" t="s">
        <v>1036</v>
      </c>
      <c r="E443" s="22" t="s">
        <v>1037</v>
      </c>
      <c r="F443" s="22"/>
      <c r="G443" s="22"/>
      <c r="H443" s="23" t="s">
        <v>606</v>
      </c>
      <c r="I443" s="24">
        <v>3591</v>
      </c>
      <c r="J443" s="32">
        <v>6150</v>
      </c>
      <c r="K443" s="26" t="s">
        <v>1038</v>
      </c>
      <c r="L443" s="13">
        <f t="shared" si="279"/>
        <v>75</v>
      </c>
      <c r="M443" s="27">
        <f t="shared" si="291"/>
        <v>6525</v>
      </c>
      <c r="N443" s="27">
        <f t="shared" si="297"/>
        <v>6525.0000000000155</v>
      </c>
      <c r="O443" s="15">
        <v>5</v>
      </c>
      <c r="P443" s="30">
        <f t="shared" si="287"/>
        <v>9655.5</v>
      </c>
      <c r="Q443" s="48">
        <f t="shared" si="280"/>
        <v>48277.5</v>
      </c>
      <c r="R443" s="44">
        <f t="shared" si="278"/>
        <v>12069.375</v>
      </c>
      <c r="S443" s="48">
        <f t="shared" si="292"/>
        <v>181040.625</v>
      </c>
      <c r="T443" s="44">
        <f t="shared" si="288"/>
        <v>12730.499999999998</v>
      </c>
      <c r="U443" s="48">
        <f t="shared" si="293"/>
        <v>190957.49999999997</v>
      </c>
      <c r="V443" s="44">
        <f t="shared" si="289"/>
        <v>14267.999999999998</v>
      </c>
      <c r="W443" s="48">
        <f t="shared" si="294"/>
        <v>214019.99999999994</v>
      </c>
      <c r="X443" s="44">
        <f t="shared" si="290"/>
        <v>15805.499999999998</v>
      </c>
      <c r="Y443" s="48">
        <f t="shared" si="295"/>
        <v>237082.49999999994</v>
      </c>
      <c r="Z443" s="20">
        <f>+Y443+W443+U443+S443</f>
        <v>823100.62499999988</v>
      </c>
      <c r="AC443" s="87">
        <f t="shared" si="298"/>
        <v>90</v>
      </c>
      <c r="AD443" s="83">
        <f t="shared" si="299"/>
        <v>8370</v>
      </c>
      <c r="AE443" s="92">
        <f t="shared" si="300"/>
        <v>82.5</v>
      </c>
      <c r="AF443" s="92">
        <f t="shared" si="301"/>
        <v>84.974999999999994</v>
      </c>
      <c r="AG443" s="92">
        <f t="shared" si="302"/>
        <v>87.449999999999989</v>
      </c>
      <c r="AH443" s="92">
        <f t="shared" si="303"/>
        <v>90</v>
      </c>
      <c r="AI443" s="137">
        <f t="shared" si="281"/>
        <v>8002.5</v>
      </c>
      <c r="AJ443" s="137">
        <f t="shared" si="282"/>
        <v>8242.5749999999989</v>
      </c>
      <c r="AK443" s="137">
        <f t="shared" si="283"/>
        <v>8482.65</v>
      </c>
      <c r="AL443" s="137">
        <f t="shared" si="284"/>
        <v>8730</v>
      </c>
    </row>
    <row r="444" spans="1:38" ht="20.399999999999999">
      <c r="A444" s="5" t="s">
        <v>2205</v>
      </c>
      <c r="B444" s="5" t="s">
        <v>118</v>
      </c>
      <c r="C444" s="22" t="s">
        <v>907</v>
      </c>
      <c r="D444" s="22" t="s">
        <v>1036</v>
      </c>
      <c r="E444" s="22" t="s">
        <v>1039</v>
      </c>
      <c r="F444" s="22"/>
      <c r="G444" s="22"/>
      <c r="H444" s="23" t="s">
        <v>606</v>
      </c>
      <c r="I444" s="24">
        <v>342</v>
      </c>
      <c r="J444" s="32">
        <v>410</v>
      </c>
      <c r="K444" s="26" t="s">
        <v>928</v>
      </c>
      <c r="L444" s="13">
        <f t="shared" si="279"/>
        <v>5</v>
      </c>
      <c r="M444" s="27">
        <f t="shared" si="291"/>
        <v>435</v>
      </c>
      <c r="N444" s="27">
        <f t="shared" si="297"/>
        <v>435.00000000000102</v>
      </c>
      <c r="O444" s="15">
        <v>13</v>
      </c>
      <c r="P444" s="30">
        <f t="shared" si="287"/>
        <v>643.70000000000005</v>
      </c>
      <c r="Q444" s="48">
        <f t="shared" si="280"/>
        <v>8368.1</v>
      </c>
      <c r="R444" s="44">
        <f t="shared" si="278"/>
        <v>804.625</v>
      </c>
      <c r="S444" s="48">
        <f t="shared" si="292"/>
        <v>31380.375</v>
      </c>
      <c r="T444" s="44">
        <f t="shared" si="288"/>
        <v>848.69999999999993</v>
      </c>
      <c r="U444" s="48">
        <f t="shared" si="293"/>
        <v>33099.299999999996</v>
      </c>
      <c r="V444" s="44">
        <f t="shared" si="289"/>
        <v>951.19999999999993</v>
      </c>
      <c r="W444" s="48">
        <f t="shared" si="294"/>
        <v>37096.799999999996</v>
      </c>
      <c r="X444" s="44">
        <f t="shared" si="290"/>
        <v>1053.7</v>
      </c>
      <c r="Y444" s="48">
        <f t="shared" si="295"/>
        <v>41094.300000000003</v>
      </c>
      <c r="Z444" s="20">
        <f>+Y444+W444+U444+S444</f>
        <v>142670.77499999999</v>
      </c>
      <c r="AC444" s="87">
        <f t="shared" si="298"/>
        <v>6</v>
      </c>
      <c r="AD444" s="83">
        <f t="shared" si="299"/>
        <v>558</v>
      </c>
      <c r="AE444" s="92">
        <f t="shared" si="300"/>
        <v>5.5</v>
      </c>
      <c r="AF444" s="92">
        <f t="shared" si="301"/>
        <v>5.665</v>
      </c>
      <c r="AG444" s="92">
        <f t="shared" si="302"/>
        <v>5.83</v>
      </c>
      <c r="AH444" s="92">
        <f t="shared" si="303"/>
        <v>6</v>
      </c>
      <c r="AI444" s="137">
        <f t="shared" si="281"/>
        <v>533.5</v>
      </c>
      <c r="AJ444" s="137">
        <f t="shared" si="282"/>
        <v>549.505</v>
      </c>
      <c r="AK444" s="137">
        <f t="shared" si="283"/>
        <v>565.51</v>
      </c>
      <c r="AL444" s="137">
        <f t="shared" si="284"/>
        <v>582</v>
      </c>
    </row>
    <row r="445" spans="1:38">
      <c r="C445" s="22" t="s">
        <v>85</v>
      </c>
      <c r="D445" s="22"/>
      <c r="E445" s="22"/>
      <c r="F445" s="22"/>
      <c r="G445" s="22"/>
      <c r="H445" s="23"/>
      <c r="I445" s="24"/>
      <c r="J445" s="32"/>
      <c r="K445" s="26"/>
      <c r="L445" s="13">
        <f t="shared" si="279"/>
        <v>0</v>
      </c>
      <c r="M445" s="27">
        <f t="shared" si="291"/>
        <v>0</v>
      </c>
      <c r="N445" s="27">
        <f t="shared" si="297"/>
        <v>0</v>
      </c>
      <c r="P445" s="30">
        <f t="shared" si="287"/>
        <v>0</v>
      </c>
      <c r="Q445" s="48">
        <f t="shared" si="280"/>
        <v>0</v>
      </c>
      <c r="R445" s="44">
        <f t="shared" ref="R445:R508" si="304">+P445*1.25</f>
        <v>0</v>
      </c>
      <c r="S445" s="48">
        <f t="shared" si="292"/>
        <v>0</v>
      </c>
      <c r="T445" s="44">
        <f t="shared" si="288"/>
        <v>0</v>
      </c>
      <c r="U445" s="48">
        <f t="shared" si="293"/>
        <v>0</v>
      </c>
      <c r="V445" s="44">
        <f t="shared" si="289"/>
        <v>0</v>
      </c>
      <c r="W445" s="48">
        <f t="shared" si="294"/>
        <v>0</v>
      </c>
      <c r="X445" s="44">
        <f t="shared" si="290"/>
        <v>0</v>
      </c>
      <c r="Y445" s="48">
        <f t="shared" si="295"/>
        <v>0</v>
      </c>
      <c r="Z445" s="34">
        <f>SUM(Z443:Z444)</f>
        <v>965771.39999999991</v>
      </c>
      <c r="AC445" s="87">
        <f t="shared" si="298"/>
        <v>0</v>
      </c>
      <c r="AD445" s="83">
        <f t="shared" si="299"/>
        <v>0</v>
      </c>
      <c r="AE445" s="92">
        <f t="shared" si="300"/>
        <v>0</v>
      </c>
      <c r="AF445" s="92">
        <f t="shared" si="301"/>
        <v>0</v>
      </c>
      <c r="AG445" s="92">
        <f t="shared" si="302"/>
        <v>0</v>
      </c>
      <c r="AH445" s="92">
        <f t="shared" si="303"/>
        <v>0</v>
      </c>
      <c r="AI445" s="137">
        <f t="shared" si="281"/>
        <v>0</v>
      </c>
      <c r="AJ445" s="137">
        <f t="shared" si="282"/>
        <v>0</v>
      </c>
      <c r="AK445" s="137">
        <f t="shared" si="283"/>
        <v>0</v>
      </c>
      <c r="AL445" s="137">
        <f t="shared" si="284"/>
        <v>0</v>
      </c>
    </row>
    <row r="446" spans="1:38" ht="30.6">
      <c r="A446" s="5" t="s">
        <v>192</v>
      </c>
      <c r="B446" s="5" t="s">
        <v>118</v>
      </c>
      <c r="C446" s="22" t="s">
        <v>907</v>
      </c>
      <c r="D446" s="22" t="s">
        <v>1040</v>
      </c>
      <c r="E446" s="22" t="s">
        <v>1041</v>
      </c>
      <c r="F446" s="22"/>
      <c r="G446" s="22"/>
      <c r="H446" s="23" t="s">
        <v>606</v>
      </c>
      <c r="I446" s="24">
        <v>20</v>
      </c>
      <c r="J446" s="32">
        <v>13940</v>
      </c>
      <c r="K446" s="26" t="s">
        <v>1042</v>
      </c>
      <c r="L446" s="13">
        <f t="shared" si="279"/>
        <v>170</v>
      </c>
      <c r="M446" s="27">
        <f t="shared" si="291"/>
        <v>14790</v>
      </c>
      <c r="N446" s="27">
        <f t="shared" si="297"/>
        <v>14790.000000000035</v>
      </c>
      <c r="O446" s="15">
        <v>200</v>
      </c>
      <c r="P446" s="30">
        <f t="shared" si="287"/>
        <v>21885.8</v>
      </c>
      <c r="Q446" s="48">
        <f t="shared" si="280"/>
        <v>4377160</v>
      </c>
      <c r="R446" s="44">
        <f t="shared" si="304"/>
        <v>27357.25</v>
      </c>
      <c r="S446" s="48">
        <f t="shared" si="292"/>
        <v>16414350</v>
      </c>
      <c r="T446" s="44">
        <f t="shared" si="288"/>
        <v>28855.8</v>
      </c>
      <c r="U446" s="48">
        <f t="shared" si="293"/>
        <v>17313480</v>
      </c>
      <c r="V446" s="44">
        <f t="shared" si="289"/>
        <v>32340.799999999999</v>
      </c>
      <c r="W446" s="48">
        <f t="shared" si="294"/>
        <v>19404480</v>
      </c>
      <c r="X446" s="44">
        <f t="shared" si="290"/>
        <v>35825.799999999996</v>
      </c>
      <c r="Y446" s="48">
        <f t="shared" si="295"/>
        <v>21495479.999999996</v>
      </c>
      <c r="Z446" s="20">
        <f>+Y446+W446+U446+S446</f>
        <v>74627790</v>
      </c>
      <c r="AC446" s="87">
        <f t="shared" si="298"/>
        <v>204</v>
      </c>
      <c r="AD446" s="83">
        <f t="shared" si="299"/>
        <v>18972</v>
      </c>
      <c r="AE446" s="92">
        <f t="shared" si="300"/>
        <v>187.00000000000003</v>
      </c>
      <c r="AF446" s="92">
        <f t="shared" si="301"/>
        <v>192.61</v>
      </c>
      <c r="AG446" s="92">
        <f t="shared" si="302"/>
        <v>198.22</v>
      </c>
      <c r="AH446" s="92">
        <f t="shared" si="303"/>
        <v>204</v>
      </c>
      <c r="AI446" s="137">
        <f t="shared" si="281"/>
        <v>18139.000000000004</v>
      </c>
      <c r="AJ446" s="137">
        <f t="shared" si="282"/>
        <v>18683.170000000002</v>
      </c>
      <c r="AK446" s="137">
        <f t="shared" si="283"/>
        <v>19227.34</v>
      </c>
      <c r="AL446" s="137">
        <f t="shared" si="284"/>
        <v>19788</v>
      </c>
    </row>
    <row r="447" spans="1:38">
      <c r="A447" s="5" t="s">
        <v>192</v>
      </c>
      <c r="B447" s="5" t="s">
        <v>118</v>
      </c>
      <c r="C447" s="22" t="s">
        <v>907</v>
      </c>
      <c r="D447" s="22" t="s">
        <v>1040</v>
      </c>
      <c r="E447" s="22" t="s">
        <v>1043</v>
      </c>
      <c r="F447" s="22"/>
      <c r="G447" s="22"/>
      <c r="H447" s="23" t="s">
        <v>606</v>
      </c>
      <c r="I447" s="24">
        <v>20</v>
      </c>
      <c r="J447" s="32">
        <v>2870</v>
      </c>
      <c r="K447" s="26" t="s">
        <v>1044</v>
      </c>
      <c r="L447" s="13">
        <f t="shared" si="279"/>
        <v>35</v>
      </c>
      <c r="M447" s="27">
        <f t="shared" si="291"/>
        <v>3045</v>
      </c>
      <c r="N447" s="27">
        <f t="shared" si="297"/>
        <v>3045.0000000000073</v>
      </c>
      <c r="O447" s="15">
        <v>255</v>
      </c>
      <c r="P447" s="30">
        <f t="shared" si="287"/>
        <v>4505.9000000000005</v>
      </c>
      <c r="Q447" s="48">
        <f t="shared" si="280"/>
        <v>1149004.5000000002</v>
      </c>
      <c r="R447" s="44">
        <f t="shared" si="304"/>
        <v>5632.3750000000009</v>
      </c>
      <c r="S447" s="48">
        <f t="shared" si="292"/>
        <v>4308766.8750000009</v>
      </c>
      <c r="T447" s="44">
        <f t="shared" si="288"/>
        <v>5940.9</v>
      </c>
      <c r="U447" s="48">
        <f t="shared" si="293"/>
        <v>4544788.5</v>
      </c>
      <c r="V447" s="44">
        <f t="shared" si="289"/>
        <v>6658.4</v>
      </c>
      <c r="W447" s="48">
        <f t="shared" si="294"/>
        <v>5093676</v>
      </c>
      <c r="X447" s="44">
        <f t="shared" si="290"/>
        <v>7375.9</v>
      </c>
      <c r="Y447" s="48">
        <f t="shared" si="295"/>
        <v>5642563.5</v>
      </c>
      <c r="Z447" s="20">
        <f t="shared" ref="Z447:Z451" si="305">+Y447+W447+U447+S447</f>
        <v>19589794.875</v>
      </c>
      <c r="AC447" s="87">
        <f t="shared" si="298"/>
        <v>42</v>
      </c>
      <c r="AD447" s="83">
        <f t="shared" si="299"/>
        <v>3906</v>
      </c>
      <c r="AE447" s="92">
        <f t="shared" si="300"/>
        <v>38.5</v>
      </c>
      <c r="AF447" s="92">
        <f t="shared" si="301"/>
        <v>39.655000000000001</v>
      </c>
      <c r="AG447" s="92">
        <f t="shared" si="302"/>
        <v>40.809999999999995</v>
      </c>
      <c r="AH447" s="92">
        <f t="shared" si="303"/>
        <v>42</v>
      </c>
      <c r="AI447" s="137">
        <f t="shared" si="281"/>
        <v>3734.5</v>
      </c>
      <c r="AJ447" s="137">
        <f t="shared" si="282"/>
        <v>3846.5350000000003</v>
      </c>
      <c r="AK447" s="137">
        <f t="shared" si="283"/>
        <v>3958.5699999999997</v>
      </c>
      <c r="AL447" s="137">
        <f t="shared" si="284"/>
        <v>4074</v>
      </c>
    </row>
    <row r="448" spans="1:38" ht="30.6">
      <c r="A448" s="5" t="s">
        <v>192</v>
      </c>
      <c r="B448" s="5" t="s">
        <v>118</v>
      </c>
      <c r="C448" s="22" t="s">
        <v>907</v>
      </c>
      <c r="D448" s="22" t="s">
        <v>1040</v>
      </c>
      <c r="E448" s="22" t="s">
        <v>1045</v>
      </c>
      <c r="F448" s="22"/>
      <c r="G448" s="22"/>
      <c r="H448" s="23" t="s">
        <v>606</v>
      </c>
      <c r="I448" s="24">
        <v>20</v>
      </c>
      <c r="J448" s="32">
        <v>16400</v>
      </c>
      <c r="K448" s="26" t="s">
        <v>1046</v>
      </c>
      <c r="L448" s="13">
        <f t="shared" ref="L448:L511" si="306">+J448/82</f>
        <v>200</v>
      </c>
      <c r="M448" s="27">
        <f t="shared" si="291"/>
        <v>17400</v>
      </c>
      <c r="N448" s="27">
        <f t="shared" si="297"/>
        <v>17400.00000000004</v>
      </c>
      <c r="O448" s="15">
        <v>150</v>
      </c>
      <c r="P448" s="30">
        <f t="shared" si="287"/>
        <v>25748</v>
      </c>
      <c r="Q448" s="48">
        <f t="shared" si="280"/>
        <v>3862200</v>
      </c>
      <c r="R448" s="44">
        <f t="shared" si="304"/>
        <v>32185</v>
      </c>
      <c r="S448" s="48">
        <f t="shared" si="292"/>
        <v>14483250</v>
      </c>
      <c r="T448" s="44">
        <f t="shared" si="288"/>
        <v>33948</v>
      </c>
      <c r="U448" s="48">
        <f t="shared" si="293"/>
        <v>15276600</v>
      </c>
      <c r="V448" s="44">
        <f t="shared" si="289"/>
        <v>38048</v>
      </c>
      <c r="W448" s="48">
        <f t="shared" si="294"/>
        <v>17121600</v>
      </c>
      <c r="X448" s="44">
        <f t="shared" si="290"/>
        <v>42148</v>
      </c>
      <c r="Y448" s="48">
        <f t="shared" si="295"/>
        <v>18966600</v>
      </c>
      <c r="Z448" s="20">
        <f t="shared" si="305"/>
        <v>65848050</v>
      </c>
      <c r="AC448" s="87">
        <f t="shared" si="298"/>
        <v>240</v>
      </c>
      <c r="AD448" s="83">
        <f t="shared" si="299"/>
        <v>22320</v>
      </c>
      <c r="AE448" s="92">
        <f t="shared" si="300"/>
        <v>220.00000000000003</v>
      </c>
      <c r="AF448" s="92">
        <f t="shared" si="301"/>
        <v>226.6</v>
      </c>
      <c r="AG448" s="92">
        <f t="shared" si="302"/>
        <v>233.2</v>
      </c>
      <c r="AH448" s="92">
        <f t="shared" si="303"/>
        <v>240</v>
      </c>
      <c r="AI448" s="137">
        <f t="shared" si="281"/>
        <v>21340.000000000004</v>
      </c>
      <c r="AJ448" s="137">
        <f t="shared" si="282"/>
        <v>21980.2</v>
      </c>
      <c r="AK448" s="137">
        <f t="shared" si="283"/>
        <v>22620.399999999998</v>
      </c>
      <c r="AL448" s="137">
        <f t="shared" si="284"/>
        <v>23280</v>
      </c>
    </row>
    <row r="449" spans="1:38">
      <c r="A449" s="5" t="s">
        <v>192</v>
      </c>
      <c r="B449" s="5" t="s">
        <v>118</v>
      </c>
      <c r="C449" s="22" t="s">
        <v>907</v>
      </c>
      <c r="D449" s="22" t="s">
        <v>1040</v>
      </c>
      <c r="E449" s="22" t="s">
        <v>1047</v>
      </c>
      <c r="F449" s="22"/>
      <c r="G449" s="22"/>
      <c r="H449" s="23" t="s">
        <v>606</v>
      </c>
      <c r="I449" s="24">
        <v>20</v>
      </c>
      <c r="J449" s="32">
        <v>3280</v>
      </c>
      <c r="K449" s="26" t="s">
        <v>1048</v>
      </c>
      <c r="L449" s="13">
        <f t="shared" si="306"/>
        <v>40</v>
      </c>
      <c r="M449" s="27">
        <f t="shared" si="291"/>
        <v>3480</v>
      </c>
      <c r="N449" s="27">
        <f t="shared" si="297"/>
        <v>3480.0000000000082</v>
      </c>
      <c r="O449" s="15">
        <v>75</v>
      </c>
      <c r="P449" s="30">
        <f t="shared" si="287"/>
        <v>5149.6000000000004</v>
      </c>
      <c r="Q449" s="48">
        <f t="shared" si="280"/>
        <v>386220</v>
      </c>
      <c r="R449" s="44">
        <f t="shared" si="304"/>
        <v>6437</v>
      </c>
      <c r="S449" s="48">
        <f t="shared" si="292"/>
        <v>1448325</v>
      </c>
      <c r="T449" s="44">
        <f t="shared" si="288"/>
        <v>6789.5999999999995</v>
      </c>
      <c r="U449" s="48">
        <f t="shared" si="293"/>
        <v>1527659.9999999998</v>
      </c>
      <c r="V449" s="44">
        <f t="shared" si="289"/>
        <v>7609.5999999999995</v>
      </c>
      <c r="W449" s="48">
        <f t="shared" si="294"/>
        <v>1712160</v>
      </c>
      <c r="X449" s="44">
        <f t="shared" si="290"/>
        <v>8429.6</v>
      </c>
      <c r="Y449" s="48">
        <f t="shared" si="295"/>
        <v>1896660</v>
      </c>
      <c r="Z449" s="20">
        <f t="shared" si="305"/>
        <v>6584805</v>
      </c>
      <c r="AC449" s="87">
        <f t="shared" si="298"/>
        <v>48</v>
      </c>
      <c r="AD449" s="83">
        <f t="shared" si="299"/>
        <v>4464</v>
      </c>
      <c r="AE449" s="92">
        <f t="shared" si="300"/>
        <v>44</v>
      </c>
      <c r="AF449" s="92">
        <f t="shared" si="301"/>
        <v>45.32</v>
      </c>
      <c r="AG449" s="92">
        <f t="shared" si="302"/>
        <v>46.64</v>
      </c>
      <c r="AH449" s="92">
        <f t="shared" si="303"/>
        <v>48</v>
      </c>
      <c r="AI449" s="137">
        <f t="shared" si="281"/>
        <v>4268</v>
      </c>
      <c r="AJ449" s="137">
        <f t="shared" si="282"/>
        <v>4396.04</v>
      </c>
      <c r="AK449" s="137">
        <f t="shared" si="283"/>
        <v>4524.08</v>
      </c>
      <c r="AL449" s="137">
        <f t="shared" si="284"/>
        <v>4656</v>
      </c>
    </row>
    <row r="450" spans="1:38">
      <c r="A450" s="5" t="s">
        <v>192</v>
      </c>
      <c r="B450" s="5" t="s">
        <v>118</v>
      </c>
      <c r="C450" s="22" t="s">
        <v>907</v>
      </c>
      <c r="D450" s="22" t="s">
        <v>1040</v>
      </c>
      <c r="E450" s="22" t="s">
        <v>1049</v>
      </c>
      <c r="F450" s="22"/>
      <c r="G450" s="22"/>
      <c r="H450" s="23" t="s">
        <v>606</v>
      </c>
      <c r="I450" s="24">
        <v>20</v>
      </c>
      <c r="J450" s="32">
        <v>1640</v>
      </c>
      <c r="K450" s="26" t="s">
        <v>1050</v>
      </c>
      <c r="L450" s="13">
        <f t="shared" si="306"/>
        <v>20</v>
      </c>
      <c r="M450" s="27">
        <f t="shared" si="291"/>
        <v>1740</v>
      </c>
      <c r="N450" s="27">
        <f t="shared" si="297"/>
        <v>1740.0000000000041</v>
      </c>
      <c r="O450" s="15">
        <v>90</v>
      </c>
      <c r="P450" s="30">
        <f t="shared" si="287"/>
        <v>2574.8000000000002</v>
      </c>
      <c r="Q450" s="48">
        <f t="shared" si="280"/>
        <v>231732.00000000003</v>
      </c>
      <c r="R450" s="44">
        <f t="shared" si="304"/>
        <v>3218.5</v>
      </c>
      <c r="S450" s="48">
        <f t="shared" si="292"/>
        <v>868995</v>
      </c>
      <c r="T450" s="44">
        <f t="shared" si="288"/>
        <v>3394.7999999999997</v>
      </c>
      <c r="U450" s="48">
        <f t="shared" si="293"/>
        <v>916596</v>
      </c>
      <c r="V450" s="44">
        <f t="shared" si="289"/>
        <v>3804.7999999999997</v>
      </c>
      <c r="W450" s="48">
        <f t="shared" si="294"/>
        <v>1027296</v>
      </c>
      <c r="X450" s="44">
        <f t="shared" si="290"/>
        <v>4214.8</v>
      </c>
      <c r="Y450" s="48">
        <f t="shared" si="295"/>
        <v>1137996</v>
      </c>
      <c r="Z450" s="20">
        <f t="shared" si="305"/>
        <v>3950883</v>
      </c>
      <c r="AC450" s="87">
        <f t="shared" si="298"/>
        <v>24</v>
      </c>
      <c r="AD450" s="83">
        <f t="shared" si="299"/>
        <v>2232</v>
      </c>
      <c r="AE450" s="92">
        <f t="shared" si="300"/>
        <v>22</v>
      </c>
      <c r="AF450" s="92">
        <f t="shared" si="301"/>
        <v>22.66</v>
      </c>
      <c r="AG450" s="92">
        <f t="shared" si="302"/>
        <v>23.32</v>
      </c>
      <c r="AH450" s="92">
        <f t="shared" si="303"/>
        <v>24</v>
      </c>
      <c r="AI450" s="137">
        <f t="shared" si="281"/>
        <v>2134</v>
      </c>
      <c r="AJ450" s="137">
        <f t="shared" si="282"/>
        <v>2198.02</v>
      </c>
      <c r="AK450" s="137">
        <f t="shared" si="283"/>
        <v>2262.04</v>
      </c>
      <c r="AL450" s="137">
        <f t="shared" si="284"/>
        <v>2328</v>
      </c>
    </row>
    <row r="451" spans="1:38" ht="20.399999999999999">
      <c r="A451" s="5" t="s">
        <v>192</v>
      </c>
      <c r="B451" s="5" t="s">
        <v>118</v>
      </c>
      <c r="C451" s="22" t="s">
        <v>907</v>
      </c>
      <c r="D451" s="22" t="s">
        <v>1040</v>
      </c>
      <c r="E451" s="22" t="s">
        <v>1051</v>
      </c>
      <c r="F451" s="22"/>
      <c r="G451" s="22"/>
      <c r="H451" s="23" t="s">
        <v>606</v>
      </c>
      <c r="I451" s="24">
        <v>20</v>
      </c>
      <c r="J451" s="32">
        <v>6560</v>
      </c>
      <c r="K451" s="26" t="s">
        <v>1052</v>
      </c>
      <c r="L451" s="13">
        <f t="shared" si="306"/>
        <v>80</v>
      </c>
      <c r="M451" s="27">
        <f t="shared" si="291"/>
        <v>6960</v>
      </c>
      <c r="N451" s="27">
        <f t="shared" si="297"/>
        <v>6960.0000000000164</v>
      </c>
      <c r="O451" s="15">
        <v>45</v>
      </c>
      <c r="P451" s="30">
        <f t="shared" si="287"/>
        <v>10299.200000000001</v>
      </c>
      <c r="Q451" s="48">
        <f t="shared" si="280"/>
        <v>463464.00000000006</v>
      </c>
      <c r="R451" s="44">
        <f t="shared" si="304"/>
        <v>12874</v>
      </c>
      <c r="S451" s="48">
        <f t="shared" si="292"/>
        <v>1737990</v>
      </c>
      <c r="T451" s="44">
        <f t="shared" si="288"/>
        <v>13579.199999999999</v>
      </c>
      <c r="U451" s="48">
        <f t="shared" si="293"/>
        <v>1833192</v>
      </c>
      <c r="V451" s="44">
        <f t="shared" si="289"/>
        <v>15219.199999999999</v>
      </c>
      <c r="W451" s="48">
        <f t="shared" si="294"/>
        <v>2054592</v>
      </c>
      <c r="X451" s="44">
        <f t="shared" si="290"/>
        <v>16859.2</v>
      </c>
      <c r="Y451" s="48">
        <f t="shared" si="295"/>
        <v>2275992</v>
      </c>
      <c r="Z451" s="20">
        <f t="shared" si="305"/>
        <v>7901766</v>
      </c>
      <c r="AC451" s="87">
        <f t="shared" si="298"/>
        <v>96</v>
      </c>
      <c r="AD451" s="83">
        <f t="shared" si="299"/>
        <v>8928</v>
      </c>
      <c r="AE451" s="92">
        <f t="shared" si="300"/>
        <v>88</v>
      </c>
      <c r="AF451" s="92">
        <f t="shared" si="301"/>
        <v>90.64</v>
      </c>
      <c r="AG451" s="92">
        <f t="shared" si="302"/>
        <v>93.28</v>
      </c>
      <c r="AH451" s="92">
        <f t="shared" si="303"/>
        <v>96</v>
      </c>
      <c r="AI451" s="137">
        <f t="shared" si="281"/>
        <v>8536</v>
      </c>
      <c r="AJ451" s="137">
        <f t="shared" si="282"/>
        <v>8792.08</v>
      </c>
      <c r="AK451" s="137">
        <f t="shared" si="283"/>
        <v>9048.16</v>
      </c>
      <c r="AL451" s="137">
        <f t="shared" si="284"/>
        <v>9312</v>
      </c>
    </row>
    <row r="452" spans="1:38">
      <c r="C452" s="22" t="s">
        <v>85</v>
      </c>
      <c r="D452" s="22"/>
      <c r="E452" s="22"/>
      <c r="F452" s="22"/>
      <c r="G452" s="22"/>
      <c r="H452" s="23"/>
      <c r="I452" s="24"/>
      <c r="J452" s="32"/>
      <c r="K452" s="26"/>
      <c r="L452" s="13">
        <f t="shared" si="306"/>
        <v>0</v>
      </c>
      <c r="M452" s="27"/>
      <c r="N452" s="27">
        <f t="shared" si="297"/>
        <v>0</v>
      </c>
      <c r="P452" s="30">
        <f t="shared" si="287"/>
        <v>0</v>
      </c>
      <c r="Q452" s="48">
        <f t="shared" si="280"/>
        <v>0</v>
      </c>
      <c r="R452" s="44">
        <f t="shared" si="304"/>
        <v>0</v>
      </c>
      <c r="S452" s="48">
        <f t="shared" si="292"/>
        <v>0</v>
      </c>
      <c r="T452" s="44">
        <f t="shared" si="288"/>
        <v>0</v>
      </c>
      <c r="U452" s="48">
        <f t="shared" si="293"/>
        <v>0</v>
      </c>
      <c r="V452" s="44">
        <f t="shared" si="289"/>
        <v>0</v>
      </c>
      <c r="W452" s="48">
        <f t="shared" si="294"/>
        <v>0</v>
      </c>
      <c r="X452" s="44">
        <f t="shared" si="290"/>
        <v>0</v>
      </c>
      <c r="Y452" s="48">
        <f t="shared" si="295"/>
        <v>0</v>
      </c>
      <c r="Z452" s="34">
        <f>SUM(Z446:Z451)</f>
        <v>178503088.875</v>
      </c>
      <c r="AC452" s="87">
        <f t="shared" si="298"/>
        <v>0</v>
      </c>
      <c r="AD452" s="83">
        <f t="shared" si="299"/>
        <v>0</v>
      </c>
      <c r="AE452" s="92">
        <f t="shared" si="300"/>
        <v>0</v>
      </c>
      <c r="AF452" s="92">
        <f t="shared" si="301"/>
        <v>0</v>
      </c>
      <c r="AG452" s="92">
        <f t="shared" si="302"/>
        <v>0</v>
      </c>
      <c r="AH452" s="92">
        <f t="shared" si="303"/>
        <v>0</v>
      </c>
      <c r="AI452" s="137">
        <f t="shared" si="281"/>
        <v>0</v>
      </c>
      <c r="AJ452" s="137">
        <f t="shared" si="282"/>
        <v>0</v>
      </c>
      <c r="AK452" s="137">
        <f t="shared" si="283"/>
        <v>0</v>
      </c>
      <c r="AL452" s="137">
        <f t="shared" si="284"/>
        <v>0</v>
      </c>
    </row>
    <row r="453" spans="1:38" ht="20.399999999999999">
      <c r="A453" s="5" t="s">
        <v>14</v>
      </c>
      <c r="B453" s="5" t="s">
        <v>408</v>
      </c>
      <c r="C453" s="22" t="s">
        <v>907</v>
      </c>
      <c r="D453" s="22" t="s">
        <v>1053</v>
      </c>
      <c r="E453" s="22" t="s">
        <v>1054</v>
      </c>
      <c r="F453" s="22"/>
      <c r="G453" s="22"/>
      <c r="H453" s="23" t="s">
        <v>606</v>
      </c>
      <c r="I453" s="24"/>
      <c r="J453" s="32">
        <v>1230</v>
      </c>
      <c r="K453" s="26"/>
      <c r="L453" s="13">
        <f t="shared" si="306"/>
        <v>15</v>
      </c>
      <c r="M453" s="27">
        <f>+L453*87</f>
        <v>1305</v>
      </c>
      <c r="N453" s="27">
        <f t="shared" si="297"/>
        <v>1305.0000000000032</v>
      </c>
      <c r="O453" s="15">
        <v>52</v>
      </c>
      <c r="P453" s="30">
        <f t="shared" si="287"/>
        <v>1931.1000000000001</v>
      </c>
      <c r="Q453" s="48">
        <f t="shared" ref="Q453:Q516" si="307">+P453*O453</f>
        <v>100417.20000000001</v>
      </c>
      <c r="R453" s="44">
        <f t="shared" si="304"/>
        <v>2413.875</v>
      </c>
      <c r="S453" s="48">
        <f t="shared" si="292"/>
        <v>376564.5</v>
      </c>
      <c r="T453" s="44">
        <f t="shared" si="288"/>
        <v>2546.1</v>
      </c>
      <c r="U453" s="48">
        <f t="shared" si="293"/>
        <v>397191.6</v>
      </c>
      <c r="V453" s="44">
        <f t="shared" si="289"/>
        <v>2853.6</v>
      </c>
      <c r="W453" s="48">
        <f t="shared" si="294"/>
        <v>445161.6</v>
      </c>
      <c r="X453" s="44">
        <f t="shared" si="290"/>
        <v>3161.1</v>
      </c>
      <c r="Y453" s="48">
        <f t="shared" si="295"/>
        <v>493131.6</v>
      </c>
      <c r="Z453" s="20">
        <f>+Y453+W453+U453+S453</f>
        <v>1712049.2999999998</v>
      </c>
      <c r="AC453" s="87">
        <f t="shared" si="298"/>
        <v>18</v>
      </c>
      <c r="AD453" s="83">
        <f t="shared" si="299"/>
        <v>1674</v>
      </c>
      <c r="AE453" s="92">
        <f t="shared" si="300"/>
        <v>16.5</v>
      </c>
      <c r="AF453" s="92">
        <f t="shared" si="301"/>
        <v>16.995000000000001</v>
      </c>
      <c r="AG453" s="92">
        <f t="shared" si="302"/>
        <v>17.489999999999998</v>
      </c>
      <c r="AH453" s="92">
        <f t="shared" si="303"/>
        <v>18</v>
      </c>
      <c r="AI453" s="137">
        <f t="shared" si="281"/>
        <v>1600.5</v>
      </c>
      <c r="AJ453" s="137">
        <f t="shared" si="282"/>
        <v>1648.5150000000001</v>
      </c>
      <c r="AK453" s="137">
        <f t="shared" si="283"/>
        <v>1696.5299999999997</v>
      </c>
      <c r="AL453" s="137">
        <f t="shared" si="284"/>
        <v>1746</v>
      </c>
    </row>
    <row r="454" spans="1:38" ht="20.399999999999999">
      <c r="A454" s="5" t="s">
        <v>14</v>
      </c>
      <c r="B454" s="5" t="s">
        <v>408</v>
      </c>
      <c r="C454" s="22" t="s">
        <v>907</v>
      </c>
      <c r="D454" s="22" t="s">
        <v>1053</v>
      </c>
      <c r="E454" s="22" t="s">
        <v>1055</v>
      </c>
      <c r="F454" s="22"/>
      <c r="G454" s="22"/>
      <c r="H454" s="23" t="s">
        <v>606</v>
      </c>
      <c r="I454" s="24"/>
      <c r="J454" s="32">
        <v>3280</v>
      </c>
      <c r="K454" s="26"/>
      <c r="L454" s="13">
        <f t="shared" si="306"/>
        <v>40</v>
      </c>
      <c r="M454" s="27">
        <f>+L454*87</f>
        <v>3480</v>
      </c>
      <c r="N454" s="27">
        <f t="shared" si="297"/>
        <v>3480.0000000000082</v>
      </c>
      <c r="O454" s="15">
        <v>52</v>
      </c>
      <c r="P454" s="30">
        <f t="shared" si="287"/>
        <v>5149.6000000000004</v>
      </c>
      <c r="Q454" s="48">
        <f t="shared" si="307"/>
        <v>267779.20000000001</v>
      </c>
      <c r="R454" s="44">
        <f t="shared" si="304"/>
        <v>6437</v>
      </c>
      <c r="S454" s="48">
        <f t="shared" si="292"/>
        <v>1004172</v>
      </c>
      <c r="T454" s="44">
        <f t="shared" si="288"/>
        <v>6789.5999999999995</v>
      </c>
      <c r="U454" s="48">
        <f t="shared" si="293"/>
        <v>1059177.5999999999</v>
      </c>
      <c r="V454" s="44">
        <f t="shared" si="289"/>
        <v>7609.5999999999995</v>
      </c>
      <c r="W454" s="48">
        <f t="shared" si="294"/>
        <v>1187097.5999999999</v>
      </c>
      <c r="X454" s="44">
        <f t="shared" si="290"/>
        <v>8429.6</v>
      </c>
      <c r="Y454" s="48">
        <f t="shared" si="295"/>
        <v>1315017.6000000001</v>
      </c>
      <c r="Z454" s="20">
        <f t="shared" ref="Z454:Z456" si="308">+Y454+W454+U454+S454</f>
        <v>4565464.8</v>
      </c>
      <c r="AC454" s="87">
        <f t="shared" si="298"/>
        <v>48</v>
      </c>
      <c r="AD454" s="83">
        <f t="shared" si="299"/>
        <v>4464</v>
      </c>
      <c r="AE454" s="92">
        <f t="shared" si="300"/>
        <v>44</v>
      </c>
      <c r="AF454" s="92">
        <f t="shared" si="301"/>
        <v>45.32</v>
      </c>
      <c r="AG454" s="92">
        <f t="shared" si="302"/>
        <v>46.64</v>
      </c>
      <c r="AH454" s="92">
        <f t="shared" si="303"/>
        <v>48</v>
      </c>
      <c r="AI454" s="137">
        <f t="shared" ref="AI454:AI517" si="309">AE454*97</f>
        <v>4268</v>
      </c>
      <c r="AJ454" s="137">
        <f t="shared" ref="AJ454:AJ517" si="310">AF454*97</f>
        <v>4396.04</v>
      </c>
      <c r="AK454" s="137">
        <f t="shared" ref="AK454:AK517" si="311">AG454*97</f>
        <v>4524.08</v>
      </c>
      <c r="AL454" s="137">
        <f t="shared" ref="AL454:AL517" si="312">AH454*97</f>
        <v>4656</v>
      </c>
    </row>
    <row r="455" spans="1:38" ht="20.399999999999999">
      <c r="A455" s="5" t="s">
        <v>14</v>
      </c>
      <c r="B455" s="5" t="s">
        <v>408</v>
      </c>
      <c r="C455" s="22" t="s">
        <v>907</v>
      </c>
      <c r="D455" s="22" t="s">
        <v>1053</v>
      </c>
      <c r="E455" s="22" t="s">
        <v>1056</v>
      </c>
      <c r="F455" s="22"/>
      <c r="G455" s="22"/>
      <c r="H455" s="23" t="s">
        <v>606</v>
      </c>
      <c r="I455" s="24"/>
      <c r="J455" s="32">
        <v>1640</v>
      </c>
      <c r="K455" s="26"/>
      <c r="L455" s="13">
        <f t="shared" si="306"/>
        <v>20</v>
      </c>
      <c r="M455" s="27">
        <f>+L455*87</f>
        <v>1740</v>
      </c>
      <c r="N455" s="27">
        <f t="shared" si="297"/>
        <v>1740.0000000000041</v>
      </c>
      <c r="O455" s="15">
        <v>52</v>
      </c>
      <c r="P455" s="30">
        <f t="shared" si="287"/>
        <v>2574.8000000000002</v>
      </c>
      <c r="Q455" s="48">
        <f t="shared" si="307"/>
        <v>133889.60000000001</v>
      </c>
      <c r="R455" s="44">
        <f t="shared" si="304"/>
        <v>3218.5</v>
      </c>
      <c r="S455" s="48">
        <f t="shared" si="292"/>
        <v>502086</v>
      </c>
      <c r="T455" s="44">
        <f t="shared" si="288"/>
        <v>3394.7999999999997</v>
      </c>
      <c r="U455" s="48">
        <f t="shared" si="293"/>
        <v>529588.79999999993</v>
      </c>
      <c r="V455" s="44">
        <f t="shared" si="289"/>
        <v>3804.7999999999997</v>
      </c>
      <c r="W455" s="48">
        <f t="shared" si="294"/>
        <v>593548.79999999993</v>
      </c>
      <c r="X455" s="44">
        <f t="shared" si="290"/>
        <v>4214.8</v>
      </c>
      <c r="Y455" s="48">
        <f t="shared" si="295"/>
        <v>657508.80000000005</v>
      </c>
      <c r="Z455" s="20">
        <f t="shared" si="308"/>
        <v>2282732.4</v>
      </c>
      <c r="AC455" s="87">
        <f t="shared" si="298"/>
        <v>24</v>
      </c>
      <c r="AD455" s="83">
        <f t="shared" si="299"/>
        <v>2232</v>
      </c>
      <c r="AE455" s="92">
        <f t="shared" si="300"/>
        <v>22</v>
      </c>
      <c r="AF455" s="92">
        <f t="shared" si="301"/>
        <v>22.66</v>
      </c>
      <c r="AG455" s="92">
        <f t="shared" si="302"/>
        <v>23.32</v>
      </c>
      <c r="AH455" s="92">
        <f t="shared" si="303"/>
        <v>24</v>
      </c>
      <c r="AI455" s="137">
        <f t="shared" si="309"/>
        <v>2134</v>
      </c>
      <c r="AJ455" s="137">
        <f t="shared" si="310"/>
        <v>2198.02</v>
      </c>
      <c r="AK455" s="137">
        <f t="shared" si="311"/>
        <v>2262.04</v>
      </c>
      <c r="AL455" s="137">
        <f t="shared" si="312"/>
        <v>2328</v>
      </c>
    </row>
    <row r="456" spans="1:38" ht="20.399999999999999">
      <c r="A456" s="5" t="s">
        <v>14</v>
      </c>
      <c r="B456" s="5" t="s">
        <v>408</v>
      </c>
      <c r="C456" s="22" t="s">
        <v>907</v>
      </c>
      <c r="D456" s="22" t="s">
        <v>1053</v>
      </c>
      <c r="E456" s="22" t="s">
        <v>1057</v>
      </c>
      <c r="F456" s="22"/>
      <c r="G456" s="22"/>
      <c r="H456" s="23" t="s">
        <v>606</v>
      </c>
      <c r="I456" s="24"/>
      <c r="J456" s="32">
        <v>2460</v>
      </c>
      <c r="K456" s="26"/>
      <c r="L456" s="13">
        <f t="shared" si="306"/>
        <v>30</v>
      </c>
      <c r="M456" s="27">
        <f>+L456*87</f>
        <v>2610</v>
      </c>
      <c r="N456" s="27">
        <f t="shared" si="297"/>
        <v>2610.0000000000064</v>
      </c>
      <c r="O456" s="15">
        <v>52</v>
      </c>
      <c r="P456" s="30">
        <f t="shared" si="287"/>
        <v>3862.2000000000003</v>
      </c>
      <c r="Q456" s="48">
        <f t="shared" si="307"/>
        <v>200834.40000000002</v>
      </c>
      <c r="R456" s="44">
        <f t="shared" si="304"/>
        <v>4827.75</v>
      </c>
      <c r="S456" s="48">
        <f t="shared" si="292"/>
        <v>753129</v>
      </c>
      <c r="T456" s="44">
        <f t="shared" si="288"/>
        <v>5092.2</v>
      </c>
      <c r="U456" s="48">
        <f t="shared" si="293"/>
        <v>794383.2</v>
      </c>
      <c r="V456" s="44">
        <f t="shared" si="289"/>
        <v>5707.2</v>
      </c>
      <c r="W456" s="48">
        <f t="shared" si="294"/>
        <v>890323.2</v>
      </c>
      <c r="X456" s="44">
        <f t="shared" si="290"/>
        <v>6322.2</v>
      </c>
      <c r="Y456" s="48">
        <f t="shared" si="295"/>
        <v>986263.2</v>
      </c>
      <c r="Z456" s="20">
        <f t="shared" si="308"/>
        <v>3424098.5999999996</v>
      </c>
      <c r="AC456" s="87">
        <f t="shared" si="298"/>
        <v>36</v>
      </c>
      <c r="AD456" s="83">
        <f t="shared" si="299"/>
        <v>3348</v>
      </c>
      <c r="AE456" s="92">
        <f t="shared" si="300"/>
        <v>33</v>
      </c>
      <c r="AF456" s="92">
        <f t="shared" si="301"/>
        <v>33.99</v>
      </c>
      <c r="AG456" s="92">
        <f t="shared" si="302"/>
        <v>34.979999999999997</v>
      </c>
      <c r="AH456" s="92">
        <f t="shared" si="303"/>
        <v>36</v>
      </c>
      <c r="AI456" s="137">
        <f t="shared" si="309"/>
        <v>3201</v>
      </c>
      <c r="AJ456" s="137">
        <f t="shared" si="310"/>
        <v>3297.03</v>
      </c>
      <c r="AK456" s="137">
        <f t="shared" si="311"/>
        <v>3393.0599999999995</v>
      </c>
      <c r="AL456" s="137">
        <f t="shared" si="312"/>
        <v>3492</v>
      </c>
    </row>
    <row r="457" spans="1:38">
      <c r="C457" s="22" t="s">
        <v>85</v>
      </c>
      <c r="D457" s="22"/>
      <c r="E457" s="22"/>
      <c r="F457" s="22"/>
      <c r="G457" s="22"/>
      <c r="H457" s="23"/>
      <c r="I457" s="24"/>
      <c r="J457" s="32"/>
      <c r="K457" s="26"/>
      <c r="L457" s="13">
        <f t="shared" si="306"/>
        <v>0</v>
      </c>
      <c r="M457" s="27"/>
      <c r="N457" s="27">
        <f t="shared" si="297"/>
        <v>0</v>
      </c>
      <c r="P457" s="30">
        <f t="shared" si="287"/>
        <v>0</v>
      </c>
      <c r="Q457" s="48">
        <f t="shared" si="307"/>
        <v>0</v>
      </c>
      <c r="R457" s="44">
        <f t="shared" si="304"/>
        <v>0</v>
      </c>
      <c r="S457" s="48">
        <f t="shared" si="292"/>
        <v>0</v>
      </c>
      <c r="T457" s="44">
        <f t="shared" si="288"/>
        <v>0</v>
      </c>
      <c r="U457" s="48">
        <f t="shared" si="293"/>
        <v>0</v>
      </c>
      <c r="V457" s="44">
        <f t="shared" si="289"/>
        <v>0</v>
      </c>
      <c r="W457" s="48">
        <f t="shared" si="294"/>
        <v>0</v>
      </c>
      <c r="X457" s="44">
        <f t="shared" si="290"/>
        <v>0</v>
      </c>
      <c r="Y457" s="48">
        <f t="shared" si="295"/>
        <v>0</v>
      </c>
      <c r="Z457" s="34">
        <f>SUM(Z453:Z456)</f>
        <v>11984345.1</v>
      </c>
      <c r="AC457" s="87">
        <f t="shared" si="298"/>
        <v>0</v>
      </c>
      <c r="AD457" s="83">
        <f t="shared" si="299"/>
        <v>0</v>
      </c>
      <c r="AE457" s="92">
        <f t="shared" si="300"/>
        <v>0</v>
      </c>
      <c r="AF457" s="92">
        <f t="shared" si="301"/>
        <v>0</v>
      </c>
      <c r="AG457" s="92">
        <f t="shared" si="302"/>
        <v>0</v>
      </c>
      <c r="AH457" s="92">
        <f t="shared" si="303"/>
        <v>0</v>
      </c>
      <c r="AI457" s="137">
        <f t="shared" si="309"/>
        <v>0</v>
      </c>
      <c r="AJ457" s="137">
        <f t="shared" si="310"/>
        <v>0</v>
      </c>
      <c r="AK457" s="137">
        <f t="shared" si="311"/>
        <v>0</v>
      </c>
      <c r="AL457" s="137">
        <f t="shared" si="312"/>
        <v>0</v>
      </c>
    </row>
    <row r="458" spans="1:38" ht="20.399999999999999">
      <c r="A458" s="5" t="s">
        <v>192</v>
      </c>
      <c r="B458" s="5" t="s">
        <v>118</v>
      </c>
      <c r="C458" s="22" t="s">
        <v>1058</v>
      </c>
      <c r="D458" s="22" t="s">
        <v>1059</v>
      </c>
      <c r="E458" s="22" t="s">
        <v>1060</v>
      </c>
      <c r="F458" s="22"/>
      <c r="G458" s="22"/>
      <c r="H458" s="23" t="s">
        <v>606</v>
      </c>
      <c r="I458" s="24">
        <v>30780</v>
      </c>
      <c r="J458" s="32">
        <v>34665.019999999997</v>
      </c>
      <c r="K458" s="26" t="s">
        <v>625</v>
      </c>
      <c r="L458" s="13">
        <f t="shared" si="306"/>
        <v>422.74414634146336</v>
      </c>
      <c r="M458" s="27">
        <f t="shared" ref="M458:M508" si="313">+L458*87</f>
        <v>36778.740731707316</v>
      </c>
      <c r="N458" s="27">
        <f t="shared" si="297"/>
        <v>36778.740731707403</v>
      </c>
      <c r="O458" s="15">
        <v>120</v>
      </c>
      <c r="P458" s="30">
        <f t="shared" si="287"/>
        <v>54424.081399999995</v>
      </c>
      <c r="Q458" s="48">
        <f t="shared" si="307"/>
        <v>6530889.7679999992</v>
      </c>
      <c r="R458" s="44">
        <f t="shared" si="304"/>
        <v>68030.101750000002</v>
      </c>
      <c r="S458" s="48">
        <f t="shared" si="292"/>
        <v>24490836.629999999</v>
      </c>
      <c r="T458" s="44">
        <f t="shared" si="288"/>
        <v>71756.59139999999</v>
      </c>
      <c r="U458" s="48">
        <f t="shared" si="293"/>
        <v>25832372.903999995</v>
      </c>
      <c r="V458" s="44">
        <f t="shared" si="289"/>
        <v>80422.84639999998</v>
      </c>
      <c r="W458" s="48">
        <f t="shared" si="294"/>
        <v>28952224.703999996</v>
      </c>
      <c r="X458" s="44">
        <f t="shared" si="290"/>
        <v>89089.101399999985</v>
      </c>
      <c r="Y458" s="48">
        <f t="shared" si="295"/>
        <v>32072076.503999993</v>
      </c>
      <c r="Z458" s="20">
        <f>+Y458+W458+U458+S458</f>
        <v>111347510.74199998</v>
      </c>
      <c r="AC458" s="87">
        <f t="shared" si="298"/>
        <v>507.29297560975601</v>
      </c>
      <c r="AD458" s="83">
        <f t="shared" si="299"/>
        <v>47178.24673170731</v>
      </c>
      <c r="AE458" s="92">
        <f t="shared" si="300"/>
        <v>465.01856097560972</v>
      </c>
      <c r="AF458" s="92">
        <f t="shared" si="301"/>
        <v>478.96911780487801</v>
      </c>
      <c r="AG458" s="92">
        <f t="shared" si="302"/>
        <v>492.91967463414625</v>
      </c>
      <c r="AH458" s="92">
        <f t="shared" si="303"/>
        <v>507.29297560975601</v>
      </c>
      <c r="AI458" s="137">
        <f t="shared" si="309"/>
        <v>45106.800414634141</v>
      </c>
      <c r="AJ458" s="137">
        <f t="shared" si="310"/>
        <v>46460.004427073167</v>
      </c>
      <c r="AK458" s="137">
        <f t="shared" si="311"/>
        <v>47813.208439512186</v>
      </c>
      <c r="AL458" s="137">
        <f t="shared" si="312"/>
        <v>49207.418634146336</v>
      </c>
    </row>
    <row r="459" spans="1:38">
      <c r="A459" s="5" t="s">
        <v>192</v>
      </c>
      <c r="B459" s="5" t="s">
        <v>118</v>
      </c>
      <c r="C459" s="22" t="s">
        <v>1058</v>
      </c>
      <c r="D459" s="22" t="s">
        <v>1059</v>
      </c>
      <c r="E459" s="22" t="s">
        <v>1061</v>
      </c>
      <c r="F459" s="22"/>
      <c r="G459" s="22"/>
      <c r="H459" s="23" t="s">
        <v>606</v>
      </c>
      <c r="I459" s="24">
        <v>1539</v>
      </c>
      <c r="J459" s="32">
        <v>1640</v>
      </c>
      <c r="K459" s="26" t="s">
        <v>575</v>
      </c>
      <c r="L459" s="13">
        <f t="shared" si="306"/>
        <v>20</v>
      </c>
      <c r="M459" s="27">
        <f t="shared" si="313"/>
        <v>1740</v>
      </c>
      <c r="N459" s="27">
        <f t="shared" si="297"/>
        <v>1740.0000000000041</v>
      </c>
      <c r="O459" s="15">
        <v>2500</v>
      </c>
      <c r="P459" s="30">
        <f t="shared" si="287"/>
        <v>2574.8000000000002</v>
      </c>
      <c r="Q459" s="48">
        <f t="shared" si="307"/>
        <v>6437000</v>
      </c>
      <c r="R459" s="44">
        <f t="shared" si="304"/>
        <v>3218.5</v>
      </c>
      <c r="S459" s="48">
        <f t="shared" si="292"/>
        <v>24138750</v>
      </c>
      <c r="T459" s="44">
        <f t="shared" si="288"/>
        <v>3394.7999999999997</v>
      </c>
      <c r="U459" s="48">
        <f t="shared" si="293"/>
        <v>25461000</v>
      </c>
      <c r="V459" s="44">
        <f t="shared" si="289"/>
        <v>3804.7999999999997</v>
      </c>
      <c r="W459" s="48">
        <f t="shared" si="294"/>
        <v>28536000</v>
      </c>
      <c r="X459" s="44">
        <f t="shared" si="290"/>
        <v>4214.8</v>
      </c>
      <c r="Y459" s="48">
        <f t="shared" si="295"/>
        <v>31611000</v>
      </c>
      <c r="Z459" s="20">
        <f t="shared" ref="Z459:Z496" si="314">+Y459+W459+U459+S459</f>
        <v>109746750</v>
      </c>
      <c r="AC459" s="87">
        <f t="shared" si="298"/>
        <v>24</v>
      </c>
      <c r="AD459" s="83">
        <f t="shared" si="299"/>
        <v>2232</v>
      </c>
      <c r="AE459" s="92">
        <f t="shared" si="300"/>
        <v>22</v>
      </c>
      <c r="AF459" s="92">
        <f t="shared" si="301"/>
        <v>22.66</v>
      </c>
      <c r="AG459" s="92">
        <f t="shared" si="302"/>
        <v>23.32</v>
      </c>
      <c r="AH459" s="92">
        <f t="shared" si="303"/>
        <v>24</v>
      </c>
      <c r="AI459" s="137">
        <f t="shared" si="309"/>
        <v>2134</v>
      </c>
      <c r="AJ459" s="137">
        <f t="shared" si="310"/>
        <v>2198.02</v>
      </c>
      <c r="AK459" s="137">
        <f t="shared" si="311"/>
        <v>2262.04</v>
      </c>
      <c r="AL459" s="137">
        <f t="shared" si="312"/>
        <v>2328</v>
      </c>
    </row>
    <row r="460" spans="1:38">
      <c r="A460" s="5" t="s">
        <v>192</v>
      </c>
      <c r="B460" s="5" t="s">
        <v>118</v>
      </c>
      <c r="C460" s="22" t="s">
        <v>1058</v>
      </c>
      <c r="D460" s="22" t="s">
        <v>1059</v>
      </c>
      <c r="E460" s="22" t="s">
        <v>1062</v>
      </c>
      <c r="F460" s="22" t="s">
        <v>1063</v>
      </c>
      <c r="G460" s="22"/>
      <c r="H460" s="23" t="s">
        <v>606</v>
      </c>
      <c r="I460" s="24">
        <v>17.100000000000001</v>
      </c>
      <c r="J460" s="32">
        <v>45.1</v>
      </c>
      <c r="K460" s="26" t="s">
        <v>1064</v>
      </c>
      <c r="L460" s="13">
        <f t="shared" si="306"/>
        <v>0.55000000000000004</v>
      </c>
      <c r="M460" s="27">
        <f t="shared" si="313"/>
        <v>47.85</v>
      </c>
      <c r="N460" s="27">
        <f t="shared" si="297"/>
        <v>47.850000000000115</v>
      </c>
      <c r="O460" s="15">
        <v>1500</v>
      </c>
      <c r="P460" s="30">
        <f t="shared" si="287"/>
        <v>70.807000000000002</v>
      </c>
      <c r="Q460" s="48">
        <f t="shared" si="307"/>
        <v>106210.5</v>
      </c>
      <c r="R460" s="44">
        <f t="shared" si="304"/>
        <v>88.508750000000006</v>
      </c>
      <c r="S460" s="48">
        <f t="shared" si="292"/>
        <v>398289.375</v>
      </c>
      <c r="T460" s="44">
        <f t="shared" si="288"/>
        <v>93.356999999999999</v>
      </c>
      <c r="U460" s="48">
        <f t="shared" si="293"/>
        <v>420106.5</v>
      </c>
      <c r="V460" s="44">
        <f t="shared" si="289"/>
        <v>104.63199999999999</v>
      </c>
      <c r="W460" s="48">
        <f t="shared" si="294"/>
        <v>470844</v>
      </c>
      <c r="X460" s="44">
        <f t="shared" si="290"/>
        <v>115.907</v>
      </c>
      <c r="Y460" s="48">
        <f t="shared" si="295"/>
        <v>521581.5</v>
      </c>
      <c r="Z460" s="20">
        <f t="shared" si="314"/>
        <v>1810821.375</v>
      </c>
      <c r="AC460" s="87">
        <f t="shared" si="298"/>
        <v>0.66</v>
      </c>
      <c r="AD460" s="83">
        <f t="shared" si="299"/>
        <v>61.38</v>
      </c>
      <c r="AE460" s="92">
        <f t="shared" si="300"/>
        <v>0.60500000000000009</v>
      </c>
      <c r="AF460" s="92">
        <f t="shared" si="301"/>
        <v>0.62315000000000009</v>
      </c>
      <c r="AG460" s="92">
        <f t="shared" si="302"/>
        <v>0.64129999999999998</v>
      </c>
      <c r="AH460" s="92">
        <f t="shared" si="303"/>
        <v>0.66</v>
      </c>
      <c r="AI460" s="137">
        <f t="shared" si="309"/>
        <v>58.685000000000009</v>
      </c>
      <c r="AJ460" s="137">
        <f t="shared" si="310"/>
        <v>60.445550000000011</v>
      </c>
      <c r="AK460" s="137">
        <f t="shared" si="311"/>
        <v>62.206099999999999</v>
      </c>
      <c r="AL460" s="137">
        <f t="shared" si="312"/>
        <v>64.02</v>
      </c>
    </row>
    <row r="461" spans="1:38" ht="20.399999999999999">
      <c r="A461" s="5" t="s">
        <v>192</v>
      </c>
      <c r="B461" s="5" t="s">
        <v>118</v>
      </c>
      <c r="C461" s="22" t="s">
        <v>1058</v>
      </c>
      <c r="D461" s="22" t="s">
        <v>1059</v>
      </c>
      <c r="E461" s="22" t="s">
        <v>1065</v>
      </c>
      <c r="F461" s="22"/>
      <c r="G461" s="22"/>
      <c r="H461" s="23" t="s">
        <v>606</v>
      </c>
      <c r="I461" s="24">
        <v>1923.75</v>
      </c>
      <c r="J461" s="32">
        <v>2460</v>
      </c>
      <c r="K461" s="26" t="s">
        <v>681</v>
      </c>
      <c r="L461" s="13">
        <f t="shared" si="306"/>
        <v>30</v>
      </c>
      <c r="M461" s="27">
        <f t="shared" si="313"/>
        <v>2610</v>
      </c>
      <c r="N461" s="27">
        <f t="shared" si="297"/>
        <v>2610.0000000000064</v>
      </c>
      <c r="O461" s="15">
        <v>6500</v>
      </c>
      <c r="P461" s="30">
        <f t="shared" si="287"/>
        <v>3862.2000000000003</v>
      </c>
      <c r="Q461" s="48">
        <f t="shared" si="307"/>
        <v>25104300</v>
      </c>
      <c r="R461" s="44">
        <f t="shared" si="304"/>
        <v>4827.75</v>
      </c>
      <c r="S461" s="48">
        <f t="shared" si="292"/>
        <v>94141125</v>
      </c>
      <c r="T461" s="44">
        <f t="shared" si="288"/>
        <v>5092.2</v>
      </c>
      <c r="U461" s="48">
        <f t="shared" si="293"/>
        <v>99297900</v>
      </c>
      <c r="V461" s="44">
        <f t="shared" si="289"/>
        <v>5707.2</v>
      </c>
      <c r="W461" s="48">
        <f t="shared" si="294"/>
        <v>111290400</v>
      </c>
      <c r="X461" s="44">
        <f t="shared" si="290"/>
        <v>6322.2</v>
      </c>
      <c r="Y461" s="48">
        <f t="shared" si="295"/>
        <v>123282900</v>
      </c>
      <c r="Z461" s="20">
        <f t="shared" si="314"/>
        <v>428012325</v>
      </c>
      <c r="AC461" s="87">
        <f t="shared" si="298"/>
        <v>36</v>
      </c>
      <c r="AD461" s="83">
        <f t="shared" si="299"/>
        <v>3348</v>
      </c>
      <c r="AE461" s="92">
        <f t="shared" si="300"/>
        <v>33</v>
      </c>
      <c r="AF461" s="92">
        <f t="shared" si="301"/>
        <v>33.99</v>
      </c>
      <c r="AG461" s="92">
        <f t="shared" si="302"/>
        <v>34.979999999999997</v>
      </c>
      <c r="AH461" s="92">
        <f t="shared" si="303"/>
        <v>36</v>
      </c>
      <c r="AI461" s="137">
        <f t="shared" si="309"/>
        <v>3201</v>
      </c>
      <c r="AJ461" s="137">
        <f t="shared" si="310"/>
        <v>3297.03</v>
      </c>
      <c r="AK461" s="137">
        <f t="shared" si="311"/>
        <v>3393.0599999999995</v>
      </c>
      <c r="AL461" s="137">
        <f t="shared" si="312"/>
        <v>3492</v>
      </c>
    </row>
    <row r="462" spans="1:38" ht="20.399999999999999">
      <c r="A462" s="5" t="s">
        <v>192</v>
      </c>
      <c r="B462" s="5" t="s">
        <v>118</v>
      </c>
      <c r="C462" s="22" t="s">
        <v>1058</v>
      </c>
      <c r="D462" s="22" t="s">
        <v>1059</v>
      </c>
      <c r="E462" s="22" t="s">
        <v>1066</v>
      </c>
      <c r="F462" s="22"/>
      <c r="G462" s="22"/>
      <c r="H462" s="23" t="s">
        <v>606</v>
      </c>
      <c r="I462" s="24">
        <v>3847.5</v>
      </c>
      <c r="J462" s="32">
        <v>4100</v>
      </c>
      <c r="K462" s="26" t="s">
        <v>575</v>
      </c>
      <c r="L462" s="13">
        <f t="shared" si="306"/>
        <v>50</v>
      </c>
      <c r="M462" s="27">
        <f t="shared" si="313"/>
        <v>4350</v>
      </c>
      <c r="N462" s="27">
        <f t="shared" si="297"/>
        <v>4350.00000000001</v>
      </c>
      <c r="O462" s="15">
        <v>2500</v>
      </c>
      <c r="P462" s="30">
        <f t="shared" si="287"/>
        <v>6437</v>
      </c>
      <c r="Q462" s="48">
        <f t="shared" si="307"/>
        <v>16092500</v>
      </c>
      <c r="R462" s="44">
        <f t="shared" si="304"/>
        <v>8046.25</v>
      </c>
      <c r="S462" s="48">
        <f t="shared" si="292"/>
        <v>60346875</v>
      </c>
      <c r="T462" s="44">
        <f t="shared" si="288"/>
        <v>8487</v>
      </c>
      <c r="U462" s="48">
        <f t="shared" si="293"/>
        <v>63652500</v>
      </c>
      <c r="V462" s="44">
        <f t="shared" si="289"/>
        <v>9512</v>
      </c>
      <c r="W462" s="48">
        <f t="shared" si="294"/>
        <v>71340000</v>
      </c>
      <c r="X462" s="44">
        <f t="shared" si="290"/>
        <v>10537</v>
      </c>
      <c r="Y462" s="48">
        <f t="shared" si="295"/>
        <v>79027500</v>
      </c>
      <c r="Z462" s="20">
        <f t="shared" si="314"/>
        <v>274366875</v>
      </c>
      <c r="AC462" s="87">
        <f t="shared" si="298"/>
        <v>60</v>
      </c>
      <c r="AD462" s="83">
        <f t="shared" si="299"/>
        <v>5580</v>
      </c>
      <c r="AE462" s="92">
        <f t="shared" si="300"/>
        <v>55.000000000000007</v>
      </c>
      <c r="AF462" s="92">
        <f t="shared" si="301"/>
        <v>56.65</v>
      </c>
      <c r="AG462" s="92">
        <f t="shared" si="302"/>
        <v>58.3</v>
      </c>
      <c r="AH462" s="92">
        <f t="shared" si="303"/>
        <v>60</v>
      </c>
      <c r="AI462" s="137">
        <f t="shared" si="309"/>
        <v>5335.0000000000009</v>
      </c>
      <c r="AJ462" s="137">
        <f t="shared" si="310"/>
        <v>5495.05</v>
      </c>
      <c r="AK462" s="137">
        <f t="shared" si="311"/>
        <v>5655.0999999999995</v>
      </c>
      <c r="AL462" s="137">
        <f t="shared" si="312"/>
        <v>5820</v>
      </c>
    </row>
    <row r="463" spans="1:38" ht="20.399999999999999">
      <c r="A463" s="5" t="s">
        <v>192</v>
      </c>
      <c r="B463" s="5" t="s">
        <v>118</v>
      </c>
      <c r="C463" s="22" t="s">
        <v>1058</v>
      </c>
      <c r="D463" s="22" t="s">
        <v>1059</v>
      </c>
      <c r="E463" s="22" t="s">
        <v>1067</v>
      </c>
      <c r="F463" s="22"/>
      <c r="G463" s="22"/>
      <c r="H463" s="23" t="s">
        <v>606</v>
      </c>
      <c r="I463" s="24">
        <v>769.5</v>
      </c>
      <c r="J463" s="32">
        <v>820</v>
      </c>
      <c r="K463" s="26" t="s">
        <v>575</v>
      </c>
      <c r="L463" s="13">
        <f t="shared" si="306"/>
        <v>10</v>
      </c>
      <c r="M463" s="27">
        <f t="shared" si="313"/>
        <v>870</v>
      </c>
      <c r="N463" s="27">
        <f t="shared" si="297"/>
        <v>870.00000000000205</v>
      </c>
      <c r="O463" s="15">
        <v>150</v>
      </c>
      <c r="P463" s="30">
        <f t="shared" si="287"/>
        <v>1287.4000000000001</v>
      </c>
      <c r="Q463" s="48">
        <f t="shared" si="307"/>
        <v>193110</v>
      </c>
      <c r="R463" s="44">
        <f t="shared" si="304"/>
        <v>1609.25</v>
      </c>
      <c r="S463" s="48">
        <f t="shared" si="292"/>
        <v>724162.5</v>
      </c>
      <c r="T463" s="44">
        <f t="shared" si="288"/>
        <v>1697.3999999999999</v>
      </c>
      <c r="U463" s="48">
        <f t="shared" si="293"/>
        <v>763829.99999999988</v>
      </c>
      <c r="V463" s="44">
        <f t="shared" si="289"/>
        <v>1902.3999999999999</v>
      </c>
      <c r="W463" s="48">
        <f t="shared" si="294"/>
        <v>856080</v>
      </c>
      <c r="X463" s="44">
        <f t="shared" si="290"/>
        <v>2107.4</v>
      </c>
      <c r="Y463" s="48">
        <f t="shared" si="295"/>
        <v>948330</v>
      </c>
      <c r="Z463" s="20">
        <f t="shared" si="314"/>
        <v>3292402.5</v>
      </c>
      <c r="AC463" s="87">
        <f t="shared" si="298"/>
        <v>12</v>
      </c>
      <c r="AD463" s="83">
        <f t="shared" si="299"/>
        <v>1116</v>
      </c>
      <c r="AE463" s="92">
        <f t="shared" si="300"/>
        <v>11</v>
      </c>
      <c r="AF463" s="92">
        <f t="shared" si="301"/>
        <v>11.33</v>
      </c>
      <c r="AG463" s="92">
        <f t="shared" si="302"/>
        <v>11.66</v>
      </c>
      <c r="AH463" s="92">
        <f t="shared" si="303"/>
        <v>12</v>
      </c>
      <c r="AI463" s="137">
        <f t="shared" si="309"/>
        <v>1067</v>
      </c>
      <c r="AJ463" s="137">
        <f t="shared" si="310"/>
        <v>1099.01</v>
      </c>
      <c r="AK463" s="137">
        <f t="shared" si="311"/>
        <v>1131.02</v>
      </c>
      <c r="AL463" s="137">
        <f t="shared" si="312"/>
        <v>1164</v>
      </c>
    </row>
    <row r="464" spans="1:38">
      <c r="A464" s="5" t="s">
        <v>192</v>
      </c>
      <c r="B464" s="5" t="s">
        <v>118</v>
      </c>
      <c r="C464" s="22" t="s">
        <v>1058</v>
      </c>
      <c r="D464" s="22" t="s">
        <v>1059</v>
      </c>
      <c r="E464" s="22" t="s">
        <v>1068</v>
      </c>
      <c r="F464" s="22" t="s">
        <v>639</v>
      </c>
      <c r="G464" s="22"/>
      <c r="H464" s="23" t="s">
        <v>606</v>
      </c>
      <c r="I464" s="24">
        <v>211.61250000000001</v>
      </c>
      <c r="J464" s="32">
        <v>123</v>
      </c>
      <c r="K464" s="26" t="s">
        <v>1069</v>
      </c>
      <c r="L464" s="13">
        <f t="shared" si="306"/>
        <v>1.5</v>
      </c>
      <c r="M464" s="27">
        <f t="shared" si="313"/>
        <v>130.5</v>
      </c>
      <c r="N464" s="27">
        <f t="shared" si="297"/>
        <v>130.50000000000031</v>
      </c>
      <c r="O464" s="15">
        <v>1500</v>
      </c>
      <c r="P464" s="30">
        <f t="shared" si="287"/>
        <v>193.11</v>
      </c>
      <c r="Q464" s="48">
        <f t="shared" si="307"/>
        <v>289665</v>
      </c>
      <c r="R464" s="44">
        <f t="shared" si="304"/>
        <v>241.38750000000002</v>
      </c>
      <c r="S464" s="48">
        <f t="shared" si="292"/>
        <v>1086243.75</v>
      </c>
      <c r="T464" s="44">
        <f t="shared" si="288"/>
        <v>254.60999999999999</v>
      </c>
      <c r="U464" s="48">
        <f t="shared" si="293"/>
        <v>1145745</v>
      </c>
      <c r="V464" s="44">
        <f t="shared" si="289"/>
        <v>285.35999999999996</v>
      </c>
      <c r="W464" s="48">
        <f t="shared" si="294"/>
        <v>1284119.9999999998</v>
      </c>
      <c r="X464" s="44">
        <f t="shared" si="290"/>
        <v>316.10999999999996</v>
      </c>
      <c r="Y464" s="48">
        <f t="shared" si="295"/>
        <v>1422494.9999999998</v>
      </c>
      <c r="Z464" s="20">
        <f t="shared" si="314"/>
        <v>4938603.75</v>
      </c>
      <c r="AC464" s="87">
        <f t="shared" si="298"/>
        <v>1.7999999999999998</v>
      </c>
      <c r="AD464" s="83">
        <f t="shared" si="299"/>
        <v>167.39999999999998</v>
      </c>
      <c r="AE464" s="92">
        <f t="shared" si="300"/>
        <v>1.6500000000000001</v>
      </c>
      <c r="AF464" s="92">
        <f t="shared" si="301"/>
        <v>1.6995</v>
      </c>
      <c r="AG464" s="92">
        <f t="shared" si="302"/>
        <v>1.7489999999999999</v>
      </c>
      <c r="AH464" s="92">
        <f t="shared" si="303"/>
        <v>1.7999999999999998</v>
      </c>
      <c r="AI464" s="137">
        <f t="shared" si="309"/>
        <v>160.05000000000001</v>
      </c>
      <c r="AJ464" s="137">
        <f t="shared" si="310"/>
        <v>164.85149999999999</v>
      </c>
      <c r="AK464" s="137">
        <f t="shared" si="311"/>
        <v>169.65299999999999</v>
      </c>
      <c r="AL464" s="137">
        <f t="shared" si="312"/>
        <v>174.6</v>
      </c>
    </row>
    <row r="465" spans="1:38">
      <c r="A465" s="5" t="s">
        <v>192</v>
      </c>
      <c r="B465" s="5" t="s">
        <v>118</v>
      </c>
      <c r="C465" s="22" t="s">
        <v>1058</v>
      </c>
      <c r="D465" s="22" t="s">
        <v>1059</v>
      </c>
      <c r="E465" s="22" t="s">
        <v>1070</v>
      </c>
      <c r="F465" s="22"/>
      <c r="G465" s="22"/>
      <c r="H465" s="23" t="s">
        <v>606</v>
      </c>
      <c r="I465" s="24">
        <v>30780</v>
      </c>
      <c r="J465" s="32">
        <v>32800</v>
      </c>
      <c r="K465" s="26" t="s">
        <v>575</v>
      </c>
      <c r="L465" s="13">
        <f t="shared" si="306"/>
        <v>400</v>
      </c>
      <c r="M465" s="27">
        <f t="shared" si="313"/>
        <v>34800</v>
      </c>
      <c r="N465" s="27">
        <f t="shared" si="297"/>
        <v>34800.00000000008</v>
      </c>
      <c r="O465" s="15">
        <v>8.67</v>
      </c>
      <c r="P465" s="30">
        <f t="shared" si="287"/>
        <v>51496</v>
      </c>
      <c r="Q465" s="48">
        <f t="shared" si="307"/>
        <v>446470.32</v>
      </c>
      <c r="R465" s="44">
        <f t="shared" si="304"/>
        <v>64370</v>
      </c>
      <c r="S465" s="48">
        <f t="shared" si="292"/>
        <v>1674263.7000000002</v>
      </c>
      <c r="T465" s="44">
        <f t="shared" si="288"/>
        <v>67896</v>
      </c>
      <c r="U465" s="48">
        <f t="shared" si="293"/>
        <v>1765974.96</v>
      </c>
      <c r="V465" s="44">
        <f t="shared" si="289"/>
        <v>76096</v>
      </c>
      <c r="W465" s="48">
        <f t="shared" si="294"/>
        <v>1979256.96</v>
      </c>
      <c r="X465" s="44">
        <f t="shared" si="290"/>
        <v>84296</v>
      </c>
      <c r="Y465" s="48">
        <f t="shared" si="295"/>
        <v>2192538.96</v>
      </c>
      <c r="Z465" s="20">
        <f t="shared" si="314"/>
        <v>7612034.5800000001</v>
      </c>
      <c r="AC465" s="87">
        <f t="shared" si="298"/>
        <v>480</v>
      </c>
      <c r="AD465" s="83">
        <f t="shared" si="299"/>
        <v>44640</v>
      </c>
      <c r="AE465" s="92">
        <f t="shared" si="300"/>
        <v>440.00000000000006</v>
      </c>
      <c r="AF465" s="92">
        <f t="shared" si="301"/>
        <v>453.2</v>
      </c>
      <c r="AG465" s="92">
        <f t="shared" si="302"/>
        <v>466.4</v>
      </c>
      <c r="AH465" s="92">
        <f t="shared" si="303"/>
        <v>480</v>
      </c>
      <c r="AI465" s="137">
        <f t="shared" si="309"/>
        <v>42680.000000000007</v>
      </c>
      <c r="AJ465" s="137">
        <f t="shared" si="310"/>
        <v>43960.4</v>
      </c>
      <c r="AK465" s="137">
        <f t="shared" si="311"/>
        <v>45240.799999999996</v>
      </c>
      <c r="AL465" s="137">
        <f t="shared" si="312"/>
        <v>46560</v>
      </c>
    </row>
    <row r="466" spans="1:38" ht="30.6">
      <c r="A466" s="5" t="s">
        <v>192</v>
      </c>
      <c r="B466" s="5" t="s">
        <v>118</v>
      </c>
      <c r="C466" s="22" t="s">
        <v>1058</v>
      </c>
      <c r="D466" s="22" t="s">
        <v>1059</v>
      </c>
      <c r="E466" s="22" t="s">
        <v>1071</v>
      </c>
      <c r="F466" s="22" t="s">
        <v>1072</v>
      </c>
      <c r="G466" s="22"/>
      <c r="H466" s="23" t="s">
        <v>606</v>
      </c>
      <c r="I466" s="24">
        <v>7695</v>
      </c>
      <c r="J466" s="32">
        <v>5740</v>
      </c>
      <c r="K466" s="26" t="s">
        <v>1073</v>
      </c>
      <c r="L466" s="13">
        <f t="shared" si="306"/>
        <v>70</v>
      </c>
      <c r="M466" s="27">
        <f t="shared" si="313"/>
        <v>6090</v>
      </c>
      <c r="N466" s="27">
        <f t="shared" si="297"/>
        <v>6090.0000000000146</v>
      </c>
      <c r="O466" s="15">
        <v>9</v>
      </c>
      <c r="P466" s="30">
        <f t="shared" si="287"/>
        <v>9011.8000000000011</v>
      </c>
      <c r="Q466" s="48">
        <f t="shared" si="307"/>
        <v>81106.200000000012</v>
      </c>
      <c r="R466" s="44">
        <f t="shared" si="304"/>
        <v>11264.750000000002</v>
      </c>
      <c r="S466" s="48">
        <f t="shared" si="292"/>
        <v>304148.25000000006</v>
      </c>
      <c r="T466" s="44">
        <f t="shared" si="288"/>
        <v>11881.8</v>
      </c>
      <c r="U466" s="48">
        <f t="shared" si="293"/>
        <v>320808.59999999998</v>
      </c>
      <c r="V466" s="44">
        <f t="shared" si="289"/>
        <v>13316.8</v>
      </c>
      <c r="W466" s="48">
        <f t="shared" si="294"/>
        <v>359553.6</v>
      </c>
      <c r="X466" s="44">
        <f t="shared" si="290"/>
        <v>14751.8</v>
      </c>
      <c r="Y466" s="48">
        <f t="shared" si="295"/>
        <v>398298.6</v>
      </c>
      <c r="Z466" s="20">
        <f t="shared" si="314"/>
        <v>1382809.0499999998</v>
      </c>
      <c r="AC466" s="87">
        <f t="shared" si="298"/>
        <v>84</v>
      </c>
      <c r="AD466" s="83">
        <f t="shared" si="299"/>
        <v>7812</v>
      </c>
      <c r="AE466" s="92">
        <f t="shared" si="300"/>
        <v>77</v>
      </c>
      <c r="AF466" s="92">
        <f t="shared" si="301"/>
        <v>79.31</v>
      </c>
      <c r="AG466" s="92">
        <f t="shared" si="302"/>
        <v>81.61999999999999</v>
      </c>
      <c r="AH466" s="92">
        <f t="shared" si="303"/>
        <v>84</v>
      </c>
      <c r="AI466" s="137">
        <f t="shared" si="309"/>
        <v>7469</v>
      </c>
      <c r="AJ466" s="137">
        <f t="shared" si="310"/>
        <v>7693.0700000000006</v>
      </c>
      <c r="AK466" s="137">
        <f t="shared" si="311"/>
        <v>7917.1399999999994</v>
      </c>
      <c r="AL466" s="137">
        <f t="shared" si="312"/>
        <v>8148</v>
      </c>
    </row>
    <row r="467" spans="1:38" ht="20.399999999999999">
      <c r="A467" s="5" t="s">
        <v>192</v>
      </c>
      <c r="B467" s="5" t="s">
        <v>118</v>
      </c>
      <c r="C467" s="22" t="s">
        <v>1058</v>
      </c>
      <c r="D467" s="22" t="s">
        <v>1059</v>
      </c>
      <c r="E467" s="22" t="s">
        <v>1074</v>
      </c>
      <c r="F467" s="22"/>
      <c r="G467" s="22"/>
      <c r="H467" s="23" t="s">
        <v>606</v>
      </c>
      <c r="I467" s="24">
        <v>7695</v>
      </c>
      <c r="J467" s="32">
        <v>1640</v>
      </c>
      <c r="K467" s="26" t="s">
        <v>546</v>
      </c>
      <c r="L467" s="13">
        <f t="shared" si="306"/>
        <v>20</v>
      </c>
      <c r="M467" s="27">
        <f t="shared" si="313"/>
        <v>1740</v>
      </c>
      <c r="N467" s="27">
        <f t="shared" si="297"/>
        <v>1740.0000000000041</v>
      </c>
      <c r="O467" s="15">
        <v>4</v>
      </c>
      <c r="P467" s="30">
        <f t="shared" si="287"/>
        <v>2574.8000000000002</v>
      </c>
      <c r="Q467" s="48">
        <f t="shared" si="307"/>
        <v>10299.200000000001</v>
      </c>
      <c r="R467" s="44">
        <f t="shared" si="304"/>
        <v>3218.5</v>
      </c>
      <c r="S467" s="48">
        <f t="shared" si="292"/>
        <v>38622</v>
      </c>
      <c r="T467" s="44">
        <f t="shared" si="288"/>
        <v>3394.7999999999997</v>
      </c>
      <c r="U467" s="48">
        <f t="shared" si="293"/>
        <v>40737.599999999999</v>
      </c>
      <c r="V467" s="44">
        <f t="shared" si="289"/>
        <v>3804.7999999999997</v>
      </c>
      <c r="W467" s="48">
        <f t="shared" si="294"/>
        <v>45657.599999999999</v>
      </c>
      <c r="X467" s="44">
        <f t="shared" si="290"/>
        <v>4214.8</v>
      </c>
      <c r="Y467" s="48">
        <f t="shared" si="295"/>
        <v>50577.600000000006</v>
      </c>
      <c r="Z467" s="20">
        <f t="shared" si="314"/>
        <v>175594.80000000002</v>
      </c>
      <c r="AC467" s="87">
        <f t="shared" si="298"/>
        <v>24</v>
      </c>
      <c r="AD467" s="83">
        <f t="shared" si="299"/>
        <v>2232</v>
      </c>
      <c r="AE467" s="92">
        <f t="shared" si="300"/>
        <v>22</v>
      </c>
      <c r="AF467" s="92">
        <f t="shared" si="301"/>
        <v>22.66</v>
      </c>
      <c r="AG467" s="92">
        <f t="shared" si="302"/>
        <v>23.32</v>
      </c>
      <c r="AH467" s="92">
        <f t="shared" si="303"/>
        <v>24</v>
      </c>
      <c r="AI467" s="137">
        <f t="shared" si="309"/>
        <v>2134</v>
      </c>
      <c r="AJ467" s="137">
        <f t="shared" si="310"/>
        <v>2198.02</v>
      </c>
      <c r="AK467" s="137">
        <f t="shared" si="311"/>
        <v>2262.04</v>
      </c>
      <c r="AL467" s="137">
        <f t="shared" si="312"/>
        <v>2328</v>
      </c>
    </row>
    <row r="468" spans="1:38" ht="20.399999999999999">
      <c r="A468" s="5" t="s">
        <v>192</v>
      </c>
      <c r="B468" s="5" t="s">
        <v>118</v>
      </c>
      <c r="C468" s="22" t="s">
        <v>1058</v>
      </c>
      <c r="D468" s="22" t="s">
        <v>1059</v>
      </c>
      <c r="E468" s="22" t="s">
        <v>1075</v>
      </c>
      <c r="F468" s="22" t="s">
        <v>1076</v>
      </c>
      <c r="G468" s="22"/>
      <c r="H468" s="23" t="s">
        <v>606</v>
      </c>
      <c r="I468" s="24">
        <v>177.41249999999999</v>
      </c>
      <c r="J468" s="32">
        <v>246</v>
      </c>
      <c r="K468" s="26" t="s">
        <v>1077</v>
      </c>
      <c r="L468" s="13">
        <f t="shared" si="306"/>
        <v>3</v>
      </c>
      <c r="M468" s="27">
        <f t="shared" si="313"/>
        <v>261</v>
      </c>
      <c r="N468" s="27">
        <f t="shared" si="297"/>
        <v>261.00000000000063</v>
      </c>
      <c r="O468" s="15">
        <v>6.67</v>
      </c>
      <c r="P468" s="30">
        <f t="shared" si="287"/>
        <v>386.22</v>
      </c>
      <c r="Q468" s="48">
        <f t="shared" si="307"/>
        <v>2576.0874000000003</v>
      </c>
      <c r="R468" s="44">
        <f t="shared" si="304"/>
        <v>482.77500000000003</v>
      </c>
      <c r="S468" s="48">
        <f t="shared" si="292"/>
        <v>9660.3277500000004</v>
      </c>
      <c r="T468" s="44">
        <f t="shared" si="288"/>
        <v>509.21999999999997</v>
      </c>
      <c r="U468" s="48">
        <f t="shared" si="293"/>
        <v>10189.492199999999</v>
      </c>
      <c r="V468" s="44">
        <f t="shared" si="289"/>
        <v>570.71999999999991</v>
      </c>
      <c r="W468" s="48">
        <f t="shared" si="294"/>
        <v>11420.107199999999</v>
      </c>
      <c r="X468" s="44">
        <f t="shared" si="290"/>
        <v>632.21999999999991</v>
      </c>
      <c r="Y468" s="48">
        <f t="shared" si="295"/>
        <v>12650.722199999997</v>
      </c>
      <c r="Z468" s="20">
        <f t="shared" si="314"/>
        <v>43920.649349999992</v>
      </c>
      <c r="AC468" s="87">
        <f t="shared" si="298"/>
        <v>3.5999999999999996</v>
      </c>
      <c r="AD468" s="83">
        <f t="shared" si="299"/>
        <v>334.79999999999995</v>
      </c>
      <c r="AE468" s="92">
        <f t="shared" si="300"/>
        <v>3.3000000000000003</v>
      </c>
      <c r="AF468" s="92">
        <f t="shared" si="301"/>
        <v>3.399</v>
      </c>
      <c r="AG468" s="92">
        <f t="shared" si="302"/>
        <v>3.4979999999999998</v>
      </c>
      <c r="AH468" s="92">
        <f t="shared" si="303"/>
        <v>3.5999999999999996</v>
      </c>
      <c r="AI468" s="137">
        <f t="shared" si="309"/>
        <v>320.10000000000002</v>
      </c>
      <c r="AJ468" s="137">
        <f t="shared" si="310"/>
        <v>329.70299999999997</v>
      </c>
      <c r="AK468" s="137">
        <f t="shared" si="311"/>
        <v>339.30599999999998</v>
      </c>
      <c r="AL468" s="137">
        <f t="shared" si="312"/>
        <v>349.2</v>
      </c>
    </row>
    <row r="469" spans="1:38" ht="20.399999999999999">
      <c r="A469" s="5" t="s">
        <v>192</v>
      </c>
      <c r="B469" s="5" t="s">
        <v>118</v>
      </c>
      <c r="C469" s="22" t="s">
        <v>1058</v>
      </c>
      <c r="D469" s="22" t="s">
        <v>1059</v>
      </c>
      <c r="E469" s="22" t="s">
        <v>1078</v>
      </c>
      <c r="F469" s="22" t="s">
        <v>1076</v>
      </c>
      <c r="G469" s="22"/>
      <c r="H469" s="23" t="s">
        <v>606</v>
      </c>
      <c r="I469" s="24">
        <v>212.4675</v>
      </c>
      <c r="J469" s="32">
        <v>246</v>
      </c>
      <c r="K469" s="26" t="s">
        <v>1079</v>
      </c>
      <c r="L469" s="13">
        <f t="shared" si="306"/>
        <v>3</v>
      </c>
      <c r="M469" s="27">
        <f t="shared" si="313"/>
        <v>261</v>
      </c>
      <c r="N469" s="27">
        <f t="shared" si="297"/>
        <v>261.00000000000063</v>
      </c>
      <c r="O469" s="15">
        <v>2.33</v>
      </c>
      <c r="P469" s="30">
        <v>396</v>
      </c>
      <c r="Q469" s="48">
        <f t="shared" si="307"/>
        <v>922.68000000000006</v>
      </c>
      <c r="R469" s="44">
        <v>493</v>
      </c>
      <c r="S469" s="48">
        <f t="shared" si="292"/>
        <v>3446.07</v>
      </c>
      <c r="T469" s="44">
        <f t="shared" si="288"/>
        <v>509.21999999999997</v>
      </c>
      <c r="U469" s="48">
        <f t="shared" si="293"/>
        <v>3559.4477999999999</v>
      </c>
      <c r="V469" s="44">
        <f t="shared" si="289"/>
        <v>570.71999999999991</v>
      </c>
      <c r="W469" s="48">
        <f t="shared" si="294"/>
        <v>3989.3327999999997</v>
      </c>
      <c r="X469" s="44">
        <f t="shared" si="290"/>
        <v>632.21999999999991</v>
      </c>
      <c r="Y469" s="48">
        <f t="shared" si="295"/>
        <v>4419.2177999999994</v>
      </c>
      <c r="Z469" s="20">
        <f t="shared" si="314"/>
        <v>15414.068399999998</v>
      </c>
      <c r="AC469" s="87">
        <f t="shared" si="298"/>
        <v>3.5999999999999996</v>
      </c>
      <c r="AD469" s="83">
        <f t="shared" si="299"/>
        <v>334.79999999999995</v>
      </c>
      <c r="AE469" s="92">
        <f t="shared" si="300"/>
        <v>3.3000000000000003</v>
      </c>
      <c r="AF469" s="92">
        <f t="shared" si="301"/>
        <v>3.399</v>
      </c>
      <c r="AG469" s="92">
        <f t="shared" si="302"/>
        <v>3.4979999999999998</v>
      </c>
      <c r="AH469" s="92">
        <f t="shared" si="303"/>
        <v>3.5999999999999996</v>
      </c>
      <c r="AI469" s="137">
        <f t="shared" si="309"/>
        <v>320.10000000000002</v>
      </c>
      <c r="AJ469" s="137">
        <f t="shared" si="310"/>
        <v>329.70299999999997</v>
      </c>
      <c r="AK469" s="137">
        <f t="shared" si="311"/>
        <v>339.30599999999998</v>
      </c>
      <c r="AL469" s="137">
        <f t="shared" si="312"/>
        <v>349.2</v>
      </c>
    </row>
    <row r="470" spans="1:38">
      <c r="A470" s="5" t="s">
        <v>192</v>
      </c>
      <c r="B470" s="5" t="s">
        <v>118</v>
      </c>
      <c r="C470" s="22" t="s">
        <v>1058</v>
      </c>
      <c r="D470" s="22" t="s">
        <v>1059</v>
      </c>
      <c r="E470" s="22" t="s">
        <v>1080</v>
      </c>
      <c r="F470" s="22" t="s">
        <v>1063</v>
      </c>
      <c r="G470" s="22"/>
      <c r="H470" s="23" t="s">
        <v>606</v>
      </c>
      <c r="I470" s="24">
        <v>211.61250000000001</v>
      </c>
      <c r="J470" s="32">
        <f>3*82</f>
        <v>246</v>
      </c>
      <c r="K470" s="26" t="s">
        <v>1081</v>
      </c>
      <c r="L470" s="13">
        <f t="shared" si="306"/>
        <v>3</v>
      </c>
      <c r="M470" s="27">
        <f t="shared" si="313"/>
        <v>261</v>
      </c>
      <c r="N470" s="27">
        <f t="shared" si="297"/>
        <v>261.00000000000063</v>
      </c>
      <c r="O470" s="15">
        <v>2.33</v>
      </c>
      <c r="P470" s="30">
        <f t="shared" si="287"/>
        <v>386.22</v>
      </c>
      <c r="Q470" s="48">
        <f t="shared" si="307"/>
        <v>899.89260000000013</v>
      </c>
      <c r="R470" s="44">
        <f t="shared" si="304"/>
        <v>482.77500000000003</v>
      </c>
      <c r="S470" s="48">
        <f t="shared" si="292"/>
        <v>3374.5972500000007</v>
      </c>
      <c r="T470" s="44">
        <f t="shared" si="288"/>
        <v>509.21999999999997</v>
      </c>
      <c r="U470" s="48">
        <f t="shared" si="293"/>
        <v>3559.4477999999999</v>
      </c>
      <c r="V470" s="44">
        <f t="shared" si="289"/>
        <v>570.71999999999991</v>
      </c>
      <c r="W470" s="48">
        <f t="shared" si="294"/>
        <v>3989.3327999999997</v>
      </c>
      <c r="X470" s="44">
        <f t="shared" si="290"/>
        <v>632.21999999999991</v>
      </c>
      <c r="Y470" s="48">
        <f t="shared" si="295"/>
        <v>4419.2177999999994</v>
      </c>
      <c r="Z470" s="20">
        <f t="shared" si="314"/>
        <v>15342.595649999999</v>
      </c>
      <c r="AC470" s="87">
        <f t="shared" si="298"/>
        <v>3.5999999999999996</v>
      </c>
      <c r="AD470" s="83">
        <f t="shared" si="299"/>
        <v>334.79999999999995</v>
      </c>
      <c r="AE470" s="92">
        <f t="shared" si="300"/>
        <v>3.3000000000000003</v>
      </c>
      <c r="AF470" s="92">
        <f t="shared" si="301"/>
        <v>3.399</v>
      </c>
      <c r="AG470" s="92">
        <f t="shared" si="302"/>
        <v>3.4979999999999998</v>
      </c>
      <c r="AH470" s="92">
        <f t="shared" si="303"/>
        <v>3.5999999999999996</v>
      </c>
      <c r="AI470" s="137">
        <f t="shared" si="309"/>
        <v>320.10000000000002</v>
      </c>
      <c r="AJ470" s="137">
        <f t="shared" si="310"/>
        <v>329.70299999999997</v>
      </c>
      <c r="AK470" s="137">
        <f t="shared" si="311"/>
        <v>339.30599999999998</v>
      </c>
      <c r="AL470" s="137">
        <f t="shared" si="312"/>
        <v>349.2</v>
      </c>
    </row>
    <row r="471" spans="1:38">
      <c r="A471" s="5" t="s">
        <v>192</v>
      </c>
      <c r="B471" s="5" t="s">
        <v>118</v>
      </c>
      <c r="C471" s="22" t="s">
        <v>1058</v>
      </c>
      <c r="D471" s="22" t="s">
        <v>1059</v>
      </c>
      <c r="E471" s="22" t="s">
        <v>1068</v>
      </c>
      <c r="F471" s="22" t="s">
        <v>1082</v>
      </c>
      <c r="G471" s="22"/>
      <c r="H471" s="23" t="s">
        <v>606</v>
      </c>
      <c r="I471" s="24">
        <v>32.917499999999997</v>
      </c>
      <c r="J471" s="32">
        <v>328</v>
      </c>
      <c r="K471" s="26" t="s">
        <v>1083</v>
      </c>
      <c r="L471" s="13">
        <f t="shared" si="306"/>
        <v>4</v>
      </c>
      <c r="M471" s="27">
        <f t="shared" si="313"/>
        <v>348</v>
      </c>
      <c r="N471" s="27">
        <f t="shared" si="297"/>
        <v>348.0000000000008</v>
      </c>
      <c r="O471" s="15">
        <v>211</v>
      </c>
      <c r="P471" s="30">
        <f t="shared" si="287"/>
        <v>514.96</v>
      </c>
      <c r="Q471" s="48">
        <f t="shared" si="307"/>
        <v>108656.56000000001</v>
      </c>
      <c r="R471" s="44">
        <f t="shared" si="304"/>
        <v>643.70000000000005</v>
      </c>
      <c r="S471" s="48">
        <f t="shared" si="292"/>
        <v>407462.10000000003</v>
      </c>
      <c r="T471" s="44">
        <f t="shared" si="288"/>
        <v>678.95999999999992</v>
      </c>
      <c r="U471" s="48">
        <f t="shared" si="293"/>
        <v>429781.68</v>
      </c>
      <c r="V471" s="44">
        <f t="shared" si="289"/>
        <v>760.95999999999992</v>
      </c>
      <c r="W471" s="48">
        <f t="shared" si="294"/>
        <v>481687.68</v>
      </c>
      <c r="X471" s="44">
        <f t="shared" si="290"/>
        <v>842.95999999999992</v>
      </c>
      <c r="Y471" s="48">
        <f t="shared" si="295"/>
        <v>533593.67999999993</v>
      </c>
      <c r="Z471" s="20">
        <f t="shared" si="314"/>
        <v>1852525.14</v>
      </c>
      <c r="AC471" s="87">
        <f t="shared" si="298"/>
        <v>4.8</v>
      </c>
      <c r="AD471" s="83">
        <f t="shared" si="299"/>
        <v>446.4</v>
      </c>
      <c r="AE471" s="92">
        <f t="shared" si="300"/>
        <v>4.4000000000000004</v>
      </c>
      <c r="AF471" s="92">
        <f t="shared" si="301"/>
        <v>4.532</v>
      </c>
      <c r="AG471" s="92">
        <f t="shared" si="302"/>
        <v>4.6639999999999997</v>
      </c>
      <c r="AH471" s="92">
        <f t="shared" si="303"/>
        <v>4.8</v>
      </c>
      <c r="AI471" s="137">
        <f t="shared" si="309"/>
        <v>426.8</v>
      </c>
      <c r="AJ471" s="137">
        <f t="shared" si="310"/>
        <v>439.60399999999998</v>
      </c>
      <c r="AK471" s="137">
        <f t="shared" si="311"/>
        <v>452.40799999999996</v>
      </c>
      <c r="AL471" s="137">
        <f t="shared" si="312"/>
        <v>465.59999999999997</v>
      </c>
    </row>
    <row r="472" spans="1:38">
      <c r="A472" s="5" t="s">
        <v>192</v>
      </c>
      <c r="B472" s="5" t="s">
        <v>118</v>
      </c>
      <c r="C472" s="22" t="s">
        <v>1058</v>
      </c>
      <c r="D472" s="22" t="s">
        <v>1059</v>
      </c>
      <c r="E472" s="22" t="s">
        <v>1084</v>
      </c>
      <c r="F472" s="22"/>
      <c r="G472" s="22"/>
      <c r="H472" s="23" t="s">
        <v>606</v>
      </c>
      <c r="I472" s="24">
        <v>3847.5</v>
      </c>
      <c r="J472" s="32">
        <v>4100</v>
      </c>
      <c r="K472" s="26" t="s">
        <v>575</v>
      </c>
      <c r="L472" s="13">
        <f t="shared" si="306"/>
        <v>50</v>
      </c>
      <c r="M472" s="27">
        <f t="shared" si="313"/>
        <v>4350</v>
      </c>
      <c r="N472" s="27">
        <f t="shared" si="297"/>
        <v>4350.00000000001</v>
      </c>
      <c r="O472" s="15">
        <v>1</v>
      </c>
      <c r="P472" s="30">
        <f t="shared" si="287"/>
        <v>6437</v>
      </c>
      <c r="Q472" s="48">
        <f t="shared" si="307"/>
        <v>6437</v>
      </c>
      <c r="R472" s="44">
        <v>8200</v>
      </c>
      <c r="S472" s="48">
        <f t="shared" si="292"/>
        <v>24600</v>
      </c>
      <c r="T472" s="44">
        <f t="shared" si="288"/>
        <v>8487</v>
      </c>
      <c r="U472" s="48">
        <f t="shared" si="293"/>
        <v>25461</v>
      </c>
      <c r="V472" s="44">
        <f t="shared" si="289"/>
        <v>9512</v>
      </c>
      <c r="W472" s="48">
        <f t="shared" si="294"/>
        <v>28536</v>
      </c>
      <c r="X472" s="44">
        <f t="shared" si="290"/>
        <v>10537</v>
      </c>
      <c r="Y472" s="48">
        <f t="shared" si="295"/>
        <v>31611</v>
      </c>
      <c r="Z472" s="20">
        <f t="shared" si="314"/>
        <v>110208</v>
      </c>
      <c r="AC472" s="87">
        <f t="shared" si="298"/>
        <v>60</v>
      </c>
      <c r="AD472" s="83">
        <f t="shared" si="299"/>
        <v>5580</v>
      </c>
      <c r="AE472" s="92">
        <f t="shared" si="300"/>
        <v>55.000000000000007</v>
      </c>
      <c r="AF472" s="92">
        <f t="shared" si="301"/>
        <v>56.65</v>
      </c>
      <c r="AG472" s="92">
        <f t="shared" si="302"/>
        <v>58.3</v>
      </c>
      <c r="AH472" s="92">
        <f t="shared" si="303"/>
        <v>60</v>
      </c>
      <c r="AI472" s="137">
        <f t="shared" si="309"/>
        <v>5335.0000000000009</v>
      </c>
      <c r="AJ472" s="137">
        <f t="shared" si="310"/>
        <v>5495.05</v>
      </c>
      <c r="AK472" s="137">
        <f t="shared" si="311"/>
        <v>5655.0999999999995</v>
      </c>
      <c r="AL472" s="137">
        <f t="shared" si="312"/>
        <v>5820</v>
      </c>
    </row>
    <row r="473" spans="1:38" ht="20.399999999999999">
      <c r="A473" s="5" t="s">
        <v>192</v>
      </c>
      <c r="B473" s="5" t="s">
        <v>118</v>
      </c>
      <c r="C473" s="22" t="s">
        <v>1058</v>
      </c>
      <c r="D473" s="22" t="s">
        <v>1059</v>
      </c>
      <c r="E473" s="22" t="s">
        <v>1085</v>
      </c>
      <c r="F473" s="22" t="s">
        <v>1086</v>
      </c>
      <c r="G473" s="22"/>
      <c r="H473" s="23" t="s">
        <v>606</v>
      </c>
      <c r="I473" s="24">
        <v>555.75</v>
      </c>
      <c r="J473" s="32">
        <f ca="1">+L473*82</f>
        <v>1640</v>
      </c>
      <c r="K473" s="26" t="s">
        <v>1087</v>
      </c>
      <c r="L473" s="13">
        <f t="shared" ca="1" si="306"/>
        <v>0.74926829268292683</v>
      </c>
      <c r="M473" s="27">
        <f t="shared" ca="1" si="313"/>
        <v>1740</v>
      </c>
      <c r="N473" s="27">
        <f t="shared" ca="1" si="297"/>
        <v>1740.0000000000041</v>
      </c>
      <c r="O473" s="15">
        <v>100</v>
      </c>
      <c r="P473" s="30">
        <f t="shared" ca="1" si="287"/>
        <v>2574.8000000000002</v>
      </c>
      <c r="Q473" s="48">
        <f t="shared" ca="1" si="307"/>
        <v>257480.00000000003</v>
      </c>
      <c r="R473" s="44">
        <f t="shared" ca="1" si="304"/>
        <v>3218.5</v>
      </c>
      <c r="S473" s="48">
        <f t="shared" ca="1" si="292"/>
        <v>965550</v>
      </c>
      <c r="T473" s="44">
        <f t="shared" ca="1" si="288"/>
        <v>3394.7999999999997</v>
      </c>
      <c r="U473" s="48">
        <f t="shared" ca="1" si="293"/>
        <v>1018440</v>
      </c>
      <c r="V473" s="44">
        <f t="shared" ca="1" si="289"/>
        <v>3804.7999999999997</v>
      </c>
      <c r="W473" s="48">
        <f t="shared" ca="1" si="294"/>
        <v>1141440</v>
      </c>
      <c r="X473" s="44">
        <f t="shared" ca="1" si="290"/>
        <v>4214.8</v>
      </c>
      <c r="Y473" s="48">
        <f t="shared" ca="1" si="295"/>
        <v>1264440</v>
      </c>
      <c r="Z473" s="20">
        <f t="shared" ca="1" si="314"/>
        <v>4389870</v>
      </c>
      <c r="AC473" s="87">
        <f t="shared" ca="1" si="298"/>
        <v>24</v>
      </c>
      <c r="AD473" s="83">
        <f t="shared" ca="1" si="299"/>
        <v>2232</v>
      </c>
      <c r="AE473" s="92">
        <f t="shared" ca="1" si="300"/>
        <v>22</v>
      </c>
      <c r="AF473" s="92">
        <f t="shared" ca="1" si="301"/>
        <v>22.66</v>
      </c>
      <c r="AG473" s="92">
        <f t="shared" ca="1" si="302"/>
        <v>23.32</v>
      </c>
      <c r="AH473" s="92">
        <f t="shared" ca="1" si="303"/>
        <v>24</v>
      </c>
      <c r="AI473" s="137">
        <f t="shared" ca="1" si="309"/>
        <v>79.946926829268293</v>
      </c>
      <c r="AJ473" s="137">
        <f t="shared" ca="1" si="310"/>
        <v>82.34533463414634</v>
      </c>
      <c r="AK473" s="137">
        <f t="shared" ca="1" si="311"/>
        <v>84.743742439024388</v>
      </c>
      <c r="AL473" s="137">
        <f t="shared" ca="1" si="312"/>
        <v>87.214829268292689</v>
      </c>
    </row>
    <row r="474" spans="1:38" ht="20.399999999999999">
      <c r="A474" s="5" t="s">
        <v>192</v>
      </c>
      <c r="B474" s="5" t="s">
        <v>118</v>
      </c>
      <c r="C474" s="22" t="s">
        <v>1058</v>
      </c>
      <c r="D474" s="22" t="s">
        <v>1059</v>
      </c>
      <c r="E474" s="22" t="s">
        <v>1085</v>
      </c>
      <c r="F474" s="22" t="s">
        <v>1088</v>
      </c>
      <c r="G474" s="22"/>
      <c r="H474" s="23" t="s">
        <v>606</v>
      </c>
      <c r="I474" s="24">
        <v>855</v>
      </c>
      <c r="J474" s="32">
        <v>2460</v>
      </c>
      <c r="K474" s="26" t="s">
        <v>584</v>
      </c>
      <c r="L474" s="13">
        <f t="shared" si="306"/>
        <v>30</v>
      </c>
      <c r="M474" s="27">
        <f t="shared" si="313"/>
        <v>2610</v>
      </c>
      <c r="N474" s="27">
        <f t="shared" si="297"/>
        <v>2610.0000000000064</v>
      </c>
      <c r="O474" s="15">
        <v>150</v>
      </c>
      <c r="P474" s="30">
        <f t="shared" si="287"/>
        <v>3862.2000000000003</v>
      </c>
      <c r="Q474" s="48">
        <f t="shared" si="307"/>
        <v>579330</v>
      </c>
      <c r="R474" s="44">
        <f t="shared" si="304"/>
        <v>4827.75</v>
      </c>
      <c r="S474" s="48">
        <f t="shared" si="292"/>
        <v>2172487.5</v>
      </c>
      <c r="T474" s="44">
        <f t="shared" si="288"/>
        <v>5092.2</v>
      </c>
      <c r="U474" s="48">
        <f t="shared" si="293"/>
        <v>2291490</v>
      </c>
      <c r="V474" s="44">
        <f t="shared" si="289"/>
        <v>5707.2</v>
      </c>
      <c r="W474" s="48">
        <f t="shared" si="294"/>
        <v>2568240</v>
      </c>
      <c r="X474" s="44">
        <f t="shared" si="290"/>
        <v>6322.2</v>
      </c>
      <c r="Y474" s="48">
        <f t="shared" si="295"/>
        <v>2844990</v>
      </c>
      <c r="Z474" s="20">
        <f t="shared" si="314"/>
        <v>9877207.5</v>
      </c>
      <c r="AC474" s="87">
        <f t="shared" si="298"/>
        <v>36</v>
      </c>
      <c r="AD474" s="83">
        <f t="shared" si="299"/>
        <v>3348</v>
      </c>
      <c r="AE474" s="92">
        <f t="shared" si="300"/>
        <v>33</v>
      </c>
      <c r="AF474" s="92">
        <f t="shared" si="301"/>
        <v>33.99</v>
      </c>
      <c r="AG474" s="92">
        <f t="shared" si="302"/>
        <v>34.979999999999997</v>
      </c>
      <c r="AH474" s="92">
        <f t="shared" si="303"/>
        <v>36</v>
      </c>
      <c r="AI474" s="137">
        <f t="shared" si="309"/>
        <v>3201</v>
      </c>
      <c r="AJ474" s="137">
        <f t="shared" si="310"/>
        <v>3297.03</v>
      </c>
      <c r="AK474" s="137">
        <f t="shared" si="311"/>
        <v>3393.0599999999995</v>
      </c>
      <c r="AL474" s="137">
        <f t="shared" si="312"/>
        <v>3492</v>
      </c>
    </row>
    <row r="475" spans="1:38" ht="20.399999999999999">
      <c r="A475" s="5" t="s">
        <v>192</v>
      </c>
      <c r="B475" s="5" t="s">
        <v>118</v>
      </c>
      <c r="C475" s="22" t="s">
        <v>1058</v>
      </c>
      <c r="D475" s="22" t="s">
        <v>1059</v>
      </c>
      <c r="E475" s="22" t="s">
        <v>1085</v>
      </c>
      <c r="F475" s="22" t="s">
        <v>1089</v>
      </c>
      <c r="G475" s="22"/>
      <c r="H475" s="23" t="s">
        <v>606</v>
      </c>
      <c r="I475" s="24">
        <v>1282.5</v>
      </c>
      <c r="J475" s="32">
        <v>3280</v>
      </c>
      <c r="K475" s="26" t="s">
        <v>815</v>
      </c>
      <c r="L475" s="13">
        <f t="shared" si="306"/>
        <v>40</v>
      </c>
      <c r="M475" s="27">
        <f t="shared" si="313"/>
        <v>3480</v>
      </c>
      <c r="N475" s="27">
        <f t="shared" si="297"/>
        <v>3480.0000000000082</v>
      </c>
      <c r="O475" s="15">
        <v>123</v>
      </c>
      <c r="P475" s="30">
        <f t="shared" si="287"/>
        <v>5149.6000000000004</v>
      </c>
      <c r="Q475" s="48">
        <f t="shared" si="307"/>
        <v>633400.80000000005</v>
      </c>
      <c r="R475" s="44">
        <f t="shared" si="304"/>
        <v>6437</v>
      </c>
      <c r="S475" s="48">
        <f t="shared" si="292"/>
        <v>2375253</v>
      </c>
      <c r="T475" s="44">
        <f t="shared" si="288"/>
        <v>6789.5999999999995</v>
      </c>
      <c r="U475" s="48">
        <f t="shared" si="293"/>
        <v>2505362.4</v>
      </c>
      <c r="V475" s="44">
        <f t="shared" si="289"/>
        <v>7609.5999999999995</v>
      </c>
      <c r="W475" s="48">
        <f t="shared" si="294"/>
        <v>2807942.4</v>
      </c>
      <c r="X475" s="44">
        <f t="shared" si="290"/>
        <v>8429.6</v>
      </c>
      <c r="Y475" s="48">
        <f t="shared" si="295"/>
        <v>3110522.4000000004</v>
      </c>
      <c r="Z475" s="20">
        <f t="shared" si="314"/>
        <v>10799080.200000001</v>
      </c>
      <c r="AC475" s="87">
        <f t="shared" si="298"/>
        <v>48</v>
      </c>
      <c r="AD475" s="83">
        <f t="shared" si="299"/>
        <v>4464</v>
      </c>
      <c r="AE475" s="92">
        <f t="shared" si="300"/>
        <v>44</v>
      </c>
      <c r="AF475" s="92">
        <f t="shared" si="301"/>
        <v>45.32</v>
      </c>
      <c r="AG475" s="92">
        <f t="shared" si="302"/>
        <v>46.64</v>
      </c>
      <c r="AH475" s="92">
        <f t="shared" si="303"/>
        <v>48</v>
      </c>
      <c r="AI475" s="137">
        <f t="shared" si="309"/>
        <v>4268</v>
      </c>
      <c r="AJ475" s="137">
        <f t="shared" si="310"/>
        <v>4396.04</v>
      </c>
      <c r="AK475" s="137">
        <f t="shared" si="311"/>
        <v>4524.08</v>
      </c>
      <c r="AL475" s="137">
        <f t="shared" si="312"/>
        <v>4656</v>
      </c>
    </row>
    <row r="476" spans="1:38">
      <c r="A476" s="5" t="s">
        <v>192</v>
      </c>
      <c r="B476" s="5" t="s">
        <v>118</v>
      </c>
      <c r="C476" s="22" t="s">
        <v>1058</v>
      </c>
      <c r="D476" s="22" t="s">
        <v>1059</v>
      </c>
      <c r="E476" s="22" t="s">
        <v>1090</v>
      </c>
      <c r="F476" s="22" t="s">
        <v>1091</v>
      </c>
      <c r="G476" s="22"/>
      <c r="H476" s="23" t="s">
        <v>606</v>
      </c>
      <c r="I476" s="24">
        <v>3163.5</v>
      </c>
      <c r="J476" s="32">
        <v>1640</v>
      </c>
      <c r="K476" s="26" t="s">
        <v>1092</v>
      </c>
      <c r="L476" s="13">
        <f t="shared" si="306"/>
        <v>20</v>
      </c>
      <c r="M476" s="27">
        <f t="shared" si="313"/>
        <v>1740</v>
      </c>
      <c r="N476" s="27">
        <f t="shared" si="297"/>
        <v>1740.0000000000041</v>
      </c>
      <c r="O476" s="15">
        <v>620</v>
      </c>
      <c r="P476" s="30">
        <f t="shared" si="287"/>
        <v>2574.8000000000002</v>
      </c>
      <c r="Q476" s="48">
        <f t="shared" si="307"/>
        <v>1596376</v>
      </c>
      <c r="R476" s="44">
        <f t="shared" si="304"/>
        <v>3218.5</v>
      </c>
      <c r="S476" s="48">
        <f t="shared" si="292"/>
        <v>5986410</v>
      </c>
      <c r="T476" s="44">
        <f t="shared" si="288"/>
        <v>3394.7999999999997</v>
      </c>
      <c r="U476" s="48">
        <f t="shared" si="293"/>
        <v>6314328</v>
      </c>
      <c r="V476" s="44">
        <f t="shared" si="289"/>
        <v>3804.7999999999997</v>
      </c>
      <c r="W476" s="48">
        <f t="shared" si="294"/>
        <v>7076928</v>
      </c>
      <c r="X476" s="44">
        <f t="shared" si="290"/>
        <v>4214.8</v>
      </c>
      <c r="Y476" s="48">
        <f t="shared" si="295"/>
        <v>7839528</v>
      </c>
      <c r="Z476" s="20">
        <f t="shared" si="314"/>
        <v>27217194</v>
      </c>
      <c r="AC476" s="87">
        <f t="shared" si="298"/>
        <v>24</v>
      </c>
      <c r="AD476" s="83">
        <f t="shared" si="299"/>
        <v>2232</v>
      </c>
      <c r="AE476" s="92">
        <f t="shared" si="300"/>
        <v>22</v>
      </c>
      <c r="AF476" s="92">
        <f t="shared" si="301"/>
        <v>22.66</v>
      </c>
      <c r="AG476" s="92">
        <f t="shared" si="302"/>
        <v>23.32</v>
      </c>
      <c r="AH476" s="92">
        <f t="shared" si="303"/>
        <v>24</v>
      </c>
      <c r="AI476" s="137">
        <f t="shared" si="309"/>
        <v>2134</v>
      </c>
      <c r="AJ476" s="137">
        <f t="shared" si="310"/>
        <v>2198.02</v>
      </c>
      <c r="AK476" s="137">
        <f t="shared" si="311"/>
        <v>2262.04</v>
      </c>
      <c r="AL476" s="137">
        <f t="shared" si="312"/>
        <v>2328</v>
      </c>
    </row>
    <row r="477" spans="1:38" ht="30.6">
      <c r="A477" s="5" t="s">
        <v>192</v>
      </c>
      <c r="B477" s="5" t="s">
        <v>118</v>
      </c>
      <c r="C477" s="22" t="s">
        <v>1058</v>
      </c>
      <c r="D477" s="22" t="s">
        <v>1059</v>
      </c>
      <c r="E477" s="22" t="s">
        <v>1093</v>
      </c>
      <c r="F477" s="22" t="s">
        <v>1094</v>
      </c>
      <c r="G477" s="22"/>
      <c r="H477" s="23" t="s">
        <v>606</v>
      </c>
      <c r="I477" s="24">
        <v>7695</v>
      </c>
      <c r="J477" s="32">
        <f>30*82</f>
        <v>2460</v>
      </c>
      <c r="K477" s="26" t="s">
        <v>1095</v>
      </c>
      <c r="L477" s="13">
        <f t="shared" si="306"/>
        <v>30</v>
      </c>
      <c r="M477" s="27">
        <f t="shared" si="313"/>
        <v>2610</v>
      </c>
      <c r="N477" s="27">
        <f t="shared" si="297"/>
        <v>2610.0000000000064</v>
      </c>
      <c r="O477" s="15">
        <v>250</v>
      </c>
      <c r="P477" s="30">
        <f t="shared" si="287"/>
        <v>3862.2000000000003</v>
      </c>
      <c r="Q477" s="48">
        <f t="shared" si="307"/>
        <v>965550.00000000012</v>
      </c>
      <c r="R477" s="44">
        <f t="shared" si="304"/>
        <v>4827.75</v>
      </c>
      <c r="S477" s="48">
        <f t="shared" si="292"/>
        <v>3620812.5</v>
      </c>
      <c r="T477" s="44">
        <f t="shared" si="288"/>
        <v>5092.2</v>
      </c>
      <c r="U477" s="48">
        <f t="shared" si="293"/>
        <v>3819150</v>
      </c>
      <c r="V477" s="44">
        <f t="shared" si="289"/>
        <v>5707.2</v>
      </c>
      <c r="W477" s="48">
        <f t="shared" si="294"/>
        <v>4280400</v>
      </c>
      <c r="X477" s="44">
        <f t="shared" si="290"/>
        <v>6322.2</v>
      </c>
      <c r="Y477" s="48">
        <f t="shared" si="295"/>
        <v>4741650</v>
      </c>
      <c r="Z477" s="20">
        <f t="shared" si="314"/>
        <v>16462012.5</v>
      </c>
      <c r="AC477" s="87">
        <f t="shared" si="298"/>
        <v>36</v>
      </c>
      <c r="AD477" s="83">
        <f t="shared" si="299"/>
        <v>3348</v>
      </c>
      <c r="AE477" s="92">
        <f t="shared" si="300"/>
        <v>33</v>
      </c>
      <c r="AF477" s="92">
        <f t="shared" si="301"/>
        <v>33.99</v>
      </c>
      <c r="AG477" s="92">
        <f t="shared" si="302"/>
        <v>34.979999999999997</v>
      </c>
      <c r="AH477" s="92">
        <f t="shared" si="303"/>
        <v>36</v>
      </c>
      <c r="AI477" s="137">
        <f t="shared" si="309"/>
        <v>3201</v>
      </c>
      <c r="AJ477" s="137">
        <f t="shared" si="310"/>
        <v>3297.03</v>
      </c>
      <c r="AK477" s="137">
        <f t="shared" si="311"/>
        <v>3393.0599999999995</v>
      </c>
      <c r="AL477" s="137">
        <f t="shared" si="312"/>
        <v>3492</v>
      </c>
    </row>
    <row r="478" spans="1:38" ht="30.6">
      <c r="A478" s="5" t="s">
        <v>192</v>
      </c>
      <c r="B478" s="5" t="s">
        <v>118</v>
      </c>
      <c r="C478" s="22" t="s">
        <v>1058</v>
      </c>
      <c r="D478" s="22" t="s">
        <v>1059</v>
      </c>
      <c r="E478" s="22" t="s">
        <v>1093</v>
      </c>
      <c r="F478" s="22" t="s">
        <v>1096</v>
      </c>
      <c r="G478" s="22"/>
      <c r="H478" s="23" t="s">
        <v>606</v>
      </c>
      <c r="I478" s="24">
        <v>11542.5</v>
      </c>
      <c r="J478" s="32">
        <f>40*82</f>
        <v>3280</v>
      </c>
      <c r="K478" s="26" t="s">
        <v>934</v>
      </c>
      <c r="L478" s="13">
        <f t="shared" si="306"/>
        <v>40</v>
      </c>
      <c r="M478" s="27">
        <f t="shared" si="313"/>
        <v>3480</v>
      </c>
      <c r="N478" s="27">
        <f t="shared" si="297"/>
        <v>3480.0000000000082</v>
      </c>
      <c r="O478" s="15">
        <v>150</v>
      </c>
      <c r="P478" s="30">
        <f t="shared" si="287"/>
        <v>5149.6000000000004</v>
      </c>
      <c r="Q478" s="48">
        <f t="shared" si="307"/>
        <v>772440</v>
      </c>
      <c r="R478" s="44">
        <f t="shared" si="304"/>
        <v>6437</v>
      </c>
      <c r="S478" s="48">
        <f t="shared" si="292"/>
        <v>2896650</v>
      </c>
      <c r="T478" s="44">
        <f t="shared" si="288"/>
        <v>6789.5999999999995</v>
      </c>
      <c r="U478" s="48">
        <f t="shared" si="293"/>
        <v>3055319.9999999995</v>
      </c>
      <c r="V478" s="44">
        <f t="shared" si="289"/>
        <v>7609.5999999999995</v>
      </c>
      <c r="W478" s="48">
        <f t="shared" si="294"/>
        <v>3424320</v>
      </c>
      <c r="X478" s="44">
        <f t="shared" si="290"/>
        <v>8429.6</v>
      </c>
      <c r="Y478" s="48">
        <f t="shared" si="295"/>
        <v>3793320</v>
      </c>
      <c r="Z478" s="20">
        <f t="shared" si="314"/>
        <v>13169610</v>
      </c>
      <c r="AC478" s="87">
        <f t="shared" si="298"/>
        <v>48</v>
      </c>
      <c r="AD478" s="83">
        <f t="shared" si="299"/>
        <v>4464</v>
      </c>
      <c r="AE478" s="92">
        <f t="shared" si="300"/>
        <v>44</v>
      </c>
      <c r="AF478" s="92">
        <f t="shared" si="301"/>
        <v>45.32</v>
      </c>
      <c r="AG478" s="92">
        <f t="shared" si="302"/>
        <v>46.64</v>
      </c>
      <c r="AH478" s="92">
        <f t="shared" si="303"/>
        <v>48</v>
      </c>
      <c r="AI478" s="137">
        <f t="shared" si="309"/>
        <v>4268</v>
      </c>
      <c r="AJ478" s="137">
        <f t="shared" si="310"/>
        <v>4396.04</v>
      </c>
      <c r="AK478" s="137">
        <f t="shared" si="311"/>
        <v>4524.08</v>
      </c>
      <c r="AL478" s="137">
        <f t="shared" si="312"/>
        <v>4656</v>
      </c>
    </row>
    <row r="479" spans="1:38" ht="30.6">
      <c r="A479" s="5" t="s">
        <v>192</v>
      </c>
      <c r="B479" s="5" t="s">
        <v>118</v>
      </c>
      <c r="C479" s="22" t="s">
        <v>1058</v>
      </c>
      <c r="D479" s="22" t="s">
        <v>1059</v>
      </c>
      <c r="E479" s="22" t="s">
        <v>1093</v>
      </c>
      <c r="F479" s="22" t="s">
        <v>1097</v>
      </c>
      <c r="G479" s="22"/>
      <c r="H479" s="23" t="s">
        <v>606</v>
      </c>
      <c r="I479" s="24">
        <v>5001.75</v>
      </c>
      <c r="J479" s="32">
        <f>20*82</f>
        <v>1640</v>
      </c>
      <c r="K479" s="26" t="s">
        <v>1098</v>
      </c>
      <c r="L479" s="13">
        <f t="shared" si="306"/>
        <v>20</v>
      </c>
      <c r="M479" s="27">
        <f t="shared" si="313"/>
        <v>1740</v>
      </c>
      <c r="N479" s="27">
        <f t="shared" si="297"/>
        <v>1740.0000000000041</v>
      </c>
      <c r="O479" s="15">
        <v>69</v>
      </c>
      <c r="P479" s="30">
        <f t="shared" ref="P479:P542" si="315">+J479*1.57</f>
        <v>2574.8000000000002</v>
      </c>
      <c r="Q479" s="48">
        <f t="shared" si="307"/>
        <v>177661.2</v>
      </c>
      <c r="R479" s="44">
        <f t="shared" si="304"/>
        <v>3218.5</v>
      </c>
      <c r="S479" s="48">
        <f t="shared" si="292"/>
        <v>666229.5</v>
      </c>
      <c r="T479" s="44">
        <f t="shared" ref="T479:T542" si="316">+J479*2.07</f>
        <v>3394.7999999999997</v>
      </c>
      <c r="U479" s="48">
        <f t="shared" si="293"/>
        <v>702723.6</v>
      </c>
      <c r="V479" s="44">
        <f t="shared" ref="V479:V542" si="317">+J479*2.32</f>
        <v>3804.7999999999997</v>
      </c>
      <c r="W479" s="48">
        <f t="shared" si="294"/>
        <v>787593.59999999986</v>
      </c>
      <c r="X479" s="44">
        <f t="shared" ref="X479:X542" si="318">+J479*2.57</f>
        <v>4214.8</v>
      </c>
      <c r="Y479" s="48">
        <f t="shared" si="295"/>
        <v>872463.60000000009</v>
      </c>
      <c r="Z479" s="20">
        <f t="shared" si="314"/>
        <v>3029010.3</v>
      </c>
      <c r="AC479" s="87">
        <f t="shared" si="298"/>
        <v>24</v>
      </c>
      <c r="AD479" s="83">
        <f t="shared" si="299"/>
        <v>2232</v>
      </c>
      <c r="AE479" s="92">
        <f t="shared" si="300"/>
        <v>22</v>
      </c>
      <c r="AF479" s="92">
        <f t="shared" si="301"/>
        <v>22.66</v>
      </c>
      <c r="AG479" s="92">
        <f t="shared" si="302"/>
        <v>23.32</v>
      </c>
      <c r="AH479" s="92">
        <f t="shared" si="303"/>
        <v>24</v>
      </c>
      <c r="AI479" s="137">
        <f t="shared" si="309"/>
        <v>2134</v>
      </c>
      <c r="AJ479" s="137">
        <f t="shared" si="310"/>
        <v>2198.02</v>
      </c>
      <c r="AK479" s="137">
        <f t="shared" si="311"/>
        <v>2262.04</v>
      </c>
      <c r="AL479" s="137">
        <f t="shared" si="312"/>
        <v>2328</v>
      </c>
    </row>
    <row r="480" spans="1:38" ht="30.6">
      <c r="A480" s="5" t="s">
        <v>192</v>
      </c>
      <c r="B480" s="5" t="s">
        <v>118</v>
      </c>
      <c r="C480" s="22" t="s">
        <v>1058</v>
      </c>
      <c r="D480" s="22" t="s">
        <v>1059</v>
      </c>
      <c r="E480" s="22" t="s">
        <v>1093</v>
      </c>
      <c r="F480" s="22" t="s">
        <v>1099</v>
      </c>
      <c r="G480" s="22"/>
      <c r="H480" s="23" t="s">
        <v>606</v>
      </c>
      <c r="I480" s="24">
        <v>7695</v>
      </c>
      <c r="J480" s="32">
        <f>30*82</f>
        <v>2460</v>
      </c>
      <c r="K480" s="26" t="s">
        <v>1095</v>
      </c>
      <c r="L480" s="13">
        <f t="shared" si="306"/>
        <v>30</v>
      </c>
      <c r="M480" s="27">
        <f t="shared" si="313"/>
        <v>2610</v>
      </c>
      <c r="N480" s="27">
        <f t="shared" si="297"/>
        <v>2610.0000000000064</v>
      </c>
      <c r="O480" s="15">
        <v>750</v>
      </c>
      <c r="P480" s="30">
        <f t="shared" si="315"/>
        <v>3862.2000000000003</v>
      </c>
      <c r="Q480" s="48">
        <f t="shared" si="307"/>
        <v>2896650</v>
      </c>
      <c r="R480" s="44">
        <f t="shared" si="304"/>
        <v>4827.75</v>
      </c>
      <c r="S480" s="48">
        <f t="shared" si="292"/>
        <v>10862437.5</v>
      </c>
      <c r="T480" s="44">
        <f t="shared" si="316"/>
        <v>5092.2</v>
      </c>
      <c r="U480" s="48">
        <f t="shared" si="293"/>
        <v>11457450</v>
      </c>
      <c r="V480" s="44">
        <f t="shared" si="317"/>
        <v>5707.2</v>
      </c>
      <c r="W480" s="48">
        <f t="shared" si="294"/>
        <v>12841200</v>
      </c>
      <c r="X480" s="44">
        <f t="shared" si="318"/>
        <v>6322.2</v>
      </c>
      <c r="Y480" s="48">
        <f t="shared" si="295"/>
        <v>14224950</v>
      </c>
      <c r="Z480" s="20">
        <f t="shared" si="314"/>
        <v>49386037.5</v>
      </c>
      <c r="AC480" s="87">
        <f t="shared" si="298"/>
        <v>36</v>
      </c>
      <c r="AD480" s="83">
        <f t="shared" si="299"/>
        <v>3348</v>
      </c>
      <c r="AE480" s="92">
        <f t="shared" si="300"/>
        <v>33</v>
      </c>
      <c r="AF480" s="92">
        <f t="shared" si="301"/>
        <v>33.99</v>
      </c>
      <c r="AG480" s="92">
        <f t="shared" si="302"/>
        <v>34.979999999999997</v>
      </c>
      <c r="AH480" s="92">
        <f t="shared" si="303"/>
        <v>36</v>
      </c>
      <c r="AI480" s="137">
        <f t="shared" si="309"/>
        <v>3201</v>
      </c>
      <c r="AJ480" s="137">
        <f t="shared" si="310"/>
        <v>3297.03</v>
      </c>
      <c r="AK480" s="137">
        <f t="shared" si="311"/>
        <v>3393.0599999999995</v>
      </c>
      <c r="AL480" s="137">
        <f t="shared" si="312"/>
        <v>3492</v>
      </c>
    </row>
    <row r="481" spans="1:38" ht="30.6">
      <c r="A481" s="5" t="s">
        <v>192</v>
      </c>
      <c r="B481" s="5" t="s">
        <v>118</v>
      </c>
      <c r="C481" s="22" t="s">
        <v>1058</v>
      </c>
      <c r="D481" s="22" t="s">
        <v>1059</v>
      </c>
      <c r="E481" s="22" t="s">
        <v>1093</v>
      </c>
      <c r="F481" s="22" t="s">
        <v>1100</v>
      </c>
      <c r="G481" s="22"/>
      <c r="H481" s="23" t="s">
        <v>606</v>
      </c>
      <c r="I481" s="24">
        <v>11542.5</v>
      </c>
      <c r="J481" s="32">
        <f>40*82</f>
        <v>3280</v>
      </c>
      <c r="K481" s="26" t="s">
        <v>934</v>
      </c>
      <c r="L481" s="13">
        <f t="shared" si="306"/>
        <v>40</v>
      </c>
      <c r="M481" s="27">
        <f t="shared" si="313"/>
        <v>3480</v>
      </c>
      <c r="N481" s="27">
        <f t="shared" si="297"/>
        <v>3480.0000000000082</v>
      </c>
      <c r="O481" s="15">
        <v>620</v>
      </c>
      <c r="P481" s="30">
        <f t="shared" si="315"/>
        <v>5149.6000000000004</v>
      </c>
      <c r="Q481" s="48">
        <f t="shared" si="307"/>
        <v>3192752</v>
      </c>
      <c r="R481" s="44">
        <f t="shared" si="304"/>
        <v>6437</v>
      </c>
      <c r="S481" s="48">
        <f t="shared" si="292"/>
        <v>11972820</v>
      </c>
      <c r="T481" s="44">
        <f t="shared" si="316"/>
        <v>6789.5999999999995</v>
      </c>
      <c r="U481" s="48">
        <f t="shared" si="293"/>
        <v>12628656</v>
      </c>
      <c r="V481" s="44">
        <f t="shared" si="317"/>
        <v>7609.5999999999995</v>
      </c>
      <c r="W481" s="48">
        <f t="shared" si="294"/>
        <v>14153856</v>
      </c>
      <c r="X481" s="44">
        <f t="shared" si="318"/>
        <v>8429.6</v>
      </c>
      <c r="Y481" s="48">
        <f t="shared" si="295"/>
        <v>15679056</v>
      </c>
      <c r="Z481" s="20">
        <f t="shared" si="314"/>
        <v>54434388</v>
      </c>
      <c r="AC481" s="87">
        <f t="shared" si="298"/>
        <v>48</v>
      </c>
      <c r="AD481" s="83">
        <f t="shared" si="299"/>
        <v>4464</v>
      </c>
      <c r="AE481" s="92">
        <f t="shared" si="300"/>
        <v>44</v>
      </c>
      <c r="AF481" s="92">
        <f t="shared" si="301"/>
        <v>45.32</v>
      </c>
      <c r="AG481" s="92">
        <f t="shared" si="302"/>
        <v>46.64</v>
      </c>
      <c r="AH481" s="92">
        <f t="shared" si="303"/>
        <v>48</v>
      </c>
      <c r="AI481" s="137">
        <f t="shared" si="309"/>
        <v>4268</v>
      </c>
      <c r="AJ481" s="137">
        <f t="shared" si="310"/>
        <v>4396.04</v>
      </c>
      <c r="AK481" s="137">
        <f t="shared" si="311"/>
        <v>4524.08</v>
      </c>
      <c r="AL481" s="137">
        <f t="shared" si="312"/>
        <v>4656</v>
      </c>
    </row>
    <row r="482" spans="1:38" ht="30.6">
      <c r="A482" s="5" t="s">
        <v>192</v>
      </c>
      <c r="B482" s="5" t="s">
        <v>118</v>
      </c>
      <c r="C482" s="22" t="s">
        <v>1058</v>
      </c>
      <c r="D482" s="22" t="s">
        <v>1059</v>
      </c>
      <c r="E482" s="22" t="s">
        <v>1093</v>
      </c>
      <c r="F482" s="22" t="s">
        <v>1101</v>
      </c>
      <c r="G482" s="22"/>
      <c r="H482" s="23" t="s">
        <v>606</v>
      </c>
      <c r="I482" s="24">
        <v>5001.75</v>
      </c>
      <c r="J482" s="32">
        <f>20*82</f>
        <v>1640</v>
      </c>
      <c r="K482" s="26" t="s">
        <v>1098</v>
      </c>
      <c r="L482" s="13">
        <f t="shared" si="306"/>
        <v>20</v>
      </c>
      <c r="M482" s="27">
        <f t="shared" si="313"/>
        <v>1740</v>
      </c>
      <c r="N482" s="27">
        <f t="shared" si="297"/>
        <v>1740.0000000000041</v>
      </c>
      <c r="O482" s="15">
        <v>1500</v>
      </c>
      <c r="P482" s="30">
        <f t="shared" si="315"/>
        <v>2574.8000000000002</v>
      </c>
      <c r="Q482" s="48">
        <f t="shared" si="307"/>
        <v>3862200.0000000005</v>
      </c>
      <c r="R482" s="44">
        <f t="shared" si="304"/>
        <v>3218.5</v>
      </c>
      <c r="S482" s="48">
        <f t="shared" si="292"/>
        <v>14483250</v>
      </c>
      <c r="T482" s="44">
        <f t="shared" si="316"/>
        <v>3394.7999999999997</v>
      </c>
      <c r="U482" s="48">
        <f t="shared" si="293"/>
        <v>15276600</v>
      </c>
      <c r="V482" s="44">
        <f t="shared" si="317"/>
        <v>3804.7999999999997</v>
      </c>
      <c r="W482" s="48">
        <f t="shared" si="294"/>
        <v>17121600</v>
      </c>
      <c r="X482" s="44">
        <f t="shared" si="318"/>
        <v>4214.8</v>
      </c>
      <c r="Y482" s="48">
        <f t="shared" si="295"/>
        <v>18966600</v>
      </c>
      <c r="Z482" s="20">
        <f t="shared" si="314"/>
        <v>65848050</v>
      </c>
      <c r="AC482" s="87">
        <f t="shared" si="298"/>
        <v>24</v>
      </c>
      <c r="AD482" s="83">
        <f t="shared" si="299"/>
        <v>2232</v>
      </c>
      <c r="AE482" s="92">
        <f t="shared" si="300"/>
        <v>22</v>
      </c>
      <c r="AF482" s="92">
        <f t="shared" si="301"/>
        <v>22.66</v>
      </c>
      <c r="AG482" s="92">
        <f t="shared" si="302"/>
        <v>23.32</v>
      </c>
      <c r="AH482" s="92">
        <f t="shared" si="303"/>
        <v>24</v>
      </c>
      <c r="AI482" s="137">
        <f t="shared" si="309"/>
        <v>2134</v>
      </c>
      <c r="AJ482" s="137">
        <f t="shared" si="310"/>
        <v>2198.02</v>
      </c>
      <c r="AK482" s="137">
        <f t="shared" si="311"/>
        <v>2262.04</v>
      </c>
      <c r="AL482" s="137">
        <f t="shared" si="312"/>
        <v>2328</v>
      </c>
    </row>
    <row r="483" spans="1:38" ht="30.6">
      <c r="A483" s="5" t="s">
        <v>192</v>
      </c>
      <c r="B483" s="5" t="s">
        <v>118</v>
      </c>
      <c r="C483" s="22" t="s">
        <v>1058</v>
      </c>
      <c r="D483" s="22" t="s">
        <v>1059</v>
      </c>
      <c r="E483" s="22" t="s">
        <v>1102</v>
      </c>
      <c r="F483" s="22" t="s">
        <v>2268</v>
      </c>
      <c r="G483" s="22"/>
      <c r="H483" s="23" t="s">
        <v>606</v>
      </c>
      <c r="I483" s="24">
        <v>4745.25</v>
      </c>
      <c r="J483" s="32">
        <v>9840</v>
      </c>
      <c r="K483" s="26" t="s">
        <v>1103</v>
      </c>
      <c r="L483" s="13">
        <f t="shared" si="306"/>
        <v>120</v>
      </c>
      <c r="M483" s="27">
        <f t="shared" si="313"/>
        <v>10440</v>
      </c>
      <c r="N483" s="27">
        <f t="shared" si="297"/>
        <v>10440.000000000025</v>
      </c>
      <c r="O483" s="15">
        <v>2500</v>
      </c>
      <c r="P483" s="30">
        <f t="shared" si="315"/>
        <v>15448.800000000001</v>
      </c>
      <c r="Q483" s="48">
        <f t="shared" si="307"/>
        <v>38622000</v>
      </c>
      <c r="R483" s="44">
        <f t="shared" si="304"/>
        <v>19311</v>
      </c>
      <c r="S483" s="48">
        <f t="shared" si="292"/>
        <v>144832500</v>
      </c>
      <c r="T483" s="44">
        <f t="shared" si="316"/>
        <v>20368.8</v>
      </c>
      <c r="U483" s="48">
        <f t="shared" si="293"/>
        <v>152766000</v>
      </c>
      <c r="V483" s="44">
        <f t="shared" si="317"/>
        <v>22828.799999999999</v>
      </c>
      <c r="W483" s="48">
        <f t="shared" si="294"/>
        <v>171216000</v>
      </c>
      <c r="X483" s="44">
        <f t="shared" si="318"/>
        <v>25288.799999999999</v>
      </c>
      <c r="Y483" s="48">
        <f t="shared" si="295"/>
        <v>189666000</v>
      </c>
      <c r="Z483" s="20">
        <f t="shared" si="314"/>
        <v>658480500</v>
      </c>
      <c r="AC483" s="87">
        <f t="shared" si="298"/>
        <v>144</v>
      </c>
      <c r="AD483" s="83">
        <f t="shared" si="299"/>
        <v>13392</v>
      </c>
      <c r="AE483" s="92">
        <f t="shared" si="300"/>
        <v>132</v>
      </c>
      <c r="AF483" s="92">
        <f t="shared" si="301"/>
        <v>135.96</v>
      </c>
      <c r="AG483" s="92">
        <f t="shared" si="302"/>
        <v>139.91999999999999</v>
      </c>
      <c r="AH483" s="92">
        <f t="shared" si="303"/>
        <v>144</v>
      </c>
      <c r="AI483" s="137">
        <f t="shared" si="309"/>
        <v>12804</v>
      </c>
      <c r="AJ483" s="137">
        <f t="shared" si="310"/>
        <v>13188.12</v>
      </c>
      <c r="AK483" s="137">
        <f t="shared" si="311"/>
        <v>13572.239999999998</v>
      </c>
      <c r="AL483" s="137">
        <f t="shared" si="312"/>
        <v>13968</v>
      </c>
    </row>
    <row r="484" spans="1:38">
      <c r="A484" s="5" t="s">
        <v>192</v>
      </c>
      <c r="B484" s="5" t="s">
        <v>118</v>
      </c>
      <c r="C484" s="22" t="s">
        <v>1058</v>
      </c>
      <c r="D484" s="22" t="s">
        <v>1059</v>
      </c>
      <c r="E484" s="22" t="s">
        <v>1068</v>
      </c>
      <c r="F484" s="22" t="s">
        <v>640</v>
      </c>
      <c r="G484" s="22"/>
      <c r="H484" s="23" t="s">
        <v>606</v>
      </c>
      <c r="I484" s="24">
        <v>173.13749999999999</v>
      </c>
      <c r="J484" s="32">
        <f>3*82</f>
        <v>246</v>
      </c>
      <c r="K484" s="26" t="s">
        <v>974</v>
      </c>
      <c r="L484" s="13">
        <f t="shared" si="306"/>
        <v>3</v>
      </c>
      <c r="M484" s="27">
        <f t="shared" si="313"/>
        <v>261</v>
      </c>
      <c r="N484" s="27">
        <f t="shared" si="297"/>
        <v>261.00000000000063</v>
      </c>
      <c r="O484" s="15">
        <v>250</v>
      </c>
      <c r="P484" s="30">
        <f t="shared" si="315"/>
        <v>386.22</v>
      </c>
      <c r="Q484" s="48">
        <f t="shared" si="307"/>
        <v>96555</v>
      </c>
      <c r="R484" s="44">
        <f t="shared" si="304"/>
        <v>482.77500000000003</v>
      </c>
      <c r="S484" s="48">
        <f t="shared" si="292"/>
        <v>362081.25000000006</v>
      </c>
      <c r="T484" s="44">
        <f t="shared" si="316"/>
        <v>509.21999999999997</v>
      </c>
      <c r="U484" s="48">
        <f t="shared" si="293"/>
        <v>381914.99999999994</v>
      </c>
      <c r="V484" s="44">
        <f t="shared" si="317"/>
        <v>570.71999999999991</v>
      </c>
      <c r="W484" s="48">
        <f t="shared" si="294"/>
        <v>428039.99999999988</v>
      </c>
      <c r="X484" s="44">
        <f t="shared" si="318"/>
        <v>632.21999999999991</v>
      </c>
      <c r="Y484" s="48">
        <f t="shared" si="295"/>
        <v>474164.99999999988</v>
      </c>
      <c r="Z484" s="20">
        <f t="shared" si="314"/>
        <v>1646201.2499999998</v>
      </c>
      <c r="AC484" s="87">
        <f t="shared" si="298"/>
        <v>3.5999999999999996</v>
      </c>
      <c r="AD484" s="83">
        <f t="shared" si="299"/>
        <v>334.79999999999995</v>
      </c>
      <c r="AE484" s="92">
        <f t="shared" si="300"/>
        <v>3.3000000000000003</v>
      </c>
      <c r="AF484" s="92">
        <f t="shared" si="301"/>
        <v>3.399</v>
      </c>
      <c r="AG484" s="92">
        <f t="shared" si="302"/>
        <v>3.4979999999999998</v>
      </c>
      <c r="AH484" s="92">
        <f t="shared" si="303"/>
        <v>3.5999999999999996</v>
      </c>
      <c r="AI484" s="137">
        <f t="shared" si="309"/>
        <v>320.10000000000002</v>
      </c>
      <c r="AJ484" s="137">
        <f t="shared" si="310"/>
        <v>329.70299999999997</v>
      </c>
      <c r="AK484" s="137">
        <f t="shared" si="311"/>
        <v>339.30599999999998</v>
      </c>
      <c r="AL484" s="137">
        <f t="shared" si="312"/>
        <v>349.2</v>
      </c>
    </row>
    <row r="485" spans="1:38">
      <c r="A485" s="5" t="s">
        <v>192</v>
      </c>
      <c r="B485" s="5" t="s">
        <v>118</v>
      </c>
      <c r="C485" s="22" t="s">
        <v>1058</v>
      </c>
      <c r="D485" s="22" t="s">
        <v>1059</v>
      </c>
      <c r="E485" s="22" t="s">
        <v>1068</v>
      </c>
      <c r="F485" s="22" t="s">
        <v>1104</v>
      </c>
      <c r="G485" s="22"/>
      <c r="H485" s="23" t="s">
        <v>606</v>
      </c>
      <c r="I485" s="24">
        <v>307.8</v>
      </c>
      <c r="J485" s="32">
        <v>246</v>
      </c>
      <c r="K485" s="26" t="s">
        <v>544</v>
      </c>
      <c r="L485" s="13">
        <f t="shared" si="306"/>
        <v>3</v>
      </c>
      <c r="M485" s="27">
        <f t="shared" si="313"/>
        <v>261</v>
      </c>
      <c r="N485" s="27">
        <f t="shared" si="297"/>
        <v>261.00000000000063</v>
      </c>
      <c r="O485" s="15">
        <v>1500</v>
      </c>
      <c r="P485" s="30">
        <f t="shared" si="315"/>
        <v>386.22</v>
      </c>
      <c r="Q485" s="48">
        <f t="shared" si="307"/>
        <v>579330</v>
      </c>
      <c r="R485" s="44">
        <f t="shared" si="304"/>
        <v>482.77500000000003</v>
      </c>
      <c r="S485" s="48">
        <f t="shared" si="292"/>
        <v>2172487.5</v>
      </c>
      <c r="T485" s="44">
        <f t="shared" si="316"/>
        <v>509.21999999999997</v>
      </c>
      <c r="U485" s="48">
        <f t="shared" si="293"/>
        <v>2291490</v>
      </c>
      <c r="V485" s="44">
        <f t="shared" si="317"/>
        <v>570.71999999999991</v>
      </c>
      <c r="W485" s="48">
        <f t="shared" si="294"/>
        <v>2568239.9999999995</v>
      </c>
      <c r="X485" s="44">
        <f t="shared" si="318"/>
        <v>632.21999999999991</v>
      </c>
      <c r="Y485" s="48">
        <f t="shared" si="295"/>
        <v>2844989.9999999995</v>
      </c>
      <c r="Z485" s="20">
        <f t="shared" si="314"/>
        <v>9877207.5</v>
      </c>
      <c r="AC485" s="87">
        <f t="shared" si="298"/>
        <v>3.5999999999999996</v>
      </c>
      <c r="AD485" s="83">
        <f t="shared" si="299"/>
        <v>334.79999999999995</v>
      </c>
      <c r="AE485" s="92">
        <f t="shared" si="300"/>
        <v>3.3000000000000003</v>
      </c>
      <c r="AF485" s="92">
        <f t="shared" si="301"/>
        <v>3.399</v>
      </c>
      <c r="AG485" s="92">
        <f t="shared" si="302"/>
        <v>3.4979999999999998</v>
      </c>
      <c r="AH485" s="92">
        <f t="shared" si="303"/>
        <v>3.5999999999999996</v>
      </c>
      <c r="AI485" s="137">
        <f t="shared" si="309"/>
        <v>320.10000000000002</v>
      </c>
      <c r="AJ485" s="137">
        <f t="shared" si="310"/>
        <v>329.70299999999997</v>
      </c>
      <c r="AK485" s="137">
        <f t="shared" si="311"/>
        <v>339.30599999999998</v>
      </c>
      <c r="AL485" s="137">
        <f t="shared" si="312"/>
        <v>349.2</v>
      </c>
    </row>
    <row r="486" spans="1:38">
      <c r="A486" s="5" t="s">
        <v>192</v>
      </c>
      <c r="B486" s="5" t="s">
        <v>118</v>
      </c>
      <c r="C486" s="22" t="s">
        <v>1058</v>
      </c>
      <c r="D486" s="22" t="s">
        <v>1059</v>
      </c>
      <c r="E486" s="22" t="s">
        <v>1068</v>
      </c>
      <c r="F486" s="22" t="s">
        <v>612</v>
      </c>
      <c r="G486" s="22"/>
      <c r="H486" s="23" t="s">
        <v>606</v>
      </c>
      <c r="I486" s="24">
        <v>131.58449999999999</v>
      </c>
      <c r="J486" s="32">
        <v>164</v>
      </c>
      <c r="K486" s="26" t="s">
        <v>1105</v>
      </c>
      <c r="L486" s="13">
        <f t="shared" si="306"/>
        <v>2</v>
      </c>
      <c r="M486" s="27">
        <f t="shared" si="313"/>
        <v>174</v>
      </c>
      <c r="N486" s="27">
        <f t="shared" si="297"/>
        <v>174.0000000000004</v>
      </c>
      <c r="O486" s="15">
        <v>3500</v>
      </c>
      <c r="P486" s="30">
        <f t="shared" si="315"/>
        <v>257.48</v>
      </c>
      <c r="Q486" s="48">
        <f t="shared" si="307"/>
        <v>901180.00000000012</v>
      </c>
      <c r="R486" s="44">
        <f t="shared" si="304"/>
        <v>321.85000000000002</v>
      </c>
      <c r="S486" s="48">
        <f t="shared" ref="S486:S546" si="319">+R486*O486*3</f>
        <v>3379425</v>
      </c>
      <c r="T486" s="44">
        <f t="shared" si="316"/>
        <v>339.47999999999996</v>
      </c>
      <c r="U486" s="48">
        <f t="shared" ref="U486:U546" si="320">+T486*O486*3</f>
        <v>3564539.9999999991</v>
      </c>
      <c r="V486" s="44">
        <f t="shared" si="317"/>
        <v>380.47999999999996</v>
      </c>
      <c r="W486" s="48">
        <f t="shared" ref="W486:W546" si="321">+V486*O486*3</f>
        <v>3995039.9999999991</v>
      </c>
      <c r="X486" s="44">
        <f t="shared" si="318"/>
        <v>421.47999999999996</v>
      </c>
      <c r="Y486" s="48">
        <f t="shared" ref="Y486:Y546" si="322">+X486*O486*3</f>
        <v>4425539.9999999991</v>
      </c>
      <c r="Z486" s="20">
        <f t="shared" si="314"/>
        <v>15364544.999999996</v>
      </c>
      <c r="AC486" s="87">
        <f t="shared" si="298"/>
        <v>2.4</v>
      </c>
      <c r="AD486" s="83">
        <f t="shared" si="299"/>
        <v>223.2</v>
      </c>
      <c r="AE486" s="92">
        <f t="shared" si="300"/>
        <v>2.2000000000000002</v>
      </c>
      <c r="AF486" s="92">
        <f t="shared" si="301"/>
        <v>2.266</v>
      </c>
      <c r="AG486" s="92">
        <f t="shared" si="302"/>
        <v>2.3319999999999999</v>
      </c>
      <c r="AH486" s="92">
        <f t="shared" si="303"/>
        <v>2.4</v>
      </c>
      <c r="AI486" s="137">
        <f t="shared" si="309"/>
        <v>213.4</v>
      </c>
      <c r="AJ486" s="137">
        <f t="shared" si="310"/>
        <v>219.80199999999999</v>
      </c>
      <c r="AK486" s="137">
        <f t="shared" si="311"/>
        <v>226.20399999999998</v>
      </c>
      <c r="AL486" s="137">
        <f t="shared" si="312"/>
        <v>232.79999999999998</v>
      </c>
    </row>
    <row r="487" spans="1:38">
      <c r="C487" s="22" t="s">
        <v>1058</v>
      </c>
      <c r="D487" s="22" t="s">
        <v>2267</v>
      </c>
      <c r="E487" s="22" t="s">
        <v>1068</v>
      </c>
      <c r="F487" s="22" t="s">
        <v>639</v>
      </c>
      <c r="G487" s="22"/>
      <c r="H487" s="23" t="s">
        <v>606</v>
      </c>
      <c r="I487" s="24"/>
      <c r="J487" s="32">
        <f>1.5*82</f>
        <v>123</v>
      </c>
      <c r="K487" s="26"/>
      <c r="L487" s="13">
        <f t="shared" si="306"/>
        <v>1.5</v>
      </c>
      <c r="M487" s="27"/>
      <c r="N487" s="27"/>
      <c r="Q487" s="48"/>
      <c r="R487" s="44"/>
      <c r="S487" s="48"/>
      <c r="T487" s="44"/>
      <c r="U487" s="48"/>
      <c r="V487" s="44"/>
      <c r="W487" s="48"/>
      <c r="X487" s="44"/>
      <c r="Y487" s="48"/>
      <c r="AC487" s="87">
        <f t="shared" si="298"/>
        <v>1.7999999999999998</v>
      </c>
      <c r="AD487" s="83">
        <f t="shared" si="299"/>
        <v>167.39999999999998</v>
      </c>
      <c r="AE487" s="92">
        <f t="shared" si="300"/>
        <v>1.6500000000000001</v>
      </c>
      <c r="AF487" s="92">
        <f t="shared" si="301"/>
        <v>1.6995</v>
      </c>
      <c r="AG487" s="92">
        <f t="shared" ref="AG487" si="323">L487*1.166</f>
        <v>1.7489999999999999</v>
      </c>
      <c r="AH487" s="92">
        <f t="shared" ref="AH487" si="324">L487*1.2</f>
        <v>1.7999999999999998</v>
      </c>
      <c r="AI487" s="137">
        <f t="shared" si="309"/>
        <v>160.05000000000001</v>
      </c>
      <c r="AJ487" s="137">
        <f t="shared" si="310"/>
        <v>164.85149999999999</v>
      </c>
      <c r="AK487" s="137">
        <f t="shared" si="311"/>
        <v>169.65299999999999</v>
      </c>
      <c r="AL487" s="137">
        <f t="shared" si="312"/>
        <v>174.6</v>
      </c>
    </row>
    <row r="488" spans="1:38">
      <c r="A488" s="5" t="s">
        <v>192</v>
      </c>
      <c r="B488" s="5" t="s">
        <v>118</v>
      </c>
      <c r="C488" s="22" t="s">
        <v>1058</v>
      </c>
      <c r="D488" s="22" t="s">
        <v>1059</v>
      </c>
      <c r="E488" s="22" t="s">
        <v>1106</v>
      </c>
      <c r="F488" s="22"/>
      <c r="G488" s="22"/>
      <c r="H488" s="23" t="s">
        <v>606</v>
      </c>
      <c r="I488" s="24">
        <v>38475</v>
      </c>
      <c r="J488" s="32">
        <v>41000</v>
      </c>
      <c r="K488" s="26" t="s">
        <v>575</v>
      </c>
      <c r="L488" s="13">
        <f t="shared" si="306"/>
        <v>500</v>
      </c>
      <c r="M488" s="27">
        <f t="shared" si="313"/>
        <v>43500</v>
      </c>
      <c r="N488" s="27">
        <f t="shared" ref="N488:N510" si="325">+(1.0609756097561)*J488</f>
        <v>43500.000000000102</v>
      </c>
      <c r="O488" s="15">
        <v>225</v>
      </c>
      <c r="P488" s="30">
        <f t="shared" si="315"/>
        <v>64370</v>
      </c>
      <c r="Q488" s="48">
        <f t="shared" si="307"/>
        <v>14483250</v>
      </c>
      <c r="R488" s="44">
        <v>82000</v>
      </c>
      <c r="S488" s="48">
        <f t="shared" si="319"/>
        <v>55350000</v>
      </c>
      <c r="T488" s="44">
        <f t="shared" si="316"/>
        <v>84870</v>
      </c>
      <c r="U488" s="48">
        <f t="shared" si="320"/>
        <v>57287250</v>
      </c>
      <c r="V488" s="44">
        <f t="shared" si="317"/>
        <v>95120</v>
      </c>
      <c r="W488" s="48">
        <f t="shared" si="321"/>
        <v>64206000</v>
      </c>
      <c r="X488" s="44">
        <f t="shared" si="318"/>
        <v>105370</v>
      </c>
      <c r="Y488" s="48">
        <f t="shared" si="322"/>
        <v>71124750</v>
      </c>
      <c r="Z488" s="20">
        <f t="shared" si="314"/>
        <v>247968000</v>
      </c>
      <c r="AC488" s="87">
        <f t="shared" si="298"/>
        <v>600</v>
      </c>
      <c r="AD488" s="83">
        <f t="shared" si="299"/>
        <v>55800</v>
      </c>
      <c r="AE488" s="92">
        <f t="shared" si="300"/>
        <v>550</v>
      </c>
      <c r="AF488" s="92">
        <f t="shared" si="301"/>
        <v>566.5</v>
      </c>
      <c r="AG488" s="92">
        <f t="shared" si="302"/>
        <v>583</v>
      </c>
      <c r="AH488" s="92">
        <f t="shared" si="303"/>
        <v>600</v>
      </c>
      <c r="AI488" s="137">
        <f t="shared" si="309"/>
        <v>53350</v>
      </c>
      <c r="AJ488" s="137">
        <f t="shared" si="310"/>
        <v>54950.5</v>
      </c>
      <c r="AK488" s="137">
        <f t="shared" si="311"/>
        <v>56551</v>
      </c>
      <c r="AL488" s="137">
        <f t="shared" si="312"/>
        <v>58200</v>
      </c>
    </row>
    <row r="489" spans="1:38" ht="20.399999999999999">
      <c r="A489" s="5" t="s">
        <v>192</v>
      </c>
      <c r="B489" s="5" t="s">
        <v>118</v>
      </c>
      <c r="C489" s="22" t="s">
        <v>1058</v>
      </c>
      <c r="D489" s="22" t="s">
        <v>1059</v>
      </c>
      <c r="E489" s="22" t="s">
        <v>1107</v>
      </c>
      <c r="F489" s="22"/>
      <c r="G489" s="22"/>
      <c r="H489" s="23" t="s">
        <v>606</v>
      </c>
      <c r="I489" s="24">
        <v>3078</v>
      </c>
      <c r="J489" s="32">
        <v>2460</v>
      </c>
      <c r="K489" s="26" t="s">
        <v>544</v>
      </c>
      <c r="L489" s="13">
        <f t="shared" si="306"/>
        <v>30</v>
      </c>
      <c r="M489" s="27">
        <f t="shared" si="313"/>
        <v>2610</v>
      </c>
      <c r="N489" s="27">
        <f t="shared" si="325"/>
        <v>2610.0000000000064</v>
      </c>
      <c r="O489" s="15">
        <v>250</v>
      </c>
      <c r="P489" s="30">
        <v>23370</v>
      </c>
      <c r="Q489" s="48">
        <f t="shared" si="307"/>
        <v>5842500</v>
      </c>
      <c r="R489" s="44">
        <f t="shared" si="304"/>
        <v>29212.5</v>
      </c>
      <c r="S489" s="48">
        <f t="shared" si="319"/>
        <v>21909375</v>
      </c>
      <c r="T489" s="44">
        <f t="shared" si="316"/>
        <v>5092.2</v>
      </c>
      <c r="U489" s="48">
        <f t="shared" si="320"/>
        <v>3819150</v>
      </c>
      <c r="V489" s="44">
        <f t="shared" si="317"/>
        <v>5707.2</v>
      </c>
      <c r="W489" s="48">
        <f t="shared" si="321"/>
        <v>4280400</v>
      </c>
      <c r="X489" s="44">
        <f t="shared" si="318"/>
        <v>6322.2</v>
      </c>
      <c r="Y489" s="48">
        <f t="shared" si="322"/>
        <v>4741650</v>
      </c>
      <c r="Z489" s="20">
        <f t="shared" si="314"/>
        <v>34750575</v>
      </c>
      <c r="AC489" s="87">
        <f t="shared" si="298"/>
        <v>36</v>
      </c>
      <c r="AD489" s="83">
        <f t="shared" si="299"/>
        <v>3348</v>
      </c>
      <c r="AE489" s="92">
        <f t="shared" si="300"/>
        <v>33</v>
      </c>
      <c r="AF489" s="92">
        <f t="shared" si="301"/>
        <v>33.99</v>
      </c>
      <c r="AG489" s="92">
        <f t="shared" si="302"/>
        <v>34.979999999999997</v>
      </c>
      <c r="AH489" s="92">
        <f t="shared" si="303"/>
        <v>36</v>
      </c>
      <c r="AI489" s="137">
        <f t="shared" si="309"/>
        <v>3201</v>
      </c>
      <c r="AJ489" s="137">
        <f t="shared" si="310"/>
        <v>3297.03</v>
      </c>
      <c r="AK489" s="137">
        <f t="shared" si="311"/>
        <v>3393.0599999999995</v>
      </c>
      <c r="AL489" s="137">
        <f t="shared" si="312"/>
        <v>3492</v>
      </c>
    </row>
    <row r="490" spans="1:38">
      <c r="A490" s="5" t="s">
        <v>192</v>
      </c>
      <c r="B490" s="5" t="s">
        <v>118</v>
      </c>
      <c r="C490" s="22" t="s">
        <v>1058</v>
      </c>
      <c r="D490" s="22" t="s">
        <v>1059</v>
      </c>
      <c r="E490" s="22" t="s">
        <v>1108</v>
      </c>
      <c r="F490" s="22" t="s">
        <v>1109</v>
      </c>
      <c r="G490" s="22"/>
      <c r="H490" s="23" t="s">
        <v>606</v>
      </c>
      <c r="I490" s="24">
        <v>2565</v>
      </c>
      <c r="J490" s="32">
        <v>820</v>
      </c>
      <c r="K490" s="26" t="s">
        <v>934</v>
      </c>
      <c r="L490" s="13">
        <f t="shared" si="306"/>
        <v>10</v>
      </c>
      <c r="M490" s="27">
        <f t="shared" si="313"/>
        <v>870</v>
      </c>
      <c r="N490" s="27">
        <f t="shared" si="325"/>
        <v>870.00000000000205</v>
      </c>
      <c r="O490" s="15">
        <v>620</v>
      </c>
      <c r="P490" s="30">
        <v>105370</v>
      </c>
      <c r="Q490" s="48">
        <f t="shared" si="307"/>
        <v>65329400</v>
      </c>
      <c r="R490" s="44">
        <f t="shared" si="304"/>
        <v>131712.5</v>
      </c>
      <c r="S490" s="48">
        <f t="shared" si="319"/>
        <v>244985250</v>
      </c>
      <c r="T490" s="44">
        <f t="shared" si="316"/>
        <v>1697.3999999999999</v>
      </c>
      <c r="U490" s="48">
        <f t="shared" si="320"/>
        <v>3157164</v>
      </c>
      <c r="V490" s="44">
        <f t="shared" si="317"/>
        <v>1902.3999999999999</v>
      </c>
      <c r="W490" s="48">
        <f t="shared" si="321"/>
        <v>3538464</v>
      </c>
      <c r="X490" s="44">
        <f t="shared" si="318"/>
        <v>2107.4</v>
      </c>
      <c r="Y490" s="48">
        <f t="shared" si="322"/>
        <v>3919764</v>
      </c>
      <c r="Z490" s="20">
        <f t="shared" si="314"/>
        <v>255600642</v>
      </c>
      <c r="AC490" s="87">
        <f t="shared" ref="AC490:AC550" si="326">L490*1.2</f>
        <v>12</v>
      </c>
      <c r="AD490" s="83">
        <f t="shared" ref="AD490:AD550" si="327">AC490*93</f>
        <v>1116</v>
      </c>
      <c r="AE490" s="92">
        <f t="shared" si="300"/>
        <v>11</v>
      </c>
      <c r="AF490" s="92">
        <f t="shared" si="301"/>
        <v>11.33</v>
      </c>
      <c r="AG490" s="92">
        <f t="shared" si="302"/>
        <v>11.66</v>
      </c>
      <c r="AH490" s="92">
        <f t="shared" si="303"/>
        <v>12</v>
      </c>
      <c r="AI490" s="137">
        <f t="shared" si="309"/>
        <v>1067</v>
      </c>
      <c r="AJ490" s="137">
        <f t="shared" si="310"/>
        <v>1099.01</v>
      </c>
      <c r="AK490" s="137">
        <f t="shared" si="311"/>
        <v>1131.02</v>
      </c>
      <c r="AL490" s="137">
        <f t="shared" si="312"/>
        <v>1164</v>
      </c>
    </row>
    <row r="491" spans="1:38">
      <c r="A491" s="5" t="s">
        <v>192</v>
      </c>
      <c r="B491" s="5" t="s">
        <v>118</v>
      </c>
      <c r="C491" s="22" t="s">
        <v>1058</v>
      </c>
      <c r="D491" s="22" t="s">
        <v>1059</v>
      </c>
      <c r="E491" s="22" t="s">
        <v>1108</v>
      </c>
      <c r="F491" s="22" t="s">
        <v>1086</v>
      </c>
      <c r="G491" s="22"/>
      <c r="H491" s="23" t="s">
        <v>606</v>
      </c>
      <c r="I491" s="24">
        <v>1710</v>
      </c>
      <c r="J491" s="32">
        <v>492</v>
      </c>
      <c r="K491" s="26" t="s">
        <v>1110</v>
      </c>
      <c r="L491" s="13">
        <f t="shared" si="306"/>
        <v>6</v>
      </c>
      <c r="M491" s="27">
        <f t="shared" si="313"/>
        <v>522</v>
      </c>
      <c r="N491" s="27">
        <f t="shared" si="325"/>
        <v>522.00000000000125</v>
      </c>
      <c r="O491" s="15">
        <v>620</v>
      </c>
      <c r="P491" s="30">
        <f t="shared" si="315"/>
        <v>772.44</v>
      </c>
      <c r="Q491" s="48">
        <f t="shared" si="307"/>
        <v>478912.80000000005</v>
      </c>
      <c r="R491" s="44">
        <f t="shared" si="304"/>
        <v>965.55000000000007</v>
      </c>
      <c r="S491" s="48">
        <f t="shared" si="319"/>
        <v>1795923</v>
      </c>
      <c r="T491" s="44">
        <f t="shared" si="316"/>
        <v>1018.4399999999999</v>
      </c>
      <c r="U491" s="48">
        <f t="shared" si="320"/>
        <v>1894298.4</v>
      </c>
      <c r="V491" s="44">
        <f t="shared" si="317"/>
        <v>1141.4399999999998</v>
      </c>
      <c r="W491" s="48">
        <f t="shared" si="321"/>
        <v>2123078.4</v>
      </c>
      <c r="X491" s="44">
        <f t="shared" si="318"/>
        <v>1264.4399999999998</v>
      </c>
      <c r="Y491" s="48">
        <f t="shared" si="322"/>
        <v>2351858.4</v>
      </c>
      <c r="Z491" s="20">
        <f t="shared" si="314"/>
        <v>8165158.1999999993</v>
      </c>
      <c r="AC491" s="87">
        <f t="shared" si="326"/>
        <v>7.1999999999999993</v>
      </c>
      <c r="AD491" s="83">
        <f t="shared" si="327"/>
        <v>669.59999999999991</v>
      </c>
      <c r="AE491" s="92">
        <f t="shared" si="300"/>
        <v>6.6000000000000005</v>
      </c>
      <c r="AF491" s="92">
        <f t="shared" si="301"/>
        <v>6.798</v>
      </c>
      <c r="AG491" s="92">
        <f t="shared" si="302"/>
        <v>6.9959999999999996</v>
      </c>
      <c r="AH491" s="92">
        <f t="shared" si="303"/>
        <v>7.1999999999999993</v>
      </c>
      <c r="AI491" s="137">
        <f t="shared" si="309"/>
        <v>640.20000000000005</v>
      </c>
      <c r="AJ491" s="137">
        <f t="shared" si="310"/>
        <v>659.40599999999995</v>
      </c>
      <c r="AK491" s="137">
        <f t="shared" si="311"/>
        <v>678.61199999999997</v>
      </c>
      <c r="AL491" s="137">
        <f t="shared" si="312"/>
        <v>698.4</v>
      </c>
    </row>
    <row r="492" spans="1:38" ht="20.399999999999999">
      <c r="A492" s="5" t="s">
        <v>192</v>
      </c>
      <c r="B492" s="5" t="s">
        <v>118</v>
      </c>
      <c r="C492" s="22" t="s">
        <v>1058</v>
      </c>
      <c r="D492" s="22" t="s">
        <v>1059</v>
      </c>
      <c r="E492" s="22" t="s">
        <v>1111</v>
      </c>
      <c r="F492" s="22" t="s">
        <v>1063</v>
      </c>
      <c r="G492" s="22"/>
      <c r="H492" s="23" t="s">
        <v>606</v>
      </c>
      <c r="I492" s="24">
        <v>230.42250000000001</v>
      </c>
      <c r="J492" s="32">
        <v>246</v>
      </c>
      <c r="K492" s="26" t="s">
        <v>1112</v>
      </c>
      <c r="L492" s="13">
        <f t="shared" si="306"/>
        <v>3</v>
      </c>
      <c r="M492" s="27">
        <f t="shared" si="313"/>
        <v>261</v>
      </c>
      <c r="N492" s="27">
        <f t="shared" si="325"/>
        <v>261.00000000000063</v>
      </c>
      <c r="O492" s="15">
        <v>25</v>
      </c>
      <c r="P492" s="30">
        <f t="shared" si="315"/>
        <v>386.22</v>
      </c>
      <c r="Q492" s="48">
        <f t="shared" si="307"/>
        <v>9655.5</v>
      </c>
      <c r="R492" s="44">
        <f t="shared" si="304"/>
        <v>482.77500000000003</v>
      </c>
      <c r="S492" s="48">
        <f t="shared" si="319"/>
        <v>36208.125</v>
      </c>
      <c r="T492" s="44">
        <f t="shared" si="316"/>
        <v>509.21999999999997</v>
      </c>
      <c r="U492" s="48">
        <f t="shared" si="320"/>
        <v>38191.5</v>
      </c>
      <c r="V492" s="44">
        <f t="shared" si="317"/>
        <v>570.71999999999991</v>
      </c>
      <c r="W492" s="48">
        <f t="shared" si="321"/>
        <v>42803.999999999993</v>
      </c>
      <c r="X492" s="44">
        <f t="shared" si="318"/>
        <v>632.21999999999991</v>
      </c>
      <c r="Y492" s="48">
        <f t="shared" si="322"/>
        <v>47416.499999999993</v>
      </c>
      <c r="Z492" s="20">
        <f t="shared" si="314"/>
        <v>164620.125</v>
      </c>
      <c r="AC492" s="87">
        <f t="shared" si="326"/>
        <v>3.5999999999999996</v>
      </c>
      <c r="AD492" s="83">
        <f t="shared" si="327"/>
        <v>334.79999999999995</v>
      </c>
      <c r="AE492" s="92">
        <f t="shared" si="300"/>
        <v>3.3000000000000003</v>
      </c>
      <c r="AF492" s="92">
        <f t="shared" si="301"/>
        <v>3.399</v>
      </c>
      <c r="AG492" s="92">
        <f t="shared" si="302"/>
        <v>3.4979999999999998</v>
      </c>
      <c r="AH492" s="92">
        <f t="shared" si="303"/>
        <v>3.5999999999999996</v>
      </c>
      <c r="AI492" s="137">
        <f t="shared" si="309"/>
        <v>320.10000000000002</v>
      </c>
      <c r="AJ492" s="137">
        <f t="shared" si="310"/>
        <v>329.70299999999997</v>
      </c>
      <c r="AK492" s="137">
        <f t="shared" si="311"/>
        <v>339.30599999999998</v>
      </c>
      <c r="AL492" s="137">
        <f t="shared" si="312"/>
        <v>349.2</v>
      </c>
    </row>
    <row r="493" spans="1:38">
      <c r="A493" s="5" t="s">
        <v>192</v>
      </c>
      <c r="B493" s="5" t="s">
        <v>118</v>
      </c>
      <c r="C493" s="22" t="s">
        <v>1058</v>
      </c>
      <c r="D493" s="22" t="s">
        <v>1059</v>
      </c>
      <c r="E493" s="22" t="s">
        <v>1113</v>
      </c>
      <c r="F493" s="22" t="s">
        <v>1114</v>
      </c>
      <c r="G493" s="22"/>
      <c r="H493" s="23" t="s">
        <v>606</v>
      </c>
      <c r="I493" s="24">
        <v>2565</v>
      </c>
      <c r="J493" s="32">
        <v>820</v>
      </c>
      <c r="K493" s="26" t="s">
        <v>934</v>
      </c>
      <c r="L493" s="13">
        <f t="shared" si="306"/>
        <v>10</v>
      </c>
      <c r="M493" s="27">
        <f t="shared" si="313"/>
        <v>870</v>
      </c>
      <c r="N493" s="27">
        <f t="shared" si="325"/>
        <v>870.00000000000205</v>
      </c>
      <c r="O493" s="15">
        <v>500</v>
      </c>
      <c r="P493" s="30">
        <f t="shared" si="315"/>
        <v>1287.4000000000001</v>
      </c>
      <c r="Q493" s="48">
        <f t="shared" si="307"/>
        <v>643700</v>
      </c>
      <c r="R493" s="44">
        <f t="shared" si="304"/>
        <v>1609.25</v>
      </c>
      <c r="S493" s="48">
        <f t="shared" si="319"/>
        <v>2413875</v>
      </c>
      <c r="T493" s="44">
        <f t="shared" si="316"/>
        <v>1697.3999999999999</v>
      </c>
      <c r="U493" s="48">
        <f t="shared" si="320"/>
        <v>2546099.9999999995</v>
      </c>
      <c r="V493" s="44">
        <f t="shared" si="317"/>
        <v>1902.3999999999999</v>
      </c>
      <c r="W493" s="48">
        <f t="shared" si="321"/>
        <v>2853599.9999999995</v>
      </c>
      <c r="X493" s="44">
        <f t="shared" si="318"/>
        <v>2107.4</v>
      </c>
      <c r="Y493" s="48">
        <f t="shared" si="322"/>
        <v>3161100</v>
      </c>
      <c r="Z493" s="20">
        <f t="shared" si="314"/>
        <v>10974675</v>
      </c>
      <c r="AC493" s="87">
        <f t="shared" si="326"/>
        <v>12</v>
      </c>
      <c r="AD493" s="83">
        <f t="shared" si="327"/>
        <v>1116</v>
      </c>
      <c r="AE493" s="92">
        <f t="shared" si="300"/>
        <v>11</v>
      </c>
      <c r="AF493" s="92">
        <f t="shared" si="301"/>
        <v>11.33</v>
      </c>
      <c r="AG493" s="92">
        <f t="shared" si="302"/>
        <v>11.66</v>
      </c>
      <c r="AH493" s="92">
        <f t="shared" si="303"/>
        <v>12</v>
      </c>
      <c r="AI493" s="137">
        <f t="shared" si="309"/>
        <v>1067</v>
      </c>
      <c r="AJ493" s="137">
        <f t="shared" si="310"/>
        <v>1099.01</v>
      </c>
      <c r="AK493" s="137">
        <f t="shared" si="311"/>
        <v>1131.02</v>
      </c>
      <c r="AL493" s="137">
        <f t="shared" si="312"/>
        <v>1164</v>
      </c>
    </row>
    <row r="494" spans="1:38" ht="20.399999999999999">
      <c r="A494" s="5" t="s">
        <v>192</v>
      </c>
      <c r="B494" s="5" t="s">
        <v>118</v>
      </c>
      <c r="C494" s="22" t="s">
        <v>1058</v>
      </c>
      <c r="D494" s="22" t="s">
        <v>1059</v>
      </c>
      <c r="E494" s="22" t="s">
        <v>1113</v>
      </c>
      <c r="F494" s="22" t="s">
        <v>1115</v>
      </c>
      <c r="G494" s="22"/>
      <c r="H494" s="23" t="s">
        <v>606</v>
      </c>
      <c r="I494" s="24">
        <v>1710</v>
      </c>
      <c r="J494" s="32">
        <v>492</v>
      </c>
      <c r="K494" s="26" t="s">
        <v>1110</v>
      </c>
      <c r="L494" s="13">
        <f t="shared" si="306"/>
        <v>6</v>
      </c>
      <c r="M494" s="27">
        <f t="shared" si="313"/>
        <v>522</v>
      </c>
      <c r="N494" s="27">
        <f t="shared" si="325"/>
        <v>522.00000000000125</v>
      </c>
      <c r="O494" s="15">
        <v>620</v>
      </c>
      <c r="P494" s="30">
        <f t="shared" si="315"/>
        <v>772.44</v>
      </c>
      <c r="Q494" s="48">
        <f t="shared" si="307"/>
        <v>478912.80000000005</v>
      </c>
      <c r="R494" s="44">
        <f t="shared" si="304"/>
        <v>965.55000000000007</v>
      </c>
      <c r="S494" s="48">
        <f t="shared" si="319"/>
        <v>1795923</v>
      </c>
      <c r="T494" s="44">
        <f t="shared" si="316"/>
        <v>1018.4399999999999</v>
      </c>
      <c r="U494" s="48">
        <f t="shared" si="320"/>
        <v>1894298.4</v>
      </c>
      <c r="V494" s="44">
        <f t="shared" si="317"/>
        <v>1141.4399999999998</v>
      </c>
      <c r="W494" s="48">
        <f t="shared" si="321"/>
        <v>2123078.4</v>
      </c>
      <c r="X494" s="44">
        <f t="shared" si="318"/>
        <v>1264.4399999999998</v>
      </c>
      <c r="Y494" s="48">
        <f t="shared" si="322"/>
        <v>2351858.4</v>
      </c>
      <c r="Z494" s="20">
        <f t="shared" si="314"/>
        <v>8165158.1999999993</v>
      </c>
      <c r="AC494" s="87">
        <f t="shared" si="326"/>
        <v>7.1999999999999993</v>
      </c>
      <c r="AD494" s="83">
        <f t="shared" si="327"/>
        <v>669.59999999999991</v>
      </c>
      <c r="AE494" s="92">
        <f t="shared" si="300"/>
        <v>6.6000000000000005</v>
      </c>
      <c r="AF494" s="92">
        <f t="shared" si="301"/>
        <v>6.798</v>
      </c>
      <c r="AG494" s="92">
        <f t="shared" si="302"/>
        <v>6.9959999999999996</v>
      </c>
      <c r="AH494" s="92">
        <f t="shared" si="303"/>
        <v>7.1999999999999993</v>
      </c>
      <c r="AI494" s="137">
        <f t="shared" si="309"/>
        <v>640.20000000000005</v>
      </c>
      <c r="AJ494" s="137">
        <f t="shared" si="310"/>
        <v>659.40599999999995</v>
      </c>
      <c r="AK494" s="137">
        <f t="shared" si="311"/>
        <v>678.61199999999997</v>
      </c>
      <c r="AL494" s="137">
        <f t="shared" si="312"/>
        <v>698.4</v>
      </c>
    </row>
    <row r="495" spans="1:38">
      <c r="A495" s="5" t="s">
        <v>192</v>
      </c>
      <c r="B495" s="5" t="s">
        <v>118</v>
      </c>
      <c r="C495" s="22" t="s">
        <v>1058</v>
      </c>
      <c r="D495" s="22" t="s">
        <v>1059</v>
      </c>
      <c r="E495" s="22" t="s">
        <v>1116</v>
      </c>
      <c r="F495" s="22"/>
      <c r="G495" s="22"/>
      <c r="H495" s="23" t="s">
        <v>606</v>
      </c>
      <c r="I495" s="24">
        <v>1710</v>
      </c>
      <c r="J495" s="32">
        <v>8200</v>
      </c>
      <c r="K495" s="26" t="s">
        <v>561</v>
      </c>
      <c r="L495" s="13">
        <f t="shared" si="306"/>
        <v>100</v>
      </c>
      <c r="M495" s="27">
        <f t="shared" si="313"/>
        <v>8700</v>
      </c>
      <c r="N495" s="27">
        <f t="shared" si="325"/>
        <v>8700.00000000002</v>
      </c>
      <c r="O495" s="15">
        <v>50</v>
      </c>
      <c r="P495" s="30">
        <f t="shared" si="315"/>
        <v>12874</v>
      </c>
      <c r="Q495" s="48">
        <f t="shared" si="307"/>
        <v>643700</v>
      </c>
      <c r="R495" s="44">
        <f t="shared" si="304"/>
        <v>16092.5</v>
      </c>
      <c r="S495" s="48">
        <f t="shared" si="319"/>
        <v>2413875</v>
      </c>
      <c r="T495" s="44">
        <f t="shared" si="316"/>
        <v>16974</v>
      </c>
      <c r="U495" s="48">
        <f t="shared" si="320"/>
        <v>2546100</v>
      </c>
      <c r="V495" s="44">
        <f t="shared" si="317"/>
        <v>19024</v>
      </c>
      <c r="W495" s="48">
        <f t="shared" si="321"/>
        <v>2853600</v>
      </c>
      <c r="X495" s="44">
        <f t="shared" si="318"/>
        <v>21074</v>
      </c>
      <c r="Y495" s="48">
        <f t="shared" si="322"/>
        <v>3161100</v>
      </c>
      <c r="Z495" s="20">
        <f t="shared" si="314"/>
        <v>10974675</v>
      </c>
      <c r="AC495" s="87">
        <f t="shared" si="326"/>
        <v>120</v>
      </c>
      <c r="AD495" s="83">
        <f t="shared" si="327"/>
        <v>11160</v>
      </c>
      <c r="AE495" s="92">
        <f t="shared" si="300"/>
        <v>110.00000000000001</v>
      </c>
      <c r="AF495" s="92">
        <f t="shared" si="301"/>
        <v>113.3</v>
      </c>
      <c r="AG495" s="92">
        <f t="shared" si="302"/>
        <v>116.6</v>
      </c>
      <c r="AH495" s="92">
        <f t="shared" si="303"/>
        <v>120</v>
      </c>
      <c r="AI495" s="137">
        <f t="shared" si="309"/>
        <v>10670.000000000002</v>
      </c>
      <c r="AJ495" s="137">
        <f t="shared" si="310"/>
        <v>10990.1</v>
      </c>
      <c r="AK495" s="137">
        <f t="shared" si="311"/>
        <v>11310.199999999999</v>
      </c>
      <c r="AL495" s="137">
        <f t="shared" si="312"/>
        <v>11640</v>
      </c>
    </row>
    <row r="496" spans="1:38" ht="20.399999999999999">
      <c r="A496" s="5" t="s">
        <v>192</v>
      </c>
      <c r="B496" s="5" t="s">
        <v>118</v>
      </c>
      <c r="C496" s="22" t="s">
        <v>1058</v>
      </c>
      <c r="D496" s="22" t="s">
        <v>1059</v>
      </c>
      <c r="E496" s="22" t="s">
        <v>1117</v>
      </c>
      <c r="F496" s="22" t="s">
        <v>1063</v>
      </c>
      <c r="G496" s="22"/>
      <c r="H496" s="23" t="s">
        <v>606</v>
      </c>
      <c r="I496" s="24">
        <v>1282.5</v>
      </c>
      <c r="J496" s="32">
        <v>2050</v>
      </c>
      <c r="K496" s="26" t="s">
        <v>555</v>
      </c>
      <c r="L496" s="13">
        <f t="shared" si="306"/>
        <v>25</v>
      </c>
      <c r="M496" s="27">
        <f t="shared" si="313"/>
        <v>2175</v>
      </c>
      <c r="N496" s="27">
        <f t="shared" si="325"/>
        <v>2175.000000000005</v>
      </c>
      <c r="O496" s="15">
        <v>2500</v>
      </c>
      <c r="P496" s="30">
        <f t="shared" si="315"/>
        <v>3218.5</v>
      </c>
      <c r="Q496" s="48">
        <f t="shared" si="307"/>
        <v>8046250</v>
      </c>
      <c r="R496" s="44">
        <f t="shared" si="304"/>
        <v>4023.125</v>
      </c>
      <c r="S496" s="48">
        <f t="shared" si="319"/>
        <v>30173437.5</v>
      </c>
      <c r="T496" s="44">
        <f t="shared" si="316"/>
        <v>4243.5</v>
      </c>
      <c r="U496" s="48">
        <f t="shared" si="320"/>
        <v>31826250</v>
      </c>
      <c r="V496" s="44">
        <f t="shared" si="317"/>
        <v>4756</v>
      </c>
      <c r="W496" s="48">
        <f t="shared" si="321"/>
        <v>35670000</v>
      </c>
      <c r="X496" s="44">
        <f t="shared" si="318"/>
        <v>5268.5</v>
      </c>
      <c r="Y496" s="48">
        <f t="shared" si="322"/>
        <v>39513750</v>
      </c>
      <c r="Z496" s="20">
        <f t="shared" si="314"/>
        <v>137183437.5</v>
      </c>
      <c r="AC496" s="87">
        <f t="shared" si="326"/>
        <v>30</v>
      </c>
      <c r="AD496" s="83">
        <f t="shared" si="327"/>
        <v>2790</v>
      </c>
      <c r="AE496" s="92">
        <f t="shared" si="300"/>
        <v>27.500000000000004</v>
      </c>
      <c r="AF496" s="92">
        <f t="shared" si="301"/>
        <v>28.324999999999999</v>
      </c>
      <c r="AG496" s="92">
        <f t="shared" si="302"/>
        <v>29.15</v>
      </c>
      <c r="AH496" s="92">
        <f t="shared" si="303"/>
        <v>30</v>
      </c>
      <c r="AI496" s="137">
        <f t="shared" si="309"/>
        <v>2667.5000000000005</v>
      </c>
      <c r="AJ496" s="137">
        <f t="shared" si="310"/>
        <v>2747.5250000000001</v>
      </c>
      <c r="AK496" s="137">
        <f t="shared" si="311"/>
        <v>2827.5499999999997</v>
      </c>
      <c r="AL496" s="137">
        <f t="shared" si="312"/>
        <v>2910</v>
      </c>
    </row>
    <row r="497" spans="1:38">
      <c r="C497" s="22" t="s">
        <v>85</v>
      </c>
      <c r="D497" s="22"/>
      <c r="E497" s="22"/>
      <c r="F497" s="22"/>
      <c r="G497" s="22"/>
      <c r="H497" s="23"/>
      <c r="I497" s="24"/>
      <c r="J497" s="32"/>
      <c r="K497" s="26"/>
      <c r="L497" s="13">
        <f t="shared" si="306"/>
        <v>0</v>
      </c>
      <c r="M497" s="27">
        <f t="shared" si="313"/>
        <v>0</v>
      </c>
      <c r="N497" s="27">
        <f t="shared" si="325"/>
        <v>0</v>
      </c>
      <c r="P497" s="30">
        <f t="shared" si="315"/>
        <v>0</v>
      </c>
      <c r="Q497" s="48">
        <f t="shared" si="307"/>
        <v>0</v>
      </c>
      <c r="R497" s="44">
        <f t="shared" si="304"/>
        <v>0</v>
      </c>
      <c r="S497" s="48">
        <f t="shared" si="319"/>
        <v>0</v>
      </c>
      <c r="T497" s="44">
        <f t="shared" si="316"/>
        <v>0</v>
      </c>
      <c r="U497" s="48">
        <f t="shared" si="320"/>
        <v>0</v>
      </c>
      <c r="V497" s="44">
        <f t="shared" si="317"/>
        <v>0</v>
      </c>
      <c r="W497" s="48">
        <f t="shared" si="321"/>
        <v>0</v>
      </c>
      <c r="X497" s="44">
        <f t="shared" si="318"/>
        <v>0</v>
      </c>
      <c r="Y497" s="48">
        <f t="shared" si="322"/>
        <v>0</v>
      </c>
      <c r="Z497" s="34">
        <f ca="1">SUM(Z458:Z496)</f>
        <v>2598650992.0253997</v>
      </c>
      <c r="AC497" s="87">
        <f t="shared" si="326"/>
        <v>0</v>
      </c>
      <c r="AD497" s="83">
        <f t="shared" si="327"/>
        <v>0</v>
      </c>
      <c r="AE497" s="92">
        <f t="shared" ref="AE497:AE555" si="328">L497*1.1</f>
        <v>0</v>
      </c>
      <c r="AF497" s="92">
        <f t="shared" ref="AF497:AF555" si="329">L497*1.133</f>
        <v>0</v>
      </c>
      <c r="AG497" s="92">
        <f t="shared" ref="AG497:AG555" si="330">L497*1.166</f>
        <v>0</v>
      </c>
      <c r="AH497" s="92">
        <f t="shared" ref="AH497:AH555" si="331">L497*1.2</f>
        <v>0</v>
      </c>
      <c r="AI497" s="137">
        <f t="shared" si="309"/>
        <v>0</v>
      </c>
      <c r="AJ497" s="137">
        <f t="shared" si="310"/>
        <v>0</v>
      </c>
      <c r="AK497" s="137">
        <f t="shared" si="311"/>
        <v>0</v>
      </c>
      <c r="AL497" s="137">
        <f t="shared" si="312"/>
        <v>0</v>
      </c>
    </row>
    <row r="498" spans="1:38">
      <c r="A498" s="5" t="s">
        <v>285</v>
      </c>
      <c r="B498" s="5" t="s">
        <v>408</v>
      </c>
      <c r="C498" s="22" t="s">
        <v>1058</v>
      </c>
      <c r="D498" s="22" t="s">
        <v>1118</v>
      </c>
      <c r="E498" s="22" t="s">
        <v>1119</v>
      </c>
      <c r="F498" s="22"/>
      <c r="G498" s="22"/>
      <c r="H498" s="23" t="s">
        <v>537</v>
      </c>
      <c r="I498" s="24">
        <v>2308.5</v>
      </c>
      <c r="J498" s="32">
        <v>2599.88</v>
      </c>
      <c r="K498" s="26" t="s">
        <v>625</v>
      </c>
      <c r="L498" s="13">
        <f t="shared" si="306"/>
        <v>31.705853658536586</v>
      </c>
      <c r="M498" s="27">
        <f t="shared" si="313"/>
        <v>2758.409268292683</v>
      </c>
      <c r="N498" s="27">
        <f t="shared" si="325"/>
        <v>2758.4092682926894</v>
      </c>
      <c r="O498" s="15">
        <v>25</v>
      </c>
      <c r="P498" s="30">
        <f t="shared" si="315"/>
        <v>4081.8116000000005</v>
      </c>
      <c r="Q498" s="48">
        <f t="shared" si="307"/>
        <v>102045.29000000001</v>
      </c>
      <c r="R498" s="44">
        <f t="shared" si="304"/>
        <v>5102.2645000000002</v>
      </c>
      <c r="S498" s="48">
        <f t="shared" si="319"/>
        <v>382669.83750000002</v>
      </c>
      <c r="T498" s="44">
        <f t="shared" si="316"/>
        <v>5381.7515999999996</v>
      </c>
      <c r="U498" s="48">
        <f t="shared" si="320"/>
        <v>403631.36999999994</v>
      </c>
      <c r="V498" s="44">
        <f t="shared" si="317"/>
        <v>6031.7215999999999</v>
      </c>
      <c r="W498" s="48">
        <f t="shared" si="321"/>
        <v>452379.12</v>
      </c>
      <c r="X498" s="44">
        <f t="shared" si="318"/>
        <v>6681.6916000000001</v>
      </c>
      <c r="Y498" s="48">
        <f t="shared" si="322"/>
        <v>501126.87</v>
      </c>
      <c r="Z498" s="20">
        <f t="shared" ref="Z498" si="332">+Y498+W498+U498+S498+Q498</f>
        <v>1841852.4874999998</v>
      </c>
      <c r="AC498" s="87">
        <f t="shared" si="326"/>
        <v>38.047024390243905</v>
      </c>
      <c r="AD498" s="83">
        <f t="shared" si="327"/>
        <v>3538.373268292683</v>
      </c>
      <c r="AE498" s="92">
        <f t="shared" si="328"/>
        <v>34.876439024390251</v>
      </c>
      <c r="AF498" s="92">
        <f t="shared" si="329"/>
        <v>35.922732195121952</v>
      </c>
      <c r="AG498" s="92">
        <f t="shared" si="330"/>
        <v>36.969025365853661</v>
      </c>
      <c r="AH498" s="92">
        <f t="shared" si="331"/>
        <v>38.047024390243905</v>
      </c>
      <c r="AI498" s="137">
        <f t="shared" si="309"/>
        <v>3383.0145853658541</v>
      </c>
      <c r="AJ498" s="137">
        <f t="shared" si="310"/>
        <v>3484.5050229268295</v>
      </c>
      <c r="AK498" s="137">
        <f t="shared" si="311"/>
        <v>3585.9954604878048</v>
      </c>
      <c r="AL498" s="137">
        <f t="shared" si="312"/>
        <v>3690.5613658536586</v>
      </c>
    </row>
    <row r="499" spans="1:38">
      <c r="C499" s="22" t="s">
        <v>85</v>
      </c>
      <c r="D499" s="22"/>
      <c r="E499" s="22"/>
      <c r="F499" s="22"/>
      <c r="G499" s="22"/>
      <c r="H499" s="23"/>
      <c r="I499" s="24"/>
      <c r="J499" s="32"/>
      <c r="K499" s="26"/>
      <c r="L499" s="13">
        <f t="shared" si="306"/>
        <v>0</v>
      </c>
      <c r="M499" s="27">
        <f t="shared" si="313"/>
        <v>0</v>
      </c>
      <c r="N499" s="27">
        <f t="shared" si="325"/>
        <v>0</v>
      </c>
      <c r="P499" s="30">
        <f t="shared" si="315"/>
        <v>0</v>
      </c>
      <c r="Q499" s="48">
        <f t="shared" si="307"/>
        <v>0</v>
      </c>
      <c r="R499" s="44">
        <f t="shared" si="304"/>
        <v>0</v>
      </c>
      <c r="S499" s="48">
        <f t="shared" si="319"/>
        <v>0</v>
      </c>
      <c r="T499" s="44">
        <f t="shared" si="316"/>
        <v>0</v>
      </c>
      <c r="U499" s="48">
        <f t="shared" si="320"/>
        <v>0</v>
      </c>
      <c r="V499" s="44">
        <f t="shared" si="317"/>
        <v>0</v>
      </c>
      <c r="W499" s="48">
        <f t="shared" si="321"/>
        <v>0</v>
      </c>
      <c r="X499" s="44">
        <f t="shared" si="318"/>
        <v>0</v>
      </c>
      <c r="Y499" s="48">
        <f t="shared" si="322"/>
        <v>0</v>
      </c>
      <c r="Z499" s="34">
        <f>+Z498</f>
        <v>1841852.4874999998</v>
      </c>
      <c r="AC499" s="87">
        <f t="shared" si="326"/>
        <v>0</v>
      </c>
      <c r="AD499" s="83">
        <f t="shared" si="327"/>
        <v>0</v>
      </c>
      <c r="AE499" s="92">
        <f t="shared" si="328"/>
        <v>0</v>
      </c>
      <c r="AF499" s="92">
        <f t="shared" si="329"/>
        <v>0</v>
      </c>
      <c r="AG499" s="92">
        <f t="shared" si="330"/>
        <v>0</v>
      </c>
      <c r="AH499" s="92">
        <f t="shared" si="331"/>
        <v>0</v>
      </c>
      <c r="AI499" s="137">
        <f t="shared" si="309"/>
        <v>0</v>
      </c>
      <c r="AJ499" s="137">
        <f t="shared" si="310"/>
        <v>0</v>
      </c>
      <c r="AK499" s="137">
        <f t="shared" si="311"/>
        <v>0</v>
      </c>
      <c r="AL499" s="137">
        <f t="shared" si="312"/>
        <v>0</v>
      </c>
    </row>
    <row r="500" spans="1:38" ht="20.399999999999999">
      <c r="A500" s="5" t="s">
        <v>14</v>
      </c>
      <c r="B500" s="5" t="s">
        <v>408</v>
      </c>
      <c r="C500" s="22" t="s">
        <v>1058</v>
      </c>
      <c r="D500" s="22" t="s">
        <v>1120</v>
      </c>
      <c r="E500" s="22" t="s">
        <v>1121</v>
      </c>
      <c r="F500" s="22" t="s">
        <v>1122</v>
      </c>
      <c r="G500" s="22"/>
      <c r="H500" s="23" t="s">
        <v>1123</v>
      </c>
      <c r="I500" s="24">
        <v>180</v>
      </c>
      <c r="J500" s="32">
        <v>410</v>
      </c>
      <c r="K500" s="26" t="s">
        <v>1124</v>
      </c>
      <c r="L500" s="13">
        <f t="shared" si="306"/>
        <v>5</v>
      </c>
      <c r="M500" s="27">
        <f t="shared" si="313"/>
        <v>435</v>
      </c>
      <c r="N500" s="27">
        <f t="shared" si="325"/>
        <v>435.00000000000102</v>
      </c>
      <c r="O500" s="15">
        <v>150</v>
      </c>
      <c r="P500" s="30">
        <f t="shared" si="315"/>
        <v>643.70000000000005</v>
      </c>
      <c r="Q500" s="48">
        <f t="shared" si="307"/>
        <v>96555</v>
      </c>
      <c r="R500" s="44">
        <f t="shared" si="304"/>
        <v>804.625</v>
      </c>
      <c r="S500" s="48">
        <f t="shared" si="319"/>
        <v>362081.25</v>
      </c>
      <c r="T500" s="44">
        <f t="shared" si="316"/>
        <v>848.69999999999993</v>
      </c>
      <c r="U500" s="48">
        <f t="shared" si="320"/>
        <v>381914.99999999994</v>
      </c>
      <c r="V500" s="44">
        <f t="shared" si="317"/>
        <v>951.19999999999993</v>
      </c>
      <c r="W500" s="48">
        <f t="shared" si="321"/>
        <v>428040</v>
      </c>
      <c r="X500" s="44">
        <f t="shared" si="318"/>
        <v>1053.7</v>
      </c>
      <c r="Y500" s="48">
        <f t="shared" si="322"/>
        <v>474165</v>
      </c>
      <c r="Z500" s="20">
        <f>+Y500+W500+U500+S500*324</f>
        <v>118598445</v>
      </c>
      <c r="AC500" s="87">
        <f t="shared" si="326"/>
        <v>6</v>
      </c>
      <c r="AD500" s="83">
        <f t="shared" si="327"/>
        <v>558</v>
      </c>
      <c r="AE500" s="92">
        <f t="shared" si="328"/>
        <v>5.5</v>
      </c>
      <c r="AF500" s="92">
        <f t="shared" si="329"/>
        <v>5.665</v>
      </c>
      <c r="AG500" s="92">
        <f t="shared" si="330"/>
        <v>5.83</v>
      </c>
      <c r="AH500" s="92">
        <f t="shared" si="331"/>
        <v>6</v>
      </c>
      <c r="AI500" s="137">
        <f t="shared" si="309"/>
        <v>533.5</v>
      </c>
      <c r="AJ500" s="137">
        <f t="shared" si="310"/>
        <v>549.505</v>
      </c>
      <c r="AK500" s="137">
        <f t="shared" si="311"/>
        <v>565.51</v>
      </c>
      <c r="AL500" s="137">
        <f t="shared" si="312"/>
        <v>582</v>
      </c>
    </row>
    <row r="501" spans="1:38" ht="20.399999999999999">
      <c r="A501" s="5" t="s">
        <v>14</v>
      </c>
      <c r="B501" s="5" t="s">
        <v>408</v>
      </c>
      <c r="C501" s="22" t="s">
        <v>1058</v>
      </c>
      <c r="D501" s="22" t="s">
        <v>1120</v>
      </c>
      <c r="E501" s="22" t="s">
        <v>1125</v>
      </c>
      <c r="F501" s="22" t="s">
        <v>1126</v>
      </c>
      <c r="G501" s="22"/>
      <c r="H501" s="23" t="s">
        <v>1123</v>
      </c>
      <c r="I501" s="24">
        <v>315</v>
      </c>
      <c r="J501" s="32">
        <v>820</v>
      </c>
      <c r="K501" s="26" t="s">
        <v>1127</v>
      </c>
      <c r="L501" s="13">
        <f t="shared" si="306"/>
        <v>10</v>
      </c>
      <c r="M501" s="27">
        <f t="shared" si="313"/>
        <v>870</v>
      </c>
      <c r="N501" s="27">
        <f t="shared" si="325"/>
        <v>870.00000000000205</v>
      </c>
      <c r="O501" s="15">
        <v>100</v>
      </c>
      <c r="P501" s="30">
        <f t="shared" si="315"/>
        <v>1287.4000000000001</v>
      </c>
      <c r="Q501" s="48">
        <f t="shared" si="307"/>
        <v>128740.00000000001</v>
      </c>
      <c r="R501" s="44">
        <f t="shared" si="304"/>
        <v>1609.25</v>
      </c>
      <c r="S501" s="48">
        <f t="shared" si="319"/>
        <v>482775</v>
      </c>
      <c r="T501" s="44">
        <f t="shared" si="316"/>
        <v>1697.3999999999999</v>
      </c>
      <c r="U501" s="48">
        <f t="shared" si="320"/>
        <v>509220</v>
      </c>
      <c r="V501" s="44">
        <f t="shared" si="317"/>
        <v>1902.3999999999999</v>
      </c>
      <c r="W501" s="48">
        <f t="shared" si="321"/>
        <v>570720</v>
      </c>
      <c r="X501" s="44">
        <f t="shared" si="318"/>
        <v>2107.4</v>
      </c>
      <c r="Y501" s="48">
        <f t="shared" si="322"/>
        <v>632220</v>
      </c>
      <c r="Z501" s="20">
        <f t="shared" ref="Z501:Z502" si="333">+Y501+W501+U501+S501*324</f>
        <v>158131260</v>
      </c>
      <c r="AC501" s="87">
        <f t="shared" si="326"/>
        <v>12</v>
      </c>
      <c r="AD501" s="83">
        <f t="shared" si="327"/>
        <v>1116</v>
      </c>
      <c r="AE501" s="92">
        <f t="shared" si="328"/>
        <v>11</v>
      </c>
      <c r="AF501" s="92">
        <f t="shared" si="329"/>
        <v>11.33</v>
      </c>
      <c r="AG501" s="92">
        <f t="shared" si="330"/>
        <v>11.66</v>
      </c>
      <c r="AH501" s="92">
        <f t="shared" si="331"/>
        <v>12</v>
      </c>
      <c r="AI501" s="137">
        <f t="shared" si="309"/>
        <v>1067</v>
      </c>
      <c r="AJ501" s="137">
        <f t="shared" si="310"/>
        <v>1099.01</v>
      </c>
      <c r="AK501" s="137">
        <f t="shared" si="311"/>
        <v>1131.02</v>
      </c>
      <c r="AL501" s="137">
        <f t="shared" si="312"/>
        <v>1164</v>
      </c>
    </row>
    <row r="502" spans="1:38">
      <c r="A502" s="5" t="s">
        <v>14</v>
      </c>
      <c r="B502" s="5" t="s">
        <v>408</v>
      </c>
      <c r="C502" s="22" t="s">
        <v>1058</v>
      </c>
      <c r="D502" s="22" t="s">
        <v>1120</v>
      </c>
      <c r="E502" s="22" t="s">
        <v>1128</v>
      </c>
      <c r="F502" s="22" t="s">
        <v>1126</v>
      </c>
      <c r="G502" s="22"/>
      <c r="H502" s="23" t="s">
        <v>1123</v>
      </c>
      <c r="I502" s="24">
        <v>540</v>
      </c>
      <c r="J502" s="32">
        <v>8856</v>
      </c>
      <c r="K502" s="26" t="s">
        <v>832</v>
      </c>
      <c r="L502" s="13">
        <f t="shared" si="306"/>
        <v>108</v>
      </c>
      <c r="M502" s="27">
        <f t="shared" si="313"/>
        <v>9396</v>
      </c>
      <c r="N502" s="27">
        <f t="shared" si="325"/>
        <v>9396.0000000000218</v>
      </c>
      <c r="O502" s="15">
        <v>15</v>
      </c>
      <c r="P502" s="30">
        <f t="shared" si="315"/>
        <v>13903.92</v>
      </c>
      <c r="Q502" s="48">
        <f t="shared" si="307"/>
        <v>208558.8</v>
      </c>
      <c r="R502" s="44">
        <f t="shared" si="304"/>
        <v>17379.900000000001</v>
      </c>
      <c r="S502" s="48">
        <f t="shared" si="319"/>
        <v>782095.50000000012</v>
      </c>
      <c r="T502" s="44">
        <f t="shared" si="316"/>
        <v>18331.919999999998</v>
      </c>
      <c r="U502" s="48">
        <f t="shared" si="320"/>
        <v>824936.39999999991</v>
      </c>
      <c r="V502" s="44">
        <f t="shared" si="317"/>
        <v>20545.919999999998</v>
      </c>
      <c r="W502" s="48">
        <f t="shared" si="321"/>
        <v>924566.39999999991</v>
      </c>
      <c r="X502" s="44">
        <f t="shared" si="318"/>
        <v>22759.919999999998</v>
      </c>
      <c r="Y502" s="48">
        <f t="shared" si="322"/>
        <v>1024196.3999999999</v>
      </c>
      <c r="Z502" s="20">
        <f t="shared" si="333"/>
        <v>256172641.20000002</v>
      </c>
      <c r="AC502" s="87">
        <f t="shared" si="326"/>
        <v>129.6</v>
      </c>
      <c r="AD502" s="83">
        <f t="shared" si="327"/>
        <v>12052.8</v>
      </c>
      <c r="AE502" s="92">
        <f t="shared" si="328"/>
        <v>118.80000000000001</v>
      </c>
      <c r="AF502" s="92">
        <f t="shared" si="329"/>
        <v>122.364</v>
      </c>
      <c r="AG502" s="92">
        <f t="shared" si="330"/>
        <v>125.928</v>
      </c>
      <c r="AH502" s="92">
        <f t="shared" si="331"/>
        <v>129.6</v>
      </c>
      <c r="AI502" s="137">
        <f t="shared" si="309"/>
        <v>11523.6</v>
      </c>
      <c r="AJ502" s="137">
        <f t="shared" si="310"/>
        <v>11869.308000000001</v>
      </c>
      <c r="AK502" s="137">
        <f t="shared" si="311"/>
        <v>12215.016</v>
      </c>
      <c r="AL502" s="137">
        <f t="shared" si="312"/>
        <v>12571.199999999999</v>
      </c>
    </row>
    <row r="503" spans="1:38">
      <c r="A503" s="5" t="s">
        <v>14</v>
      </c>
      <c r="B503" s="5" t="s">
        <v>408</v>
      </c>
      <c r="C503" s="22" t="s">
        <v>85</v>
      </c>
      <c r="E503" s="22"/>
      <c r="F503" s="22"/>
      <c r="G503" s="22"/>
      <c r="H503" s="23"/>
      <c r="I503" s="24"/>
      <c r="J503" s="32"/>
      <c r="K503" s="26"/>
      <c r="L503" s="13">
        <f t="shared" si="306"/>
        <v>0</v>
      </c>
      <c r="M503" s="27">
        <f t="shared" si="313"/>
        <v>0</v>
      </c>
      <c r="N503" s="27">
        <f t="shared" si="325"/>
        <v>0</v>
      </c>
      <c r="P503" s="30">
        <f t="shared" si="315"/>
        <v>0</v>
      </c>
      <c r="Q503" s="48">
        <f t="shared" si="307"/>
        <v>0</v>
      </c>
      <c r="R503" s="44">
        <f t="shared" si="304"/>
        <v>0</v>
      </c>
      <c r="S503" s="48">
        <f t="shared" si="319"/>
        <v>0</v>
      </c>
      <c r="T503" s="44">
        <f t="shared" si="316"/>
        <v>0</v>
      </c>
      <c r="U503" s="48">
        <f t="shared" si="320"/>
        <v>0</v>
      </c>
      <c r="V503" s="44">
        <f t="shared" si="317"/>
        <v>0</v>
      </c>
      <c r="W503" s="48">
        <f t="shared" si="321"/>
        <v>0</v>
      </c>
      <c r="X503" s="44">
        <f t="shared" si="318"/>
        <v>0</v>
      </c>
      <c r="Y503" s="48">
        <f t="shared" si="322"/>
        <v>0</v>
      </c>
      <c r="Z503" s="34">
        <f>SUM(Z500:Z502)</f>
        <v>532902346.20000005</v>
      </c>
      <c r="AC503" s="87">
        <f t="shared" si="326"/>
        <v>0</v>
      </c>
      <c r="AD503" s="83">
        <f t="shared" si="327"/>
        <v>0</v>
      </c>
      <c r="AE503" s="92">
        <f t="shared" si="328"/>
        <v>0</v>
      </c>
      <c r="AF503" s="92">
        <f t="shared" si="329"/>
        <v>0</v>
      </c>
      <c r="AG503" s="92">
        <f t="shared" si="330"/>
        <v>0</v>
      </c>
      <c r="AH503" s="92">
        <f t="shared" si="331"/>
        <v>0</v>
      </c>
      <c r="AI503" s="137">
        <f t="shared" si="309"/>
        <v>0</v>
      </c>
      <c r="AJ503" s="137">
        <f t="shared" si="310"/>
        <v>0</v>
      </c>
      <c r="AK503" s="137">
        <f t="shared" si="311"/>
        <v>0</v>
      </c>
      <c r="AL503" s="137">
        <f t="shared" si="312"/>
        <v>0</v>
      </c>
    </row>
    <row r="504" spans="1:38" ht="20.399999999999999">
      <c r="A504" s="5" t="s">
        <v>14</v>
      </c>
      <c r="B504" s="5" t="s">
        <v>408</v>
      </c>
      <c r="C504" s="22" t="s">
        <v>1058</v>
      </c>
      <c r="D504" s="22" t="s">
        <v>1129</v>
      </c>
      <c r="E504" s="22" t="s">
        <v>1130</v>
      </c>
      <c r="F504" s="22" t="s">
        <v>1131</v>
      </c>
      <c r="G504" s="22"/>
      <c r="H504" s="23" t="s">
        <v>1123</v>
      </c>
      <c r="I504" s="24">
        <v>42.75</v>
      </c>
      <c r="J504" s="32">
        <v>164</v>
      </c>
      <c r="K504" s="26" t="s">
        <v>584</v>
      </c>
      <c r="L504" s="13">
        <f t="shared" si="306"/>
        <v>2</v>
      </c>
      <c r="M504" s="27">
        <f t="shared" si="313"/>
        <v>174</v>
      </c>
      <c r="N504" s="27">
        <f t="shared" si="325"/>
        <v>174.0000000000004</v>
      </c>
      <c r="O504" s="15">
        <v>232</v>
      </c>
      <c r="P504" s="30">
        <f t="shared" si="315"/>
        <v>257.48</v>
      </c>
      <c r="Q504" s="48">
        <f t="shared" si="307"/>
        <v>59735.360000000001</v>
      </c>
      <c r="R504" s="44">
        <f t="shared" si="304"/>
        <v>321.85000000000002</v>
      </c>
      <c r="S504" s="48">
        <f t="shared" si="319"/>
        <v>224007.60000000003</v>
      </c>
      <c r="T504" s="44">
        <f t="shared" si="316"/>
        <v>339.47999999999996</v>
      </c>
      <c r="U504" s="48">
        <f t="shared" si="320"/>
        <v>236278.07999999996</v>
      </c>
      <c r="V504" s="44">
        <f t="shared" si="317"/>
        <v>380.47999999999996</v>
      </c>
      <c r="W504" s="48">
        <f t="shared" si="321"/>
        <v>264814.07999999996</v>
      </c>
      <c r="X504" s="44">
        <f t="shared" si="318"/>
        <v>421.47999999999996</v>
      </c>
      <c r="Y504" s="48">
        <f t="shared" si="322"/>
        <v>293350.07999999996</v>
      </c>
      <c r="Z504" s="20">
        <f>+Y504+W504+U504+S504*324</f>
        <v>73372904.640000001</v>
      </c>
      <c r="AC504" s="87">
        <f t="shared" si="326"/>
        <v>2.4</v>
      </c>
      <c r="AD504" s="83">
        <f t="shared" si="327"/>
        <v>223.2</v>
      </c>
      <c r="AE504" s="92">
        <f t="shared" si="328"/>
        <v>2.2000000000000002</v>
      </c>
      <c r="AF504" s="92">
        <f t="shared" si="329"/>
        <v>2.266</v>
      </c>
      <c r="AG504" s="92">
        <f t="shared" si="330"/>
        <v>2.3319999999999999</v>
      </c>
      <c r="AH504" s="92">
        <f t="shared" si="331"/>
        <v>2.4</v>
      </c>
      <c r="AI504" s="137">
        <f t="shared" si="309"/>
        <v>213.4</v>
      </c>
      <c r="AJ504" s="137">
        <f t="shared" si="310"/>
        <v>219.80199999999999</v>
      </c>
      <c r="AK504" s="137">
        <f t="shared" si="311"/>
        <v>226.20399999999998</v>
      </c>
      <c r="AL504" s="137">
        <f t="shared" si="312"/>
        <v>232.79999999999998</v>
      </c>
    </row>
    <row r="505" spans="1:38" ht="20.399999999999999">
      <c r="A505" s="5" t="s">
        <v>14</v>
      </c>
      <c r="B505" s="5" t="s">
        <v>408</v>
      </c>
      <c r="C505" s="22" t="s">
        <v>1058</v>
      </c>
      <c r="D505" s="22" t="s">
        <v>1129</v>
      </c>
      <c r="E505" s="22" t="s">
        <v>1132</v>
      </c>
      <c r="F505" s="22" t="s">
        <v>1133</v>
      </c>
      <c r="G505" s="22"/>
      <c r="H505" s="23" t="s">
        <v>1123</v>
      </c>
      <c r="I505" s="24">
        <v>17.100000000000001</v>
      </c>
      <c r="J505" s="32">
        <v>82</v>
      </c>
      <c r="K505" s="26" t="s">
        <v>561</v>
      </c>
      <c r="L505" s="13">
        <f t="shared" si="306"/>
        <v>1</v>
      </c>
      <c r="M505" s="27">
        <f t="shared" si="313"/>
        <v>87</v>
      </c>
      <c r="N505" s="27">
        <f t="shared" si="325"/>
        <v>87.000000000000199</v>
      </c>
      <c r="O505" s="15">
        <v>279</v>
      </c>
      <c r="P505" s="30">
        <f t="shared" si="315"/>
        <v>128.74</v>
      </c>
      <c r="Q505" s="48">
        <f t="shared" si="307"/>
        <v>35918.46</v>
      </c>
      <c r="R505" s="44">
        <f t="shared" si="304"/>
        <v>160.92500000000001</v>
      </c>
      <c r="S505" s="48">
        <f t="shared" si="319"/>
        <v>134694.22500000001</v>
      </c>
      <c r="T505" s="44">
        <f t="shared" si="316"/>
        <v>169.73999999999998</v>
      </c>
      <c r="U505" s="48">
        <f t="shared" si="320"/>
        <v>142072.37999999998</v>
      </c>
      <c r="V505" s="44">
        <f t="shared" si="317"/>
        <v>190.23999999999998</v>
      </c>
      <c r="W505" s="48">
        <f t="shared" si="321"/>
        <v>159230.87999999998</v>
      </c>
      <c r="X505" s="44">
        <f t="shared" si="318"/>
        <v>210.73999999999998</v>
      </c>
      <c r="Y505" s="48">
        <f t="shared" si="322"/>
        <v>176389.37999999998</v>
      </c>
      <c r="Z505" s="20">
        <f>+Y505+W505+U505+S505*324</f>
        <v>44118621.539999999</v>
      </c>
      <c r="AC505" s="87">
        <f t="shared" si="326"/>
        <v>1.2</v>
      </c>
      <c r="AD505" s="83">
        <f t="shared" si="327"/>
        <v>111.6</v>
      </c>
      <c r="AE505" s="92">
        <f t="shared" si="328"/>
        <v>1.1000000000000001</v>
      </c>
      <c r="AF505" s="92">
        <f t="shared" si="329"/>
        <v>1.133</v>
      </c>
      <c r="AG505" s="92">
        <f t="shared" si="330"/>
        <v>1.1659999999999999</v>
      </c>
      <c r="AH505" s="92">
        <f t="shared" si="331"/>
        <v>1.2</v>
      </c>
      <c r="AI505" s="137">
        <f t="shared" si="309"/>
        <v>106.7</v>
      </c>
      <c r="AJ505" s="137">
        <f t="shared" si="310"/>
        <v>109.901</v>
      </c>
      <c r="AK505" s="137">
        <f t="shared" si="311"/>
        <v>113.10199999999999</v>
      </c>
      <c r="AL505" s="137">
        <f t="shared" si="312"/>
        <v>116.39999999999999</v>
      </c>
    </row>
    <row r="506" spans="1:38">
      <c r="A506" s="5" t="s">
        <v>14</v>
      </c>
      <c r="B506" s="5" t="s">
        <v>408</v>
      </c>
      <c r="C506" s="22" t="s">
        <v>85</v>
      </c>
      <c r="E506" s="22"/>
      <c r="F506" s="22"/>
      <c r="G506" s="22"/>
      <c r="H506" s="23"/>
      <c r="I506" s="24"/>
      <c r="J506" s="32"/>
      <c r="K506" s="26"/>
      <c r="L506" s="13">
        <f t="shared" si="306"/>
        <v>0</v>
      </c>
      <c r="M506" s="27">
        <f t="shared" si="313"/>
        <v>0</v>
      </c>
      <c r="N506" s="27">
        <f t="shared" si="325"/>
        <v>0</v>
      </c>
      <c r="P506" s="30">
        <f t="shared" si="315"/>
        <v>0</v>
      </c>
      <c r="Q506" s="48">
        <f t="shared" si="307"/>
        <v>0</v>
      </c>
      <c r="R506" s="44">
        <f t="shared" si="304"/>
        <v>0</v>
      </c>
      <c r="S506" s="48">
        <f t="shared" si="319"/>
        <v>0</v>
      </c>
      <c r="T506" s="44">
        <f t="shared" si="316"/>
        <v>0</v>
      </c>
      <c r="U506" s="48">
        <f t="shared" si="320"/>
        <v>0</v>
      </c>
      <c r="V506" s="44">
        <f t="shared" si="317"/>
        <v>0</v>
      </c>
      <c r="W506" s="48">
        <f t="shared" si="321"/>
        <v>0</v>
      </c>
      <c r="X506" s="44">
        <f t="shared" si="318"/>
        <v>0</v>
      </c>
      <c r="Y506" s="48">
        <f t="shared" si="322"/>
        <v>0</v>
      </c>
      <c r="Z506" s="34">
        <f>SUM(Z504:Z505)</f>
        <v>117491526.18000001</v>
      </c>
      <c r="AC506" s="87">
        <f t="shared" si="326"/>
        <v>0</v>
      </c>
      <c r="AD506" s="83">
        <f t="shared" si="327"/>
        <v>0</v>
      </c>
      <c r="AE506" s="92">
        <f t="shared" si="328"/>
        <v>0</v>
      </c>
      <c r="AF506" s="92">
        <f t="shared" si="329"/>
        <v>0</v>
      </c>
      <c r="AG506" s="92">
        <f t="shared" si="330"/>
        <v>0</v>
      </c>
      <c r="AH506" s="92">
        <f t="shared" si="331"/>
        <v>0</v>
      </c>
      <c r="AI506" s="137">
        <f t="shared" si="309"/>
        <v>0</v>
      </c>
      <c r="AJ506" s="137">
        <f t="shared" si="310"/>
        <v>0</v>
      </c>
      <c r="AK506" s="137">
        <f t="shared" si="311"/>
        <v>0</v>
      </c>
      <c r="AL506" s="137">
        <f t="shared" si="312"/>
        <v>0</v>
      </c>
    </row>
    <row r="507" spans="1:38">
      <c r="A507" s="5" t="s">
        <v>14</v>
      </c>
      <c r="B507" s="5" t="s">
        <v>408</v>
      </c>
      <c r="C507" s="22" t="s">
        <v>1058</v>
      </c>
      <c r="D507" s="22" t="s">
        <v>1134</v>
      </c>
      <c r="E507" s="22" t="s">
        <v>1135</v>
      </c>
      <c r="F507" s="22" t="s">
        <v>1136</v>
      </c>
      <c r="G507" s="22"/>
      <c r="H507" s="23" t="s">
        <v>1123</v>
      </c>
      <c r="I507" s="24">
        <v>19</v>
      </c>
      <c r="J507" s="32">
        <v>82</v>
      </c>
      <c r="K507" s="26" t="s">
        <v>860</v>
      </c>
      <c r="L507" s="13">
        <f t="shared" si="306"/>
        <v>1</v>
      </c>
      <c r="M507" s="27">
        <f t="shared" si="313"/>
        <v>87</v>
      </c>
      <c r="N507" s="27">
        <f t="shared" si="325"/>
        <v>87.000000000000199</v>
      </c>
      <c r="O507" s="15">
        <v>638</v>
      </c>
      <c r="P507" s="30">
        <f>5*87</f>
        <v>435</v>
      </c>
      <c r="Q507" s="48">
        <f t="shared" si="307"/>
        <v>277530</v>
      </c>
      <c r="R507" s="44">
        <f t="shared" si="304"/>
        <v>543.75</v>
      </c>
      <c r="S507" s="48">
        <f t="shared" si="319"/>
        <v>1040737.5</v>
      </c>
      <c r="T507" s="44">
        <f t="shared" si="316"/>
        <v>169.73999999999998</v>
      </c>
      <c r="U507" s="48">
        <f t="shared" si="320"/>
        <v>324882.35999999993</v>
      </c>
      <c r="V507" s="44">
        <f t="shared" si="317"/>
        <v>190.23999999999998</v>
      </c>
      <c r="W507" s="48">
        <f t="shared" si="321"/>
        <v>364119.35999999993</v>
      </c>
      <c r="X507" s="44">
        <f t="shared" si="318"/>
        <v>210.73999999999998</v>
      </c>
      <c r="Y507" s="48">
        <f t="shared" si="322"/>
        <v>403356.36</v>
      </c>
      <c r="Z507" s="20">
        <f>+Y507+W507+U507+S507</f>
        <v>2133095.58</v>
      </c>
      <c r="AC507" s="87">
        <f t="shared" si="326"/>
        <v>1.2</v>
      </c>
      <c r="AD507" s="83">
        <f t="shared" si="327"/>
        <v>111.6</v>
      </c>
      <c r="AE507" s="92">
        <f t="shared" si="328"/>
        <v>1.1000000000000001</v>
      </c>
      <c r="AF507" s="92">
        <f t="shared" si="329"/>
        <v>1.133</v>
      </c>
      <c r="AG507" s="92">
        <f t="shared" si="330"/>
        <v>1.1659999999999999</v>
      </c>
      <c r="AH507" s="92">
        <f t="shared" si="331"/>
        <v>1.2</v>
      </c>
      <c r="AI507" s="137">
        <f t="shared" si="309"/>
        <v>106.7</v>
      </c>
      <c r="AJ507" s="137">
        <f t="shared" si="310"/>
        <v>109.901</v>
      </c>
      <c r="AK507" s="137">
        <f t="shared" si="311"/>
        <v>113.10199999999999</v>
      </c>
      <c r="AL507" s="137">
        <f t="shared" si="312"/>
        <v>116.39999999999999</v>
      </c>
    </row>
    <row r="508" spans="1:38">
      <c r="A508" s="5" t="s">
        <v>14</v>
      </c>
      <c r="B508" s="5" t="s">
        <v>408</v>
      </c>
      <c r="C508" s="22" t="s">
        <v>1058</v>
      </c>
      <c r="D508" s="22" t="s">
        <v>1137</v>
      </c>
      <c r="E508" s="22" t="s">
        <v>1138</v>
      </c>
      <c r="F508" s="22" t="s">
        <v>1136</v>
      </c>
      <c r="G508" s="22"/>
      <c r="H508" s="23" t="s">
        <v>1123</v>
      </c>
      <c r="I508" s="24">
        <v>65.599999999999994</v>
      </c>
      <c r="J508" s="32">
        <v>82</v>
      </c>
      <c r="K508" s="26" t="s">
        <v>1139</v>
      </c>
      <c r="L508" s="13">
        <f t="shared" si="306"/>
        <v>1</v>
      </c>
      <c r="M508" s="27">
        <f t="shared" si="313"/>
        <v>87</v>
      </c>
      <c r="N508" s="27">
        <f t="shared" si="325"/>
        <v>87.000000000000199</v>
      </c>
      <c r="O508" s="15">
        <v>432</v>
      </c>
      <c r="P508" s="30">
        <f>+L508*87</f>
        <v>87</v>
      </c>
      <c r="Q508" s="48">
        <f t="shared" si="307"/>
        <v>37584</v>
      </c>
      <c r="R508" s="44">
        <f t="shared" si="304"/>
        <v>108.75</v>
      </c>
      <c r="S508" s="48">
        <f t="shared" si="319"/>
        <v>140940</v>
      </c>
      <c r="T508" s="44">
        <f t="shared" si="316"/>
        <v>169.73999999999998</v>
      </c>
      <c r="U508" s="48">
        <f t="shared" si="320"/>
        <v>219983.03999999998</v>
      </c>
      <c r="V508" s="44">
        <f t="shared" si="317"/>
        <v>190.23999999999998</v>
      </c>
      <c r="W508" s="48">
        <f t="shared" si="321"/>
        <v>246551.03999999998</v>
      </c>
      <c r="X508" s="44">
        <f t="shared" si="318"/>
        <v>210.73999999999998</v>
      </c>
      <c r="Y508" s="48">
        <f t="shared" si="322"/>
        <v>273119.03999999998</v>
      </c>
      <c r="Z508" s="20">
        <f>+Y508+W508+U508+S508</f>
        <v>880593.11999999988</v>
      </c>
      <c r="AC508" s="87">
        <f t="shared" si="326"/>
        <v>1.2</v>
      </c>
      <c r="AD508" s="83">
        <f t="shared" si="327"/>
        <v>111.6</v>
      </c>
      <c r="AE508" s="92">
        <f t="shared" si="328"/>
        <v>1.1000000000000001</v>
      </c>
      <c r="AF508" s="92">
        <f t="shared" si="329"/>
        <v>1.133</v>
      </c>
      <c r="AG508" s="92">
        <f t="shared" si="330"/>
        <v>1.1659999999999999</v>
      </c>
      <c r="AH508" s="92">
        <f t="shared" si="331"/>
        <v>1.2</v>
      </c>
      <c r="AI508" s="137">
        <f t="shared" si="309"/>
        <v>106.7</v>
      </c>
      <c r="AJ508" s="137">
        <f t="shared" si="310"/>
        <v>109.901</v>
      </c>
      <c r="AK508" s="137">
        <f t="shared" si="311"/>
        <v>113.10199999999999</v>
      </c>
      <c r="AL508" s="137">
        <f t="shared" si="312"/>
        <v>116.39999999999999</v>
      </c>
    </row>
    <row r="509" spans="1:38">
      <c r="A509" s="5" t="s">
        <v>14</v>
      </c>
      <c r="B509" s="5" t="s">
        <v>408</v>
      </c>
      <c r="C509" s="22" t="s">
        <v>85</v>
      </c>
      <c r="E509" s="22"/>
      <c r="F509" s="22"/>
      <c r="G509" s="22"/>
      <c r="H509" s="23"/>
      <c r="I509" s="24"/>
      <c r="J509" s="32"/>
      <c r="K509" s="26"/>
      <c r="L509" s="13">
        <f t="shared" si="306"/>
        <v>0</v>
      </c>
      <c r="M509" s="27"/>
      <c r="N509" s="27">
        <f t="shared" si="325"/>
        <v>0</v>
      </c>
      <c r="P509" s="30">
        <f t="shared" si="315"/>
        <v>0</v>
      </c>
      <c r="Q509" s="48">
        <f t="shared" si="307"/>
        <v>0</v>
      </c>
      <c r="R509" s="44">
        <f t="shared" ref="R509:R555" si="334">+P509*1.25</f>
        <v>0</v>
      </c>
      <c r="S509" s="48">
        <f t="shared" si="319"/>
        <v>0</v>
      </c>
      <c r="T509" s="44">
        <f t="shared" si="316"/>
        <v>0</v>
      </c>
      <c r="U509" s="48">
        <f t="shared" si="320"/>
        <v>0</v>
      </c>
      <c r="V509" s="44">
        <f t="shared" si="317"/>
        <v>0</v>
      </c>
      <c r="W509" s="48">
        <f t="shared" si="321"/>
        <v>0</v>
      </c>
      <c r="X509" s="44">
        <f t="shared" si="318"/>
        <v>0</v>
      </c>
      <c r="Y509" s="48">
        <f t="shared" si="322"/>
        <v>0</v>
      </c>
      <c r="Z509" s="34">
        <f>SUM(Z507:Z508)</f>
        <v>3013688.7</v>
      </c>
      <c r="AC509" s="87">
        <f t="shared" si="326"/>
        <v>0</v>
      </c>
      <c r="AD509" s="83">
        <f t="shared" si="327"/>
        <v>0</v>
      </c>
      <c r="AE509" s="92">
        <f t="shared" si="328"/>
        <v>0</v>
      </c>
      <c r="AF509" s="92">
        <f t="shared" si="329"/>
        <v>0</v>
      </c>
      <c r="AG509" s="92">
        <f t="shared" si="330"/>
        <v>0</v>
      </c>
      <c r="AH509" s="92">
        <f t="shared" si="331"/>
        <v>0</v>
      </c>
      <c r="AI509" s="137">
        <f t="shared" si="309"/>
        <v>0</v>
      </c>
      <c r="AJ509" s="137">
        <f t="shared" si="310"/>
        <v>0</v>
      </c>
      <c r="AK509" s="137">
        <f t="shared" si="311"/>
        <v>0</v>
      </c>
      <c r="AL509" s="137">
        <f t="shared" si="312"/>
        <v>0</v>
      </c>
    </row>
    <row r="510" spans="1:38">
      <c r="A510" s="5" t="s">
        <v>14</v>
      </c>
      <c r="B510" s="5" t="s">
        <v>408</v>
      </c>
      <c r="C510" s="22" t="s">
        <v>1058</v>
      </c>
      <c r="D510" s="22" t="s">
        <v>1140</v>
      </c>
      <c r="E510" s="22" t="s">
        <v>1141</v>
      </c>
      <c r="F510" s="22"/>
      <c r="G510" s="22"/>
      <c r="H510" s="23" t="s">
        <v>606</v>
      </c>
      <c r="I510" s="24">
        <v>100</v>
      </c>
      <c r="J510" s="32">
        <v>164</v>
      </c>
      <c r="K510" s="26" t="s">
        <v>1142</v>
      </c>
      <c r="L510" s="13">
        <f t="shared" si="306"/>
        <v>2</v>
      </c>
      <c r="M510" s="27">
        <f>+L510*87</f>
        <v>174</v>
      </c>
      <c r="N510" s="27">
        <f t="shared" si="325"/>
        <v>174.0000000000004</v>
      </c>
      <c r="O510" s="15">
        <v>700</v>
      </c>
      <c r="P510" s="30">
        <f t="shared" si="315"/>
        <v>257.48</v>
      </c>
      <c r="Q510" s="48">
        <f t="shared" si="307"/>
        <v>180236</v>
      </c>
      <c r="R510" s="44">
        <f t="shared" si="334"/>
        <v>321.85000000000002</v>
      </c>
      <c r="S510" s="48">
        <f t="shared" si="319"/>
        <v>675885.00000000012</v>
      </c>
      <c r="T510" s="44">
        <f t="shared" si="316"/>
        <v>339.47999999999996</v>
      </c>
      <c r="U510" s="48">
        <f t="shared" si="320"/>
        <v>712907.99999999988</v>
      </c>
      <c r="V510" s="44">
        <f t="shared" si="317"/>
        <v>380.47999999999996</v>
      </c>
      <c r="W510" s="48">
        <f t="shared" si="321"/>
        <v>799008</v>
      </c>
      <c r="X510" s="44">
        <f t="shared" si="318"/>
        <v>421.47999999999996</v>
      </c>
      <c r="Y510" s="48">
        <f t="shared" si="322"/>
        <v>885108</v>
      </c>
      <c r="Z510" s="20">
        <f>+Y510+W510+U510+S510</f>
        <v>3072909</v>
      </c>
      <c r="AC510" s="87">
        <f t="shared" si="326"/>
        <v>2.4</v>
      </c>
      <c r="AD510" s="83">
        <f t="shared" si="327"/>
        <v>223.2</v>
      </c>
      <c r="AE510" s="92">
        <f t="shared" si="328"/>
        <v>2.2000000000000002</v>
      </c>
      <c r="AF510" s="92">
        <f t="shared" si="329"/>
        <v>2.266</v>
      </c>
      <c r="AG510" s="92">
        <f t="shared" si="330"/>
        <v>2.3319999999999999</v>
      </c>
      <c r="AH510" s="92">
        <f t="shared" si="331"/>
        <v>2.4</v>
      </c>
      <c r="AI510" s="137">
        <f t="shared" si="309"/>
        <v>213.4</v>
      </c>
      <c r="AJ510" s="137">
        <f t="shared" si="310"/>
        <v>219.80199999999999</v>
      </c>
      <c r="AK510" s="137">
        <f t="shared" si="311"/>
        <v>226.20399999999998</v>
      </c>
      <c r="AL510" s="137">
        <f t="shared" si="312"/>
        <v>232.79999999999998</v>
      </c>
    </row>
    <row r="511" spans="1:38">
      <c r="A511" s="5" t="s">
        <v>14</v>
      </c>
      <c r="B511" s="5" t="s">
        <v>408</v>
      </c>
      <c r="C511" s="22" t="s">
        <v>85</v>
      </c>
      <c r="E511" s="22"/>
      <c r="F511" s="22"/>
      <c r="G511" s="22"/>
      <c r="H511" s="23"/>
      <c r="I511" s="24"/>
      <c r="J511" s="32"/>
      <c r="K511" s="26"/>
      <c r="L511" s="13">
        <f t="shared" si="306"/>
        <v>0</v>
      </c>
      <c r="M511" s="27"/>
      <c r="N511" s="27"/>
      <c r="P511" s="30">
        <f t="shared" si="315"/>
        <v>0</v>
      </c>
      <c r="Q511" s="48">
        <f t="shared" si="307"/>
        <v>0</v>
      </c>
      <c r="R511" s="44">
        <f t="shared" si="334"/>
        <v>0</v>
      </c>
      <c r="S511" s="48">
        <f t="shared" si="319"/>
        <v>0</v>
      </c>
      <c r="T511" s="44">
        <f t="shared" si="316"/>
        <v>0</v>
      </c>
      <c r="U511" s="48">
        <f t="shared" si="320"/>
        <v>0</v>
      </c>
      <c r="V511" s="44">
        <f t="shared" si="317"/>
        <v>0</v>
      </c>
      <c r="W511" s="48">
        <f t="shared" si="321"/>
        <v>0</v>
      </c>
      <c r="X511" s="44">
        <f t="shared" si="318"/>
        <v>0</v>
      </c>
      <c r="Y511" s="48">
        <f t="shared" si="322"/>
        <v>0</v>
      </c>
      <c r="Z511" s="34">
        <f>SUM(Z510)</f>
        <v>3072909</v>
      </c>
      <c r="AC511" s="87">
        <f t="shared" si="326"/>
        <v>0</v>
      </c>
      <c r="AD511" s="83">
        <f t="shared" si="327"/>
        <v>0</v>
      </c>
      <c r="AE511" s="92">
        <f t="shared" si="328"/>
        <v>0</v>
      </c>
      <c r="AF511" s="92">
        <f t="shared" si="329"/>
        <v>0</v>
      </c>
      <c r="AG511" s="92">
        <f t="shared" si="330"/>
        <v>0</v>
      </c>
      <c r="AH511" s="92">
        <f t="shared" si="331"/>
        <v>0</v>
      </c>
      <c r="AI511" s="137">
        <f t="shared" si="309"/>
        <v>0</v>
      </c>
      <c r="AJ511" s="137">
        <f t="shared" si="310"/>
        <v>0</v>
      </c>
      <c r="AK511" s="137">
        <f t="shared" si="311"/>
        <v>0</v>
      </c>
      <c r="AL511" s="137">
        <f t="shared" si="312"/>
        <v>0</v>
      </c>
    </row>
    <row r="512" spans="1:38" ht="20.399999999999999">
      <c r="A512" s="5" t="s">
        <v>14</v>
      </c>
      <c r="B512" s="5" t="s">
        <v>408</v>
      </c>
      <c r="C512" s="22" t="s">
        <v>1058</v>
      </c>
      <c r="D512" s="22" t="s">
        <v>1143</v>
      </c>
      <c r="E512" s="22" t="s">
        <v>1144</v>
      </c>
      <c r="F512" s="22"/>
      <c r="G512" s="22"/>
      <c r="H512" s="23" t="s">
        <v>482</v>
      </c>
      <c r="I512" s="24">
        <v>4050</v>
      </c>
      <c r="J512" s="32">
        <v>4100</v>
      </c>
      <c r="K512" s="26" t="s">
        <v>1145</v>
      </c>
      <c r="L512" s="13">
        <f t="shared" ref="L512:L575" si="335">+J512/82</f>
        <v>50</v>
      </c>
      <c r="M512" s="27">
        <f t="shared" ref="M512:M533" si="336">+L512*87</f>
        <v>4350</v>
      </c>
      <c r="N512" s="27">
        <f t="shared" ref="N512:N544" si="337">+(1.0609756097561)*J512</f>
        <v>4350.00000000001</v>
      </c>
      <c r="O512" s="15">
        <v>32</v>
      </c>
      <c r="P512" s="30">
        <f t="shared" si="315"/>
        <v>6437</v>
      </c>
      <c r="Q512" s="48">
        <f t="shared" si="307"/>
        <v>205984</v>
      </c>
      <c r="R512" s="44">
        <f t="shared" si="334"/>
        <v>8046.25</v>
      </c>
      <c r="S512" s="48">
        <f t="shared" si="319"/>
        <v>772440</v>
      </c>
      <c r="T512" s="44">
        <f t="shared" si="316"/>
        <v>8487</v>
      </c>
      <c r="U512" s="48">
        <f t="shared" si="320"/>
        <v>814752</v>
      </c>
      <c r="V512" s="44">
        <f t="shared" si="317"/>
        <v>9512</v>
      </c>
      <c r="W512" s="48">
        <f t="shared" si="321"/>
        <v>913152</v>
      </c>
      <c r="X512" s="44">
        <f t="shared" si="318"/>
        <v>10537</v>
      </c>
      <c r="Y512" s="48">
        <f t="shared" si="322"/>
        <v>1011552</v>
      </c>
      <c r="Z512" s="20">
        <f>+Y512+W512+U512+S512</f>
        <v>3511896</v>
      </c>
      <c r="AC512" s="87">
        <f t="shared" si="326"/>
        <v>60</v>
      </c>
      <c r="AD512" s="83">
        <f t="shared" si="327"/>
        <v>5580</v>
      </c>
      <c r="AE512" s="92">
        <f t="shared" si="328"/>
        <v>55.000000000000007</v>
      </c>
      <c r="AF512" s="92">
        <f t="shared" si="329"/>
        <v>56.65</v>
      </c>
      <c r="AG512" s="92">
        <f t="shared" si="330"/>
        <v>58.3</v>
      </c>
      <c r="AH512" s="92">
        <f t="shared" si="331"/>
        <v>60</v>
      </c>
      <c r="AI512" s="137">
        <f t="shared" si="309"/>
        <v>5335.0000000000009</v>
      </c>
      <c r="AJ512" s="137">
        <f t="shared" si="310"/>
        <v>5495.05</v>
      </c>
      <c r="AK512" s="137">
        <f t="shared" si="311"/>
        <v>5655.0999999999995</v>
      </c>
      <c r="AL512" s="137">
        <f t="shared" si="312"/>
        <v>5820</v>
      </c>
    </row>
    <row r="513" spans="1:38" ht="20.399999999999999">
      <c r="A513" s="5" t="s">
        <v>14</v>
      </c>
      <c r="B513" s="5" t="s">
        <v>408</v>
      </c>
      <c r="C513" s="22" t="s">
        <v>1058</v>
      </c>
      <c r="D513" s="22" t="s">
        <v>1143</v>
      </c>
      <c r="E513" s="22" t="s">
        <v>1146</v>
      </c>
      <c r="F513" s="22" t="s">
        <v>1147</v>
      </c>
      <c r="G513" s="22"/>
      <c r="H513" s="23" t="s">
        <v>482</v>
      </c>
      <c r="I513" s="24"/>
      <c r="J513" s="32">
        <v>2050</v>
      </c>
      <c r="K513" s="26"/>
      <c r="L513" s="13">
        <f t="shared" si="335"/>
        <v>25</v>
      </c>
      <c r="M513" s="27">
        <f t="shared" si="336"/>
        <v>2175</v>
      </c>
      <c r="N513" s="27">
        <f t="shared" si="337"/>
        <v>2175.000000000005</v>
      </c>
      <c r="O513" s="15">
        <v>2500</v>
      </c>
      <c r="P513" s="30">
        <f t="shared" si="315"/>
        <v>3218.5</v>
      </c>
      <c r="Q513" s="48">
        <f t="shared" si="307"/>
        <v>8046250</v>
      </c>
      <c r="R513" s="44">
        <f t="shared" si="334"/>
        <v>4023.125</v>
      </c>
      <c r="S513" s="48">
        <f t="shared" si="319"/>
        <v>30173437.5</v>
      </c>
      <c r="T513" s="44">
        <f t="shared" si="316"/>
        <v>4243.5</v>
      </c>
      <c r="U513" s="48">
        <f t="shared" si="320"/>
        <v>31826250</v>
      </c>
      <c r="V513" s="44">
        <f t="shared" si="317"/>
        <v>4756</v>
      </c>
      <c r="W513" s="48">
        <f t="shared" si="321"/>
        <v>35670000</v>
      </c>
      <c r="X513" s="44">
        <f t="shared" si="318"/>
        <v>5268.5</v>
      </c>
      <c r="Y513" s="48">
        <f t="shared" si="322"/>
        <v>39513750</v>
      </c>
      <c r="Z513" s="20">
        <f t="shared" ref="Z513:Z533" si="338">+Y513+W513+U513+S513</f>
        <v>137183437.5</v>
      </c>
      <c r="AC513" s="87">
        <f t="shared" si="326"/>
        <v>30</v>
      </c>
      <c r="AD513" s="83">
        <f t="shared" si="327"/>
        <v>2790</v>
      </c>
      <c r="AE513" s="92">
        <f t="shared" si="328"/>
        <v>27.500000000000004</v>
      </c>
      <c r="AF513" s="92">
        <f t="shared" si="329"/>
        <v>28.324999999999999</v>
      </c>
      <c r="AG513" s="92">
        <f t="shared" si="330"/>
        <v>29.15</v>
      </c>
      <c r="AH513" s="92">
        <f t="shared" si="331"/>
        <v>30</v>
      </c>
      <c r="AI513" s="137">
        <f t="shared" si="309"/>
        <v>2667.5000000000005</v>
      </c>
      <c r="AJ513" s="137">
        <f t="shared" si="310"/>
        <v>2747.5250000000001</v>
      </c>
      <c r="AK513" s="137">
        <f t="shared" si="311"/>
        <v>2827.5499999999997</v>
      </c>
      <c r="AL513" s="137">
        <f t="shared" si="312"/>
        <v>2910</v>
      </c>
    </row>
    <row r="514" spans="1:38" ht="20.399999999999999">
      <c r="A514" s="5" t="s">
        <v>14</v>
      </c>
      <c r="B514" s="5" t="s">
        <v>408</v>
      </c>
      <c r="C514" s="22" t="s">
        <v>1058</v>
      </c>
      <c r="D514" s="22" t="s">
        <v>1143</v>
      </c>
      <c r="E514" s="22" t="s">
        <v>1148</v>
      </c>
      <c r="F514" s="22"/>
      <c r="G514" s="22"/>
      <c r="H514" s="23" t="s">
        <v>482</v>
      </c>
      <c r="I514" s="24">
        <v>4050</v>
      </c>
      <c r="J514" s="32">
        <v>3280</v>
      </c>
      <c r="K514" s="26" t="s">
        <v>1149</v>
      </c>
      <c r="L514" s="13">
        <f t="shared" si="335"/>
        <v>40</v>
      </c>
      <c r="M514" s="27">
        <f t="shared" si="336"/>
        <v>3480</v>
      </c>
      <c r="N514" s="27">
        <f t="shared" si="337"/>
        <v>3480.0000000000082</v>
      </c>
      <c r="O514" s="15">
        <v>17</v>
      </c>
      <c r="P514" s="30">
        <f t="shared" si="315"/>
        <v>5149.6000000000004</v>
      </c>
      <c r="Q514" s="48">
        <f t="shared" si="307"/>
        <v>87543.200000000012</v>
      </c>
      <c r="R514" s="44">
        <f t="shared" si="334"/>
        <v>6437</v>
      </c>
      <c r="S514" s="48">
        <f t="shared" si="319"/>
        <v>328287</v>
      </c>
      <c r="T514" s="44">
        <f t="shared" si="316"/>
        <v>6789.5999999999995</v>
      </c>
      <c r="U514" s="48">
        <f t="shared" si="320"/>
        <v>346269.6</v>
      </c>
      <c r="V514" s="44">
        <f t="shared" si="317"/>
        <v>7609.5999999999995</v>
      </c>
      <c r="W514" s="48">
        <f t="shared" si="321"/>
        <v>388089.59999999998</v>
      </c>
      <c r="X514" s="44">
        <f t="shared" si="318"/>
        <v>8429.6</v>
      </c>
      <c r="Y514" s="48">
        <f t="shared" si="322"/>
        <v>429909.60000000003</v>
      </c>
      <c r="Z514" s="20">
        <f t="shared" si="338"/>
        <v>1492555.7999999998</v>
      </c>
      <c r="AC514" s="87">
        <f t="shared" si="326"/>
        <v>48</v>
      </c>
      <c r="AD514" s="83">
        <f t="shared" si="327"/>
        <v>4464</v>
      </c>
      <c r="AE514" s="92">
        <f t="shared" si="328"/>
        <v>44</v>
      </c>
      <c r="AF514" s="92">
        <f t="shared" si="329"/>
        <v>45.32</v>
      </c>
      <c r="AG514" s="92">
        <f t="shared" si="330"/>
        <v>46.64</v>
      </c>
      <c r="AH514" s="92">
        <f t="shared" si="331"/>
        <v>48</v>
      </c>
      <c r="AI514" s="137">
        <f t="shared" si="309"/>
        <v>4268</v>
      </c>
      <c r="AJ514" s="137">
        <f t="shared" si="310"/>
        <v>4396.04</v>
      </c>
      <c r="AK514" s="137">
        <f t="shared" si="311"/>
        <v>4524.08</v>
      </c>
      <c r="AL514" s="137">
        <f t="shared" si="312"/>
        <v>4656</v>
      </c>
    </row>
    <row r="515" spans="1:38" ht="20.399999999999999">
      <c r="A515" s="5" t="s">
        <v>14</v>
      </c>
      <c r="B515" s="5" t="s">
        <v>408</v>
      </c>
      <c r="C515" s="22" t="s">
        <v>1058</v>
      </c>
      <c r="D515" s="22" t="s">
        <v>1143</v>
      </c>
      <c r="E515" s="22" t="s">
        <v>1150</v>
      </c>
      <c r="F515" s="22"/>
      <c r="G515" s="22"/>
      <c r="H515" s="23" t="s">
        <v>482</v>
      </c>
      <c r="I515" s="24">
        <v>6480</v>
      </c>
      <c r="J515" s="32">
        <v>3690</v>
      </c>
      <c r="K515" s="26" t="s">
        <v>1151</v>
      </c>
      <c r="L515" s="13">
        <f t="shared" si="335"/>
        <v>45</v>
      </c>
      <c r="M515" s="27">
        <f t="shared" si="336"/>
        <v>3915</v>
      </c>
      <c r="N515" s="27">
        <f t="shared" si="337"/>
        <v>3915.0000000000091</v>
      </c>
      <c r="O515" s="15">
        <v>18</v>
      </c>
      <c r="P515" s="30">
        <f t="shared" si="315"/>
        <v>5793.3</v>
      </c>
      <c r="Q515" s="48">
        <f t="shared" si="307"/>
        <v>104279.40000000001</v>
      </c>
      <c r="R515" s="44">
        <f t="shared" si="334"/>
        <v>7241.625</v>
      </c>
      <c r="S515" s="48">
        <f t="shared" si="319"/>
        <v>391047.75</v>
      </c>
      <c r="T515" s="44">
        <f t="shared" si="316"/>
        <v>7638.2999999999993</v>
      </c>
      <c r="U515" s="48">
        <f t="shared" si="320"/>
        <v>412468.19999999995</v>
      </c>
      <c r="V515" s="44">
        <f t="shared" si="317"/>
        <v>8560.7999999999993</v>
      </c>
      <c r="W515" s="48">
        <f t="shared" si="321"/>
        <v>462283.19999999995</v>
      </c>
      <c r="X515" s="44">
        <f t="shared" si="318"/>
        <v>9483.2999999999993</v>
      </c>
      <c r="Y515" s="48">
        <f t="shared" si="322"/>
        <v>512098.19999999995</v>
      </c>
      <c r="Z515" s="20">
        <f t="shared" si="338"/>
        <v>1777897.3499999999</v>
      </c>
      <c r="AC515" s="87">
        <f t="shared" si="326"/>
        <v>54</v>
      </c>
      <c r="AD515" s="83">
        <f t="shared" si="327"/>
        <v>5022</v>
      </c>
      <c r="AE515" s="92">
        <f t="shared" si="328"/>
        <v>49.500000000000007</v>
      </c>
      <c r="AF515" s="92">
        <f t="shared" si="329"/>
        <v>50.984999999999999</v>
      </c>
      <c r="AG515" s="92">
        <f t="shared" si="330"/>
        <v>52.47</v>
      </c>
      <c r="AH515" s="92">
        <f t="shared" si="331"/>
        <v>54</v>
      </c>
      <c r="AI515" s="137">
        <f t="shared" si="309"/>
        <v>4801.5000000000009</v>
      </c>
      <c r="AJ515" s="137">
        <f t="shared" si="310"/>
        <v>4945.5450000000001</v>
      </c>
      <c r="AK515" s="137">
        <f t="shared" si="311"/>
        <v>5089.59</v>
      </c>
      <c r="AL515" s="137">
        <f t="shared" si="312"/>
        <v>5238</v>
      </c>
    </row>
    <row r="516" spans="1:38" ht="20.399999999999999">
      <c r="A516" s="5" t="s">
        <v>14</v>
      </c>
      <c r="B516" s="5" t="s">
        <v>408</v>
      </c>
      <c r="C516" s="22" t="s">
        <v>1058</v>
      </c>
      <c r="D516" s="22" t="s">
        <v>1143</v>
      </c>
      <c r="E516" s="22" t="s">
        <v>1152</v>
      </c>
      <c r="F516" s="22"/>
      <c r="G516" s="22"/>
      <c r="H516" s="23" t="s">
        <v>482</v>
      </c>
      <c r="I516" s="24">
        <v>8100</v>
      </c>
      <c r="J516" s="32">
        <v>4100</v>
      </c>
      <c r="K516" s="26" t="s">
        <v>1153</v>
      </c>
      <c r="L516" s="13">
        <f t="shared" si="335"/>
        <v>50</v>
      </c>
      <c r="M516" s="27">
        <f t="shared" si="336"/>
        <v>4350</v>
      </c>
      <c r="N516" s="27">
        <f t="shared" si="337"/>
        <v>4350.00000000001</v>
      </c>
      <c r="O516" s="15">
        <v>20</v>
      </c>
      <c r="P516" s="30">
        <f t="shared" si="315"/>
        <v>6437</v>
      </c>
      <c r="Q516" s="48">
        <f t="shared" si="307"/>
        <v>128740</v>
      </c>
      <c r="R516" s="44">
        <f t="shared" si="334"/>
        <v>8046.25</v>
      </c>
      <c r="S516" s="48">
        <f t="shared" si="319"/>
        <v>482775</v>
      </c>
      <c r="T516" s="44">
        <f t="shared" si="316"/>
        <v>8487</v>
      </c>
      <c r="U516" s="48">
        <f t="shared" si="320"/>
        <v>509220</v>
      </c>
      <c r="V516" s="44">
        <f t="shared" si="317"/>
        <v>9512</v>
      </c>
      <c r="W516" s="48">
        <f t="shared" si="321"/>
        <v>570720</v>
      </c>
      <c r="X516" s="44">
        <f t="shared" si="318"/>
        <v>10537</v>
      </c>
      <c r="Y516" s="48">
        <f t="shared" si="322"/>
        <v>632220</v>
      </c>
      <c r="Z516" s="20">
        <f t="shared" si="338"/>
        <v>2194935</v>
      </c>
      <c r="AC516" s="87">
        <f t="shared" si="326"/>
        <v>60</v>
      </c>
      <c r="AD516" s="83">
        <f t="shared" si="327"/>
        <v>5580</v>
      </c>
      <c r="AE516" s="92">
        <f t="shared" si="328"/>
        <v>55.000000000000007</v>
      </c>
      <c r="AF516" s="92">
        <f t="shared" si="329"/>
        <v>56.65</v>
      </c>
      <c r="AG516" s="92">
        <f t="shared" si="330"/>
        <v>58.3</v>
      </c>
      <c r="AH516" s="92">
        <f t="shared" si="331"/>
        <v>60</v>
      </c>
      <c r="AI516" s="137">
        <f t="shared" si="309"/>
        <v>5335.0000000000009</v>
      </c>
      <c r="AJ516" s="137">
        <f t="shared" si="310"/>
        <v>5495.05</v>
      </c>
      <c r="AK516" s="137">
        <f t="shared" si="311"/>
        <v>5655.0999999999995</v>
      </c>
      <c r="AL516" s="137">
        <f t="shared" si="312"/>
        <v>5820</v>
      </c>
    </row>
    <row r="517" spans="1:38" ht="20.399999999999999">
      <c r="A517" s="5" t="s">
        <v>14</v>
      </c>
      <c r="B517" s="5" t="s">
        <v>408</v>
      </c>
      <c r="C517" s="22" t="s">
        <v>1058</v>
      </c>
      <c r="D517" s="22" t="s">
        <v>1143</v>
      </c>
      <c r="E517" s="22" t="s">
        <v>1154</v>
      </c>
      <c r="F517" s="22"/>
      <c r="G517" s="22"/>
      <c r="H517" s="23" t="s">
        <v>482</v>
      </c>
      <c r="I517" s="24">
        <v>10125</v>
      </c>
      <c r="J517" s="32">
        <v>4920</v>
      </c>
      <c r="K517" s="26" t="s">
        <v>1155</v>
      </c>
      <c r="L517" s="13">
        <f t="shared" si="335"/>
        <v>60</v>
      </c>
      <c r="M517" s="27">
        <f t="shared" si="336"/>
        <v>5220</v>
      </c>
      <c r="N517" s="27">
        <f t="shared" si="337"/>
        <v>5220.0000000000127</v>
      </c>
      <c r="O517" s="15">
        <v>7</v>
      </c>
      <c r="P517" s="30">
        <f t="shared" si="315"/>
        <v>7724.4000000000005</v>
      </c>
      <c r="Q517" s="48">
        <f t="shared" ref="Q517:Q555" si="339">+P517*O517</f>
        <v>54070.8</v>
      </c>
      <c r="R517" s="44">
        <f t="shared" si="334"/>
        <v>9655.5</v>
      </c>
      <c r="S517" s="48">
        <f t="shared" si="319"/>
        <v>202765.5</v>
      </c>
      <c r="T517" s="44">
        <f t="shared" si="316"/>
        <v>10184.4</v>
      </c>
      <c r="U517" s="48">
        <f t="shared" si="320"/>
        <v>213872.40000000002</v>
      </c>
      <c r="V517" s="44">
        <f t="shared" si="317"/>
        <v>11414.4</v>
      </c>
      <c r="W517" s="48">
        <f t="shared" si="321"/>
        <v>239702.40000000002</v>
      </c>
      <c r="X517" s="44">
        <f t="shared" si="318"/>
        <v>12644.4</v>
      </c>
      <c r="Y517" s="48">
        <f t="shared" si="322"/>
        <v>265532.40000000002</v>
      </c>
      <c r="Z517" s="20">
        <f t="shared" si="338"/>
        <v>921872.70000000007</v>
      </c>
      <c r="AC517" s="87">
        <f t="shared" si="326"/>
        <v>72</v>
      </c>
      <c r="AD517" s="83">
        <f t="shared" si="327"/>
        <v>6696</v>
      </c>
      <c r="AE517" s="92">
        <f t="shared" si="328"/>
        <v>66</v>
      </c>
      <c r="AF517" s="92">
        <f t="shared" si="329"/>
        <v>67.98</v>
      </c>
      <c r="AG517" s="92">
        <f t="shared" si="330"/>
        <v>69.959999999999994</v>
      </c>
      <c r="AH517" s="92">
        <f t="shared" si="331"/>
        <v>72</v>
      </c>
      <c r="AI517" s="137">
        <f t="shared" si="309"/>
        <v>6402</v>
      </c>
      <c r="AJ517" s="137">
        <f t="shared" si="310"/>
        <v>6594.06</v>
      </c>
      <c r="AK517" s="137">
        <f t="shared" si="311"/>
        <v>6786.119999999999</v>
      </c>
      <c r="AL517" s="137">
        <f t="shared" si="312"/>
        <v>6984</v>
      </c>
    </row>
    <row r="518" spans="1:38" ht="30.6">
      <c r="A518" s="5" t="s">
        <v>14</v>
      </c>
      <c r="B518" s="5" t="s">
        <v>408</v>
      </c>
      <c r="C518" s="22" t="s">
        <v>1058</v>
      </c>
      <c r="D518" s="22" t="s">
        <v>1143</v>
      </c>
      <c r="E518" s="22" t="s">
        <v>1156</v>
      </c>
      <c r="F518" s="22"/>
      <c r="G518" s="22"/>
      <c r="H518" s="23" t="s">
        <v>1123</v>
      </c>
      <c r="I518" s="24">
        <v>171</v>
      </c>
      <c r="J518" s="32">
        <v>164</v>
      </c>
      <c r="K518" s="26" t="s">
        <v>1157</v>
      </c>
      <c r="L518" s="13">
        <f t="shared" si="335"/>
        <v>2</v>
      </c>
      <c r="M518" s="27">
        <f t="shared" si="336"/>
        <v>174</v>
      </c>
      <c r="N518" s="27">
        <f t="shared" si="337"/>
        <v>174.0000000000004</v>
      </c>
      <c r="O518" s="15">
        <f>1946.67*4</f>
        <v>7786.68</v>
      </c>
      <c r="P518" s="30">
        <f t="shared" si="315"/>
        <v>257.48</v>
      </c>
      <c r="Q518" s="48">
        <f t="shared" si="339"/>
        <v>2004914.3664000002</v>
      </c>
      <c r="R518" s="44">
        <f t="shared" si="334"/>
        <v>321.85000000000002</v>
      </c>
      <c r="S518" s="48">
        <f t="shared" si="319"/>
        <v>7518428.8739999998</v>
      </c>
      <c r="T518" s="44">
        <f t="shared" si="316"/>
        <v>339.47999999999996</v>
      </c>
      <c r="U518" s="48">
        <f t="shared" si="320"/>
        <v>7930266.3792000003</v>
      </c>
      <c r="V518" s="44">
        <f t="shared" si="317"/>
        <v>380.47999999999996</v>
      </c>
      <c r="W518" s="48">
        <f t="shared" si="321"/>
        <v>8888028.019199999</v>
      </c>
      <c r="X518" s="44">
        <f t="shared" si="318"/>
        <v>421.47999999999996</v>
      </c>
      <c r="Y518" s="48">
        <f t="shared" si="322"/>
        <v>9845789.6591999996</v>
      </c>
      <c r="Z518" s="20">
        <f t="shared" si="338"/>
        <v>34182512.931599997</v>
      </c>
      <c r="AC518" s="87">
        <f t="shared" si="326"/>
        <v>2.4</v>
      </c>
      <c r="AD518" s="83">
        <f t="shared" si="327"/>
        <v>223.2</v>
      </c>
      <c r="AE518" s="92">
        <f t="shared" si="328"/>
        <v>2.2000000000000002</v>
      </c>
      <c r="AF518" s="92">
        <f t="shared" si="329"/>
        <v>2.266</v>
      </c>
      <c r="AG518" s="92">
        <f t="shared" si="330"/>
        <v>2.3319999999999999</v>
      </c>
      <c r="AH518" s="92">
        <f t="shared" si="331"/>
        <v>2.4</v>
      </c>
      <c r="AI518" s="137">
        <f t="shared" ref="AI518:AI581" si="340">AE518*97</f>
        <v>213.4</v>
      </c>
      <c r="AJ518" s="137">
        <f t="shared" ref="AJ518:AJ581" si="341">AF518*97</f>
        <v>219.80199999999999</v>
      </c>
      <c r="AK518" s="137">
        <f t="shared" ref="AK518:AK581" si="342">AG518*97</f>
        <v>226.20399999999998</v>
      </c>
      <c r="AL518" s="137">
        <f t="shared" ref="AL518:AL581" si="343">AH518*97</f>
        <v>232.79999999999998</v>
      </c>
    </row>
    <row r="519" spans="1:38" ht="30.6">
      <c r="A519" s="5" t="s">
        <v>14</v>
      </c>
      <c r="B519" s="5" t="s">
        <v>408</v>
      </c>
      <c r="C519" s="22" t="s">
        <v>1058</v>
      </c>
      <c r="D519" s="22" t="s">
        <v>1143</v>
      </c>
      <c r="E519" s="22" t="s">
        <v>1158</v>
      </c>
      <c r="F519" s="22" t="s">
        <v>1159</v>
      </c>
      <c r="G519" s="22"/>
      <c r="H519" s="23" t="s">
        <v>606</v>
      </c>
      <c r="I519" s="24">
        <v>180</v>
      </c>
      <c r="J519" s="32">
        <v>410</v>
      </c>
      <c r="K519" s="26" t="s">
        <v>1124</v>
      </c>
      <c r="L519" s="13">
        <f t="shared" si="335"/>
        <v>5</v>
      </c>
      <c r="M519" s="27">
        <f t="shared" si="336"/>
        <v>435</v>
      </c>
      <c r="N519" s="27">
        <f t="shared" si="337"/>
        <v>435.00000000000102</v>
      </c>
      <c r="O519" s="15">
        <f>760.42*4</f>
        <v>3041.68</v>
      </c>
      <c r="P519" s="30">
        <f t="shared" si="315"/>
        <v>643.70000000000005</v>
      </c>
      <c r="Q519" s="48">
        <f t="shared" si="339"/>
        <v>1957929.416</v>
      </c>
      <c r="R519" s="44">
        <f t="shared" si="334"/>
        <v>804.625</v>
      </c>
      <c r="S519" s="48">
        <f t="shared" si="319"/>
        <v>7342235.3100000005</v>
      </c>
      <c r="T519" s="44">
        <f t="shared" si="316"/>
        <v>848.69999999999993</v>
      </c>
      <c r="U519" s="48">
        <f t="shared" si="320"/>
        <v>7744421.4479999989</v>
      </c>
      <c r="V519" s="44">
        <f t="shared" si="317"/>
        <v>951.19999999999993</v>
      </c>
      <c r="W519" s="48">
        <f t="shared" si="321"/>
        <v>8679738.0480000004</v>
      </c>
      <c r="X519" s="44">
        <f t="shared" si="318"/>
        <v>1053.7</v>
      </c>
      <c r="Y519" s="48">
        <f t="shared" si="322"/>
        <v>9615054.648</v>
      </c>
      <c r="Z519" s="20">
        <f t="shared" si="338"/>
        <v>33381449.454000004</v>
      </c>
      <c r="AC519" s="87">
        <f t="shared" si="326"/>
        <v>6</v>
      </c>
      <c r="AD519" s="83">
        <f t="shared" si="327"/>
        <v>558</v>
      </c>
      <c r="AE519" s="92">
        <f t="shared" si="328"/>
        <v>5.5</v>
      </c>
      <c r="AF519" s="92">
        <f t="shared" si="329"/>
        <v>5.665</v>
      </c>
      <c r="AG519" s="92">
        <f t="shared" si="330"/>
        <v>5.83</v>
      </c>
      <c r="AH519" s="92">
        <f t="shared" si="331"/>
        <v>6</v>
      </c>
      <c r="AI519" s="137">
        <f t="shared" si="340"/>
        <v>533.5</v>
      </c>
      <c r="AJ519" s="137">
        <f t="shared" si="341"/>
        <v>549.505</v>
      </c>
      <c r="AK519" s="137">
        <f t="shared" si="342"/>
        <v>565.51</v>
      </c>
      <c r="AL519" s="137">
        <f t="shared" si="343"/>
        <v>582</v>
      </c>
    </row>
    <row r="520" spans="1:38" ht="30.6">
      <c r="A520" s="5" t="s">
        <v>14</v>
      </c>
      <c r="B520" s="5" t="s">
        <v>408</v>
      </c>
      <c r="C520" s="22" t="s">
        <v>1058</v>
      </c>
      <c r="D520" s="22" t="s">
        <v>1143</v>
      </c>
      <c r="E520" s="22" t="s">
        <v>1158</v>
      </c>
      <c r="F520" s="22" t="s">
        <v>1160</v>
      </c>
      <c r="G520" s="22"/>
      <c r="H520" s="23" t="s">
        <v>606</v>
      </c>
      <c r="I520" s="24">
        <v>315</v>
      </c>
      <c r="J520" s="32">
        <v>820</v>
      </c>
      <c r="K520" s="26" t="s">
        <v>1127</v>
      </c>
      <c r="L520" s="13">
        <f t="shared" si="335"/>
        <v>10</v>
      </c>
      <c r="M520" s="27">
        <f t="shared" si="336"/>
        <v>870</v>
      </c>
      <c r="N520" s="27">
        <f t="shared" si="337"/>
        <v>870.00000000000205</v>
      </c>
      <c r="O520" s="15">
        <f>608.33*4</f>
        <v>2433.3200000000002</v>
      </c>
      <c r="P520" s="30">
        <f t="shared" si="315"/>
        <v>1287.4000000000001</v>
      </c>
      <c r="Q520" s="48">
        <f t="shared" si="339"/>
        <v>3132656.1680000005</v>
      </c>
      <c r="R520" s="44">
        <f t="shared" si="334"/>
        <v>1609.25</v>
      </c>
      <c r="S520" s="48">
        <f t="shared" si="319"/>
        <v>11747460.630000001</v>
      </c>
      <c r="T520" s="44">
        <f t="shared" si="316"/>
        <v>1697.3999999999999</v>
      </c>
      <c r="U520" s="48">
        <f t="shared" si="320"/>
        <v>12390952.103999998</v>
      </c>
      <c r="V520" s="44">
        <f t="shared" si="317"/>
        <v>1902.3999999999999</v>
      </c>
      <c r="W520" s="48">
        <f t="shared" si="321"/>
        <v>13887443.904000001</v>
      </c>
      <c r="X520" s="44">
        <f t="shared" si="318"/>
        <v>2107.4</v>
      </c>
      <c r="Y520" s="48">
        <f t="shared" si="322"/>
        <v>15383935.704000004</v>
      </c>
      <c r="Z520" s="20">
        <f t="shared" si="338"/>
        <v>53409792.342</v>
      </c>
      <c r="AC520" s="87">
        <f t="shared" si="326"/>
        <v>12</v>
      </c>
      <c r="AD520" s="83">
        <f t="shared" si="327"/>
        <v>1116</v>
      </c>
      <c r="AE520" s="92">
        <f t="shared" si="328"/>
        <v>11</v>
      </c>
      <c r="AF520" s="92">
        <f t="shared" si="329"/>
        <v>11.33</v>
      </c>
      <c r="AG520" s="92">
        <f t="shared" si="330"/>
        <v>11.66</v>
      </c>
      <c r="AH520" s="92">
        <f t="shared" si="331"/>
        <v>12</v>
      </c>
      <c r="AI520" s="137">
        <f t="shared" si="340"/>
        <v>1067</v>
      </c>
      <c r="AJ520" s="137">
        <f t="shared" si="341"/>
        <v>1099.01</v>
      </c>
      <c r="AK520" s="137">
        <f t="shared" si="342"/>
        <v>1131.02</v>
      </c>
      <c r="AL520" s="137">
        <f t="shared" si="343"/>
        <v>1164</v>
      </c>
    </row>
    <row r="521" spans="1:38" ht="30.6">
      <c r="A521" s="5" t="s">
        <v>14</v>
      </c>
      <c r="B521" s="5" t="s">
        <v>408</v>
      </c>
      <c r="C521" s="22" t="s">
        <v>1058</v>
      </c>
      <c r="D521" s="22" t="s">
        <v>1143</v>
      </c>
      <c r="E521" s="22" t="s">
        <v>1158</v>
      </c>
      <c r="F521" s="22" t="s">
        <v>1161</v>
      </c>
      <c r="G521" s="22"/>
      <c r="H521" s="23" t="s">
        <v>606</v>
      </c>
      <c r="I521" s="24">
        <v>540</v>
      </c>
      <c r="J521" s="32">
        <v>1230</v>
      </c>
      <c r="K521" s="26" t="s">
        <v>1124</v>
      </c>
      <c r="L521" s="13">
        <f t="shared" si="335"/>
        <v>15</v>
      </c>
      <c r="M521" s="27">
        <f t="shared" si="336"/>
        <v>1305</v>
      </c>
      <c r="N521" s="27">
        <f t="shared" si="337"/>
        <v>1305.0000000000032</v>
      </c>
      <c r="O521" s="15">
        <f>1520.83*4</f>
        <v>6083.32</v>
      </c>
      <c r="P521" s="30">
        <f t="shared" si="315"/>
        <v>1931.1000000000001</v>
      </c>
      <c r="Q521" s="48">
        <f t="shared" si="339"/>
        <v>11747499.252</v>
      </c>
      <c r="R521" s="44">
        <f t="shared" si="334"/>
        <v>2413.875</v>
      </c>
      <c r="S521" s="48">
        <f t="shared" si="319"/>
        <v>44053122.195</v>
      </c>
      <c r="T521" s="44">
        <f t="shared" si="316"/>
        <v>2546.1</v>
      </c>
      <c r="U521" s="48">
        <f t="shared" si="320"/>
        <v>46466223.155999996</v>
      </c>
      <c r="V521" s="44">
        <f t="shared" si="317"/>
        <v>2853.6</v>
      </c>
      <c r="W521" s="48">
        <f t="shared" si="321"/>
        <v>52078085.855999999</v>
      </c>
      <c r="X521" s="44">
        <f t="shared" si="318"/>
        <v>3161.1</v>
      </c>
      <c r="Y521" s="48">
        <f t="shared" si="322"/>
        <v>57689948.555999994</v>
      </c>
      <c r="Z521" s="20">
        <f t="shared" si="338"/>
        <v>200287379.76299998</v>
      </c>
      <c r="AC521" s="87">
        <f t="shared" si="326"/>
        <v>18</v>
      </c>
      <c r="AD521" s="83">
        <f t="shared" si="327"/>
        <v>1674</v>
      </c>
      <c r="AE521" s="92">
        <f t="shared" si="328"/>
        <v>16.5</v>
      </c>
      <c r="AF521" s="92">
        <f t="shared" si="329"/>
        <v>16.995000000000001</v>
      </c>
      <c r="AG521" s="92">
        <f t="shared" si="330"/>
        <v>17.489999999999998</v>
      </c>
      <c r="AH521" s="92">
        <f t="shared" si="331"/>
        <v>18</v>
      </c>
      <c r="AI521" s="137">
        <f t="shared" si="340"/>
        <v>1600.5</v>
      </c>
      <c r="AJ521" s="137">
        <f t="shared" si="341"/>
        <v>1648.5150000000001</v>
      </c>
      <c r="AK521" s="137">
        <f t="shared" si="342"/>
        <v>1696.5299999999997</v>
      </c>
      <c r="AL521" s="137">
        <f t="shared" si="343"/>
        <v>1746</v>
      </c>
    </row>
    <row r="522" spans="1:38" ht="20.399999999999999">
      <c r="A522" s="5" t="s">
        <v>14</v>
      </c>
      <c r="B522" s="5" t="s">
        <v>408</v>
      </c>
      <c r="C522" s="22" t="s">
        <v>1058</v>
      </c>
      <c r="D522" s="22" t="s">
        <v>1143</v>
      </c>
      <c r="E522" s="22" t="s">
        <v>1162</v>
      </c>
      <c r="F522" s="22" t="s">
        <v>1163</v>
      </c>
      <c r="G522" s="22"/>
      <c r="H522" s="23" t="s">
        <v>1123</v>
      </c>
      <c r="I522" s="24">
        <v>9.9999999999999995E-7</v>
      </c>
      <c r="J522" s="32">
        <v>82</v>
      </c>
      <c r="K522" s="26" t="s">
        <v>1164</v>
      </c>
      <c r="L522" s="13">
        <f t="shared" si="335"/>
        <v>1</v>
      </c>
      <c r="M522" s="27">
        <f t="shared" si="336"/>
        <v>87</v>
      </c>
      <c r="N522" s="27">
        <f t="shared" si="337"/>
        <v>87.000000000000199</v>
      </c>
      <c r="O522" s="15">
        <v>65</v>
      </c>
      <c r="P522" s="30">
        <f t="shared" si="315"/>
        <v>128.74</v>
      </c>
      <c r="Q522" s="48">
        <f t="shared" si="339"/>
        <v>8368.1</v>
      </c>
      <c r="R522" s="44">
        <f t="shared" si="334"/>
        <v>160.92500000000001</v>
      </c>
      <c r="S522" s="48">
        <f t="shared" si="319"/>
        <v>31380.375</v>
      </c>
      <c r="T522" s="44">
        <f t="shared" si="316"/>
        <v>169.73999999999998</v>
      </c>
      <c r="U522" s="48">
        <f t="shared" si="320"/>
        <v>33099.299999999996</v>
      </c>
      <c r="V522" s="44">
        <f t="shared" si="317"/>
        <v>190.23999999999998</v>
      </c>
      <c r="W522" s="48">
        <f t="shared" si="321"/>
        <v>37096.799999999996</v>
      </c>
      <c r="X522" s="44">
        <f t="shared" si="318"/>
        <v>210.73999999999998</v>
      </c>
      <c r="Y522" s="48">
        <f t="shared" si="322"/>
        <v>41094.299999999996</v>
      </c>
      <c r="Z522" s="20">
        <f t="shared" si="338"/>
        <v>142670.77499999999</v>
      </c>
      <c r="AC522" s="87">
        <f t="shared" si="326"/>
        <v>1.2</v>
      </c>
      <c r="AD522" s="83">
        <f t="shared" si="327"/>
        <v>111.6</v>
      </c>
      <c r="AE522" s="92">
        <f t="shared" si="328"/>
        <v>1.1000000000000001</v>
      </c>
      <c r="AF522" s="92">
        <f t="shared" si="329"/>
        <v>1.133</v>
      </c>
      <c r="AG522" s="92">
        <f t="shared" si="330"/>
        <v>1.1659999999999999</v>
      </c>
      <c r="AH522" s="92">
        <f t="shared" si="331"/>
        <v>1.2</v>
      </c>
      <c r="AI522" s="137">
        <f t="shared" si="340"/>
        <v>106.7</v>
      </c>
      <c r="AJ522" s="137">
        <f t="shared" si="341"/>
        <v>109.901</v>
      </c>
      <c r="AK522" s="137">
        <f t="shared" si="342"/>
        <v>113.10199999999999</v>
      </c>
      <c r="AL522" s="137">
        <f t="shared" si="343"/>
        <v>116.39999999999999</v>
      </c>
    </row>
    <row r="523" spans="1:38" ht="20.399999999999999">
      <c r="A523" s="5" t="s">
        <v>14</v>
      </c>
      <c r="B523" s="5" t="s">
        <v>408</v>
      </c>
      <c r="C523" s="22" t="s">
        <v>1058</v>
      </c>
      <c r="D523" s="22" t="s">
        <v>1143</v>
      </c>
      <c r="E523" s="22" t="s">
        <v>1165</v>
      </c>
      <c r="F523" s="22"/>
      <c r="G523" s="22"/>
      <c r="H523" s="23" t="s">
        <v>1123</v>
      </c>
      <c r="I523" s="24">
        <v>65.599999999999994</v>
      </c>
      <c r="J523" s="32">
        <v>41</v>
      </c>
      <c r="K523" s="26" t="s">
        <v>1166</v>
      </c>
      <c r="L523" s="13">
        <f t="shared" si="335"/>
        <v>0.5</v>
      </c>
      <c r="M523" s="27">
        <f t="shared" si="336"/>
        <v>43.5</v>
      </c>
      <c r="N523" s="27">
        <f t="shared" si="337"/>
        <v>43.500000000000099</v>
      </c>
      <c r="O523" s="15">
        <v>50</v>
      </c>
      <c r="P523" s="30">
        <f t="shared" si="315"/>
        <v>64.37</v>
      </c>
      <c r="Q523" s="48">
        <f t="shared" si="339"/>
        <v>3218.5</v>
      </c>
      <c r="R523" s="44">
        <f t="shared" si="334"/>
        <v>80.462500000000006</v>
      </c>
      <c r="S523" s="48">
        <f t="shared" si="319"/>
        <v>12069.375000000002</v>
      </c>
      <c r="T523" s="44">
        <f t="shared" si="316"/>
        <v>84.86999999999999</v>
      </c>
      <c r="U523" s="48">
        <f t="shared" si="320"/>
        <v>12730.499999999996</v>
      </c>
      <c r="V523" s="44">
        <f t="shared" si="317"/>
        <v>95.11999999999999</v>
      </c>
      <c r="W523" s="48">
        <f t="shared" si="321"/>
        <v>14267.999999999996</v>
      </c>
      <c r="X523" s="44">
        <f t="shared" si="318"/>
        <v>105.36999999999999</v>
      </c>
      <c r="Y523" s="48">
        <f t="shared" si="322"/>
        <v>15805.499999999996</v>
      </c>
      <c r="Z523" s="20">
        <f t="shared" si="338"/>
        <v>54873.374999999985</v>
      </c>
      <c r="AC523" s="87">
        <f t="shared" si="326"/>
        <v>0.6</v>
      </c>
      <c r="AD523" s="83">
        <f t="shared" si="327"/>
        <v>55.8</v>
      </c>
      <c r="AE523" s="92">
        <f t="shared" si="328"/>
        <v>0.55000000000000004</v>
      </c>
      <c r="AF523" s="92">
        <f t="shared" si="329"/>
        <v>0.5665</v>
      </c>
      <c r="AG523" s="92">
        <f t="shared" si="330"/>
        <v>0.58299999999999996</v>
      </c>
      <c r="AH523" s="92">
        <f t="shared" si="331"/>
        <v>0.6</v>
      </c>
      <c r="AI523" s="137">
        <f t="shared" si="340"/>
        <v>53.35</v>
      </c>
      <c r="AJ523" s="137">
        <f t="shared" si="341"/>
        <v>54.950499999999998</v>
      </c>
      <c r="AK523" s="137">
        <f t="shared" si="342"/>
        <v>56.550999999999995</v>
      </c>
      <c r="AL523" s="137">
        <f t="shared" si="343"/>
        <v>58.199999999999996</v>
      </c>
    </row>
    <row r="524" spans="1:38">
      <c r="A524" s="5" t="s">
        <v>14</v>
      </c>
      <c r="B524" s="5" t="s">
        <v>408</v>
      </c>
      <c r="C524" s="22" t="s">
        <v>1058</v>
      </c>
      <c r="D524" s="22" t="s">
        <v>1143</v>
      </c>
      <c r="E524" s="22" t="s">
        <v>1167</v>
      </c>
      <c r="F524" s="22"/>
      <c r="G524" s="22"/>
      <c r="H524" s="23" t="s">
        <v>1123</v>
      </c>
      <c r="I524" s="24">
        <v>19</v>
      </c>
      <c r="J524" s="32">
        <v>82</v>
      </c>
      <c r="K524" s="26" t="s">
        <v>860</v>
      </c>
      <c r="L524" s="13">
        <f t="shared" si="335"/>
        <v>1</v>
      </c>
      <c r="M524" s="27">
        <f t="shared" si="336"/>
        <v>87</v>
      </c>
      <c r="N524" s="27">
        <f t="shared" si="337"/>
        <v>87.000000000000199</v>
      </c>
      <c r="O524" s="15">
        <v>234</v>
      </c>
      <c r="P524" s="30">
        <f t="shared" si="315"/>
        <v>128.74</v>
      </c>
      <c r="Q524" s="48">
        <f t="shared" si="339"/>
        <v>30125.160000000003</v>
      </c>
      <c r="R524" s="44">
        <f t="shared" si="334"/>
        <v>160.92500000000001</v>
      </c>
      <c r="S524" s="48">
        <f t="shared" si="319"/>
        <v>112969.35</v>
      </c>
      <c r="T524" s="44">
        <f t="shared" si="316"/>
        <v>169.73999999999998</v>
      </c>
      <c r="U524" s="48">
        <f t="shared" si="320"/>
        <v>119157.47999999998</v>
      </c>
      <c r="V524" s="44">
        <f t="shared" si="317"/>
        <v>190.23999999999998</v>
      </c>
      <c r="W524" s="48">
        <f t="shared" si="321"/>
        <v>133548.47999999998</v>
      </c>
      <c r="X524" s="44">
        <f t="shared" si="318"/>
        <v>210.73999999999998</v>
      </c>
      <c r="Y524" s="48">
        <f t="shared" si="322"/>
        <v>147939.47999999998</v>
      </c>
      <c r="Z524" s="20">
        <f t="shared" si="338"/>
        <v>513614.78999999992</v>
      </c>
      <c r="AC524" s="87">
        <f t="shared" si="326"/>
        <v>1.2</v>
      </c>
      <c r="AD524" s="83">
        <f t="shared" si="327"/>
        <v>111.6</v>
      </c>
      <c r="AE524" s="92">
        <f t="shared" si="328"/>
        <v>1.1000000000000001</v>
      </c>
      <c r="AF524" s="92">
        <f t="shared" si="329"/>
        <v>1.133</v>
      </c>
      <c r="AG524" s="92">
        <f t="shared" si="330"/>
        <v>1.1659999999999999</v>
      </c>
      <c r="AH524" s="92">
        <f t="shared" si="331"/>
        <v>1.2</v>
      </c>
      <c r="AI524" s="137">
        <f t="shared" si="340"/>
        <v>106.7</v>
      </c>
      <c r="AJ524" s="137">
        <f t="shared" si="341"/>
        <v>109.901</v>
      </c>
      <c r="AK524" s="137">
        <f t="shared" si="342"/>
        <v>113.10199999999999</v>
      </c>
      <c r="AL524" s="137">
        <f t="shared" si="343"/>
        <v>116.39999999999999</v>
      </c>
    </row>
    <row r="525" spans="1:38" ht="30.6">
      <c r="A525" s="5" t="s">
        <v>14</v>
      </c>
      <c r="B525" s="5" t="s">
        <v>408</v>
      </c>
      <c r="C525" s="22" t="s">
        <v>1058</v>
      </c>
      <c r="D525" s="22" t="s">
        <v>1143</v>
      </c>
      <c r="E525" s="22" t="s">
        <v>1168</v>
      </c>
      <c r="F525" s="22" t="s">
        <v>1169</v>
      </c>
      <c r="G525" s="22"/>
      <c r="H525" s="23" t="s">
        <v>1123</v>
      </c>
      <c r="I525" s="24">
        <v>65.599999999999994</v>
      </c>
      <c r="J525" s="32">
        <v>82</v>
      </c>
      <c r="K525" s="26" t="s">
        <v>1139</v>
      </c>
      <c r="L525" s="13">
        <f t="shared" si="335"/>
        <v>1</v>
      </c>
      <c r="M525" s="27">
        <f t="shared" si="336"/>
        <v>87</v>
      </c>
      <c r="N525" s="27">
        <f t="shared" si="337"/>
        <v>87.000000000000199</v>
      </c>
      <c r="O525" s="15">
        <f>3254*4</f>
        <v>13016</v>
      </c>
      <c r="P525" s="30">
        <f>+L525*87</f>
        <v>87</v>
      </c>
      <c r="Q525" s="48">
        <f t="shared" si="339"/>
        <v>1132392</v>
      </c>
      <c r="R525" s="44">
        <f t="shared" si="334"/>
        <v>108.75</v>
      </c>
      <c r="S525" s="48">
        <f t="shared" si="319"/>
        <v>4246470</v>
      </c>
      <c r="T525" s="44">
        <f t="shared" si="316"/>
        <v>169.73999999999998</v>
      </c>
      <c r="U525" s="48">
        <f t="shared" si="320"/>
        <v>6628007.5199999996</v>
      </c>
      <c r="V525" s="44">
        <f t="shared" si="317"/>
        <v>190.23999999999998</v>
      </c>
      <c r="W525" s="48">
        <f t="shared" si="321"/>
        <v>7428491.5199999996</v>
      </c>
      <c r="X525" s="44">
        <f t="shared" si="318"/>
        <v>210.73999999999998</v>
      </c>
      <c r="Y525" s="48">
        <f t="shared" si="322"/>
        <v>8228975.5199999996</v>
      </c>
      <c r="Z525" s="20">
        <f t="shared" si="338"/>
        <v>26531944.559999999</v>
      </c>
      <c r="AC525" s="87">
        <f t="shared" si="326"/>
        <v>1.2</v>
      </c>
      <c r="AD525" s="83">
        <f t="shared" si="327"/>
        <v>111.6</v>
      </c>
      <c r="AE525" s="92">
        <f t="shared" si="328"/>
        <v>1.1000000000000001</v>
      </c>
      <c r="AF525" s="92">
        <f t="shared" si="329"/>
        <v>1.133</v>
      </c>
      <c r="AG525" s="92">
        <f t="shared" si="330"/>
        <v>1.1659999999999999</v>
      </c>
      <c r="AH525" s="92">
        <f t="shared" si="331"/>
        <v>1.2</v>
      </c>
      <c r="AI525" s="137">
        <f t="shared" si="340"/>
        <v>106.7</v>
      </c>
      <c r="AJ525" s="137">
        <f t="shared" si="341"/>
        <v>109.901</v>
      </c>
      <c r="AK525" s="137">
        <f t="shared" si="342"/>
        <v>113.10199999999999</v>
      </c>
      <c r="AL525" s="137">
        <f t="shared" si="343"/>
        <v>116.39999999999999</v>
      </c>
    </row>
    <row r="526" spans="1:38" ht="20.399999999999999">
      <c r="A526" s="5" t="s">
        <v>14</v>
      </c>
      <c r="B526" s="5" t="s">
        <v>408</v>
      </c>
      <c r="C526" s="22" t="s">
        <v>1058</v>
      </c>
      <c r="D526" s="22" t="s">
        <v>1143</v>
      </c>
      <c r="E526" s="22" t="s">
        <v>1170</v>
      </c>
      <c r="F526" s="22" t="s">
        <v>1169</v>
      </c>
      <c r="G526" s="22"/>
      <c r="H526" s="23" t="s">
        <v>1123</v>
      </c>
      <c r="I526" s="24">
        <v>65.599999999999994</v>
      </c>
      <c r="J526" s="32">
        <v>82</v>
      </c>
      <c r="K526" s="26" t="s">
        <v>1139</v>
      </c>
      <c r="L526" s="13">
        <f t="shared" si="335"/>
        <v>1</v>
      </c>
      <c r="M526" s="27">
        <f t="shared" si="336"/>
        <v>87</v>
      </c>
      <c r="N526" s="27">
        <f t="shared" si="337"/>
        <v>87.000000000000199</v>
      </c>
      <c r="O526" s="15">
        <v>900</v>
      </c>
      <c r="P526" s="30">
        <f>+L526*87</f>
        <v>87</v>
      </c>
      <c r="Q526" s="48">
        <f t="shared" si="339"/>
        <v>78300</v>
      </c>
      <c r="R526" s="44">
        <f t="shared" si="334"/>
        <v>108.75</v>
      </c>
      <c r="S526" s="48">
        <f t="shared" si="319"/>
        <v>293625</v>
      </c>
      <c r="T526" s="44">
        <f t="shared" si="316"/>
        <v>169.73999999999998</v>
      </c>
      <c r="U526" s="48">
        <f t="shared" si="320"/>
        <v>458297.99999999988</v>
      </c>
      <c r="V526" s="44">
        <f t="shared" si="317"/>
        <v>190.23999999999998</v>
      </c>
      <c r="W526" s="48">
        <f t="shared" si="321"/>
        <v>513647.99999999988</v>
      </c>
      <c r="X526" s="44">
        <f t="shared" si="318"/>
        <v>210.73999999999998</v>
      </c>
      <c r="Y526" s="48">
        <f t="shared" si="322"/>
        <v>568997.99999999988</v>
      </c>
      <c r="Z526" s="20">
        <f t="shared" si="338"/>
        <v>1834568.9999999995</v>
      </c>
      <c r="AC526" s="87">
        <f t="shared" si="326"/>
        <v>1.2</v>
      </c>
      <c r="AD526" s="83">
        <f t="shared" si="327"/>
        <v>111.6</v>
      </c>
      <c r="AE526" s="92">
        <f t="shared" si="328"/>
        <v>1.1000000000000001</v>
      </c>
      <c r="AF526" s="92">
        <f t="shared" si="329"/>
        <v>1.133</v>
      </c>
      <c r="AG526" s="92">
        <f t="shared" si="330"/>
        <v>1.1659999999999999</v>
      </c>
      <c r="AH526" s="92">
        <f t="shared" si="331"/>
        <v>1.2</v>
      </c>
      <c r="AI526" s="137">
        <f t="shared" si="340"/>
        <v>106.7</v>
      </c>
      <c r="AJ526" s="137">
        <f t="shared" si="341"/>
        <v>109.901</v>
      </c>
      <c r="AK526" s="137">
        <f t="shared" si="342"/>
        <v>113.10199999999999</v>
      </c>
      <c r="AL526" s="137">
        <f t="shared" si="343"/>
        <v>116.39999999999999</v>
      </c>
    </row>
    <row r="527" spans="1:38" ht="30.6">
      <c r="A527" s="5" t="s">
        <v>14</v>
      </c>
      <c r="B527" s="5" t="s">
        <v>408</v>
      </c>
      <c r="C527" s="22" t="s">
        <v>1058</v>
      </c>
      <c r="D527" s="22" t="s">
        <v>1143</v>
      </c>
      <c r="E527" s="22" t="s">
        <v>1158</v>
      </c>
      <c r="F527" s="22" t="s">
        <v>1171</v>
      </c>
      <c r="G527" s="22"/>
      <c r="H527" s="23" t="s">
        <v>606</v>
      </c>
      <c r="I527" s="24"/>
      <c r="J527" s="32">
        <v>984</v>
      </c>
      <c r="K527" s="26"/>
      <c r="L527" s="13">
        <f t="shared" si="335"/>
        <v>12</v>
      </c>
      <c r="M527" s="27">
        <f t="shared" si="336"/>
        <v>1044</v>
      </c>
      <c r="N527" s="27">
        <f t="shared" si="337"/>
        <v>1044.0000000000025</v>
      </c>
      <c r="O527" s="15">
        <v>10</v>
      </c>
      <c r="P527" s="30">
        <f t="shared" si="315"/>
        <v>1544.88</v>
      </c>
      <c r="Q527" s="48">
        <f t="shared" si="339"/>
        <v>15448.800000000001</v>
      </c>
      <c r="R527" s="44">
        <f t="shared" si="334"/>
        <v>1931.1000000000001</v>
      </c>
      <c r="S527" s="48">
        <f t="shared" si="319"/>
        <v>57933</v>
      </c>
      <c r="T527" s="44">
        <f t="shared" si="316"/>
        <v>2036.8799999999999</v>
      </c>
      <c r="U527" s="48">
        <f t="shared" si="320"/>
        <v>61106.399999999994</v>
      </c>
      <c r="V527" s="44">
        <f t="shared" si="317"/>
        <v>2282.8799999999997</v>
      </c>
      <c r="W527" s="48">
        <f t="shared" si="321"/>
        <v>68486.399999999994</v>
      </c>
      <c r="X527" s="44">
        <f t="shared" si="318"/>
        <v>2528.8799999999997</v>
      </c>
      <c r="Y527" s="48">
        <f t="shared" si="322"/>
        <v>75866.399999999994</v>
      </c>
      <c r="Z527" s="20">
        <f t="shared" si="338"/>
        <v>263392.19999999995</v>
      </c>
      <c r="AC527" s="87">
        <f t="shared" si="326"/>
        <v>14.399999999999999</v>
      </c>
      <c r="AD527" s="83">
        <f t="shared" si="327"/>
        <v>1339.1999999999998</v>
      </c>
      <c r="AE527" s="92">
        <f t="shared" si="328"/>
        <v>13.200000000000001</v>
      </c>
      <c r="AF527" s="92">
        <f t="shared" si="329"/>
        <v>13.596</v>
      </c>
      <c r="AG527" s="92">
        <f t="shared" si="330"/>
        <v>13.991999999999999</v>
      </c>
      <c r="AH527" s="92">
        <f t="shared" si="331"/>
        <v>14.399999999999999</v>
      </c>
      <c r="AI527" s="137">
        <f t="shared" si="340"/>
        <v>1280.4000000000001</v>
      </c>
      <c r="AJ527" s="137">
        <f t="shared" si="341"/>
        <v>1318.8119999999999</v>
      </c>
      <c r="AK527" s="137">
        <f t="shared" si="342"/>
        <v>1357.2239999999999</v>
      </c>
      <c r="AL527" s="137">
        <f t="shared" si="343"/>
        <v>1396.8</v>
      </c>
    </row>
    <row r="528" spans="1:38" ht="20.399999999999999">
      <c r="A528" s="5" t="s">
        <v>14</v>
      </c>
      <c r="B528" s="5" t="s">
        <v>408</v>
      </c>
      <c r="C528" s="22" t="s">
        <v>1058</v>
      </c>
      <c r="D528" s="22" t="s">
        <v>1143</v>
      </c>
      <c r="E528" s="22" t="s">
        <v>1172</v>
      </c>
      <c r="F528" s="22"/>
      <c r="G528" s="22"/>
      <c r="H528" s="23" t="s">
        <v>482</v>
      </c>
      <c r="I528" s="24">
        <v>1523.61</v>
      </c>
      <c r="J528" s="32">
        <v>2214</v>
      </c>
      <c r="K528" s="26" t="s">
        <v>1173</v>
      </c>
      <c r="L528" s="13">
        <f t="shared" si="335"/>
        <v>27</v>
      </c>
      <c r="M528" s="27">
        <f t="shared" si="336"/>
        <v>2349</v>
      </c>
      <c r="N528" s="27">
        <f t="shared" si="337"/>
        <v>2349.0000000000055</v>
      </c>
      <c r="O528" s="15">
        <f>225*4</f>
        <v>900</v>
      </c>
      <c r="P528" s="30">
        <f t="shared" si="315"/>
        <v>3475.98</v>
      </c>
      <c r="Q528" s="48">
        <f t="shared" si="339"/>
        <v>3128382</v>
      </c>
      <c r="R528" s="44">
        <f t="shared" si="334"/>
        <v>4344.9750000000004</v>
      </c>
      <c r="S528" s="48">
        <f t="shared" si="319"/>
        <v>11731432.500000002</v>
      </c>
      <c r="T528" s="44">
        <f t="shared" si="316"/>
        <v>4582.9799999999996</v>
      </c>
      <c r="U528" s="48">
        <f t="shared" si="320"/>
        <v>12374045.999999998</v>
      </c>
      <c r="V528" s="44">
        <f t="shared" si="317"/>
        <v>5136.4799999999996</v>
      </c>
      <c r="W528" s="48">
        <f t="shared" si="321"/>
        <v>13868496</v>
      </c>
      <c r="X528" s="44">
        <f t="shared" si="318"/>
        <v>5689.98</v>
      </c>
      <c r="Y528" s="48">
        <f t="shared" si="322"/>
        <v>15362946</v>
      </c>
      <c r="Z528" s="20">
        <f t="shared" si="338"/>
        <v>53336920.5</v>
      </c>
      <c r="AC528" s="87">
        <f t="shared" si="326"/>
        <v>32.4</v>
      </c>
      <c r="AD528" s="83">
        <f t="shared" si="327"/>
        <v>3013.2</v>
      </c>
      <c r="AE528" s="92">
        <f t="shared" si="328"/>
        <v>29.700000000000003</v>
      </c>
      <c r="AF528" s="92">
        <f t="shared" si="329"/>
        <v>30.591000000000001</v>
      </c>
      <c r="AG528" s="92">
        <f t="shared" si="330"/>
        <v>31.481999999999999</v>
      </c>
      <c r="AH528" s="92">
        <f t="shared" si="331"/>
        <v>32.4</v>
      </c>
      <c r="AI528" s="137">
        <f t="shared" si="340"/>
        <v>2880.9</v>
      </c>
      <c r="AJ528" s="137">
        <f t="shared" si="341"/>
        <v>2967.3270000000002</v>
      </c>
      <c r="AK528" s="137">
        <f t="shared" si="342"/>
        <v>3053.7539999999999</v>
      </c>
      <c r="AL528" s="137">
        <f t="shared" si="343"/>
        <v>3142.7999999999997</v>
      </c>
    </row>
    <row r="529" spans="1:38" ht="30.6">
      <c r="A529" s="5" t="s">
        <v>14</v>
      </c>
      <c r="B529" s="5" t="s">
        <v>408</v>
      </c>
      <c r="C529" s="22" t="s">
        <v>1058</v>
      </c>
      <c r="D529" s="22" t="s">
        <v>1143</v>
      </c>
      <c r="E529" s="22" t="s">
        <v>1158</v>
      </c>
      <c r="F529" s="22" t="s">
        <v>1174</v>
      </c>
      <c r="G529" s="22"/>
      <c r="H529" s="23" t="s">
        <v>606</v>
      </c>
      <c r="I529" s="24"/>
      <c r="J529" s="32">
        <v>1640</v>
      </c>
      <c r="K529" s="26"/>
      <c r="L529" s="13">
        <f t="shared" si="335"/>
        <v>20</v>
      </c>
      <c r="M529" s="27">
        <f t="shared" si="336"/>
        <v>1740</v>
      </c>
      <c r="N529" s="27">
        <f t="shared" si="337"/>
        <v>1740.0000000000041</v>
      </c>
      <c r="O529" s="15">
        <v>500</v>
      </c>
      <c r="P529" s="30">
        <f t="shared" si="315"/>
        <v>2574.8000000000002</v>
      </c>
      <c r="Q529" s="48">
        <f t="shared" si="339"/>
        <v>1287400</v>
      </c>
      <c r="R529" s="44">
        <f t="shared" si="334"/>
        <v>3218.5</v>
      </c>
      <c r="S529" s="48">
        <f t="shared" si="319"/>
        <v>4827750</v>
      </c>
      <c r="T529" s="44">
        <f t="shared" si="316"/>
        <v>3394.7999999999997</v>
      </c>
      <c r="U529" s="48">
        <f t="shared" si="320"/>
        <v>5092199.9999999991</v>
      </c>
      <c r="V529" s="44">
        <f t="shared" si="317"/>
        <v>3804.7999999999997</v>
      </c>
      <c r="W529" s="48">
        <f t="shared" si="321"/>
        <v>5707199.9999999991</v>
      </c>
      <c r="X529" s="44">
        <f t="shared" si="318"/>
        <v>4214.8</v>
      </c>
      <c r="Y529" s="48">
        <f t="shared" si="322"/>
        <v>6322200</v>
      </c>
      <c r="Z529" s="20">
        <f t="shared" si="338"/>
        <v>21949350</v>
      </c>
      <c r="AC529" s="87">
        <f t="shared" si="326"/>
        <v>24</v>
      </c>
      <c r="AD529" s="83">
        <f t="shared" si="327"/>
        <v>2232</v>
      </c>
      <c r="AE529" s="92">
        <f t="shared" si="328"/>
        <v>22</v>
      </c>
      <c r="AF529" s="92">
        <f t="shared" si="329"/>
        <v>22.66</v>
      </c>
      <c r="AG529" s="92">
        <f t="shared" si="330"/>
        <v>23.32</v>
      </c>
      <c r="AH529" s="92">
        <f t="shared" si="331"/>
        <v>24</v>
      </c>
      <c r="AI529" s="137">
        <f t="shared" si="340"/>
        <v>2134</v>
      </c>
      <c r="AJ529" s="137">
        <f t="shared" si="341"/>
        <v>2198.02</v>
      </c>
      <c r="AK529" s="137">
        <f t="shared" si="342"/>
        <v>2262.04</v>
      </c>
      <c r="AL529" s="137">
        <f t="shared" si="343"/>
        <v>2328</v>
      </c>
    </row>
    <row r="530" spans="1:38" ht="20.399999999999999">
      <c r="A530" s="5" t="s">
        <v>14</v>
      </c>
      <c r="B530" s="5" t="s">
        <v>408</v>
      </c>
      <c r="C530" s="22" t="s">
        <v>1058</v>
      </c>
      <c r="D530" s="22" t="s">
        <v>1143</v>
      </c>
      <c r="E530" s="22" t="s">
        <v>1175</v>
      </c>
      <c r="F530" s="22" t="s">
        <v>1163</v>
      </c>
      <c r="G530" s="22"/>
      <c r="H530" s="23" t="s">
        <v>1123</v>
      </c>
      <c r="I530" s="24">
        <v>42.75</v>
      </c>
      <c r="J530" s="32">
        <v>82</v>
      </c>
      <c r="K530" s="26" t="s">
        <v>1176</v>
      </c>
      <c r="L530" s="13">
        <f t="shared" si="335"/>
        <v>1</v>
      </c>
      <c r="M530" s="27">
        <f t="shared" si="336"/>
        <v>87</v>
      </c>
      <c r="N530" s="27">
        <f t="shared" si="337"/>
        <v>87.000000000000199</v>
      </c>
      <c r="O530" s="15">
        <v>226</v>
      </c>
      <c r="P530" s="30">
        <f t="shared" si="315"/>
        <v>128.74</v>
      </c>
      <c r="Q530" s="48">
        <f t="shared" si="339"/>
        <v>29095.24</v>
      </c>
      <c r="R530" s="44">
        <f t="shared" si="334"/>
        <v>160.92500000000001</v>
      </c>
      <c r="S530" s="48">
        <f t="shared" si="319"/>
        <v>109107.15000000001</v>
      </c>
      <c r="T530" s="44">
        <f t="shared" si="316"/>
        <v>169.73999999999998</v>
      </c>
      <c r="U530" s="48">
        <f t="shared" si="320"/>
        <v>115083.72</v>
      </c>
      <c r="V530" s="44">
        <f t="shared" si="317"/>
        <v>190.23999999999998</v>
      </c>
      <c r="W530" s="48">
        <f t="shared" si="321"/>
        <v>128982.72</v>
      </c>
      <c r="X530" s="44">
        <f t="shared" si="318"/>
        <v>210.73999999999998</v>
      </c>
      <c r="Y530" s="48">
        <f t="shared" si="322"/>
        <v>142881.72</v>
      </c>
      <c r="Z530" s="20">
        <f t="shared" si="338"/>
        <v>496055.31000000006</v>
      </c>
      <c r="AB530" s="14"/>
      <c r="AC530" s="87">
        <f t="shared" si="326"/>
        <v>1.2</v>
      </c>
      <c r="AD530" s="83">
        <f t="shared" si="327"/>
        <v>111.6</v>
      </c>
      <c r="AE530" s="92">
        <f t="shared" si="328"/>
        <v>1.1000000000000001</v>
      </c>
      <c r="AF530" s="92">
        <f t="shared" si="329"/>
        <v>1.133</v>
      </c>
      <c r="AG530" s="92">
        <f t="shared" si="330"/>
        <v>1.1659999999999999</v>
      </c>
      <c r="AH530" s="92">
        <f t="shared" si="331"/>
        <v>1.2</v>
      </c>
      <c r="AI530" s="137">
        <f t="shared" si="340"/>
        <v>106.7</v>
      </c>
      <c r="AJ530" s="137">
        <f t="shared" si="341"/>
        <v>109.901</v>
      </c>
      <c r="AK530" s="137">
        <f t="shared" si="342"/>
        <v>113.10199999999999</v>
      </c>
      <c r="AL530" s="137">
        <f t="shared" si="343"/>
        <v>116.39999999999999</v>
      </c>
    </row>
    <row r="531" spans="1:38" ht="20.399999999999999">
      <c r="A531" s="5" t="s">
        <v>14</v>
      </c>
      <c r="B531" s="5" t="s">
        <v>408</v>
      </c>
      <c r="C531" s="22" t="s">
        <v>1058</v>
      </c>
      <c r="D531" s="22" t="s">
        <v>1143</v>
      </c>
      <c r="E531" s="22" t="s">
        <v>1177</v>
      </c>
      <c r="F531" s="22" t="s">
        <v>1178</v>
      </c>
      <c r="G531" s="22"/>
      <c r="H531" s="23" t="s">
        <v>1123</v>
      </c>
      <c r="I531" s="24">
        <v>17.100000000000001</v>
      </c>
      <c r="J531" s="32">
        <v>82</v>
      </c>
      <c r="K531" s="26" t="s">
        <v>561</v>
      </c>
      <c r="L531" s="13">
        <f t="shared" si="335"/>
        <v>1</v>
      </c>
      <c r="M531" s="27">
        <f t="shared" si="336"/>
        <v>87</v>
      </c>
      <c r="N531" s="27">
        <f t="shared" si="337"/>
        <v>87.000000000000199</v>
      </c>
      <c r="O531" s="15">
        <v>232</v>
      </c>
      <c r="P531" s="30">
        <f t="shared" si="315"/>
        <v>128.74</v>
      </c>
      <c r="Q531" s="48">
        <f t="shared" si="339"/>
        <v>29867.68</v>
      </c>
      <c r="R531" s="44">
        <f t="shared" si="334"/>
        <v>160.92500000000001</v>
      </c>
      <c r="S531" s="48">
        <f t="shared" si="319"/>
        <v>112003.80000000002</v>
      </c>
      <c r="T531" s="44">
        <f t="shared" si="316"/>
        <v>169.73999999999998</v>
      </c>
      <c r="U531" s="48">
        <f t="shared" si="320"/>
        <v>118139.03999999998</v>
      </c>
      <c r="V531" s="44">
        <f t="shared" si="317"/>
        <v>190.23999999999998</v>
      </c>
      <c r="W531" s="48">
        <f t="shared" si="321"/>
        <v>132407.03999999998</v>
      </c>
      <c r="X531" s="44">
        <f t="shared" si="318"/>
        <v>210.73999999999998</v>
      </c>
      <c r="Y531" s="48">
        <f t="shared" si="322"/>
        <v>146675.03999999998</v>
      </c>
      <c r="Z531" s="20">
        <f t="shared" si="338"/>
        <v>509224.91999999993</v>
      </c>
      <c r="AC531" s="87">
        <f t="shared" si="326"/>
        <v>1.2</v>
      </c>
      <c r="AD531" s="83">
        <f t="shared" si="327"/>
        <v>111.6</v>
      </c>
      <c r="AE531" s="92">
        <f t="shared" si="328"/>
        <v>1.1000000000000001</v>
      </c>
      <c r="AF531" s="92">
        <f t="shared" si="329"/>
        <v>1.133</v>
      </c>
      <c r="AG531" s="92">
        <f t="shared" si="330"/>
        <v>1.1659999999999999</v>
      </c>
      <c r="AH531" s="92">
        <f t="shared" si="331"/>
        <v>1.2</v>
      </c>
      <c r="AI531" s="137">
        <f t="shared" si="340"/>
        <v>106.7</v>
      </c>
      <c r="AJ531" s="137">
        <f t="shared" si="341"/>
        <v>109.901</v>
      </c>
      <c r="AK531" s="137">
        <f t="shared" si="342"/>
        <v>113.10199999999999</v>
      </c>
      <c r="AL531" s="137">
        <f t="shared" si="343"/>
        <v>116.39999999999999</v>
      </c>
    </row>
    <row r="532" spans="1:38" ht="30.6">
      <c r="A532" s="5" t="s">
        <v>14</v>
      </c>
      <c r="B532" s="5" t="s">
        <v>408</v>
      </c>
      <c r="C532" s="22" t="s">
        <v>1058</v>
      </c>
      <c r="D532" s="22" t="s">
        <v>1143</v>
      </c>
      <c r="E532" s="22" t="s">
        <v>1158</v>
      </c>
      <c r="F532" s="22" t="s">
        <v>1179</v>
      </c>
      <c r="G532" s="22"/>
      <c r="H532" s="23" t="s">
        <v>606</v>
      </c>
      <c r="I532" s="24"/>
      <c r="J532" s="32">
        <v>2655</v>
      </c>
      <c r="K532" s="26"/>
      <c r="L532" s="13">
        <f t="shared" si="335"/>
        <v>32.378048780487802</v>
      </c>
      <c r="M532" s="27">
        <f t="shared" si="336"/>
        <v>2816.8902439024387</v>
      </c>
      <c r="N532" s="27">
        <f t="shared" si="337"/>
        <v>2816.8902439024455</v>
      </c>
      <c r="O532" s="15">
        <v>800</v>
      </c>
      <c r="P532" s="30">
        <f t="shared" si="315"/>
        <v>4168.3500000000004</v>
      </c>
      <c r="Q532" s="48">
        <f t="shared" si="339"/>
        <v>3334680.0000000005</v>
      </c>
      <c r="R532" s="44">
        <f t="shared" si="334"/>
        <v>5210.4375</v>
      </c>
      <c r="S532" s="48">
        <f t="shared" si="319"/>
        <v>12505050</v>
      </c>
      <c r="T532" s="44">
        <f t="shared" si="316"/>
        <v>5495.8499999999995</v>
      </c>
      <c r="U532" s="48">
        <f t="shared" si="320"/>
        <v>13190040</v>
      </c>
      <c r="V532" s="44">
        <f t="shared" si="317"/>
        <v>6159.5999999999995</v>
      </c>
      <c r="W532" s="48">
        <f t="shared" si="321"/>
        <v>14783040</v>
      </c>
      <c r="X532" s="44">
        <f t="shared" si="318"/>
        <v>6823.3499999999995</v>
      </c>
      <c r="Y532" s="48">
        <f t="shared" si="322"/>
        <v>16376040</v>
      </c>
      <c r="Z532" s="20">
        <f t="shared" si="338"/>
        <v>56854170</v>
      </c>
      <c r="AC532" s="87">
        <f t="shared" si="326"/>
        <v>38.853658536585364</v>
      </c>
      <c r="AD532" s="83">
        <f t="shared" si="327"/>
        <v>3613.3902439024387</v>
      </c>
      <c r="AE532" s="92">
        <f t="shared" si="328"/>
        <v>35.615853658536587</v>
      </c>
      <c r="AF532" s="92">
        <f t="shared" si="329"/>
        <v>36.684329268292679</v>
      </c>
      <c r="AG532" s="92">
        <f t="shared" si="330"/>
        <v>37.752804878048778</v>
      </c>
      <c r="AH532" s="92">
        <f t="shared" si="331"/>
        <v>38.853658536585364</v>
      </c>
      <c r="AI532" s="137">
        <f t="shared" si="340"/>
        <v>3454.7378048780488</v>
      </c>
      <c r="AJ532" s="137">
        <f t="shared" si="341"/>
        <v>3558.3799390243898</v>
      </c>
      <c r="AK532" s="137">
        <f t="shared" si="342"/>
        <v>3662.0220731707313</v>
      </c>
      <c r="AL532" s="137">
        <f t="shared" si="343"/>
        <v>3768.8048780487802</v>
      </c>
    </row>
    <row r="533" spans="1:38">
      <c r="A533" s="5" t="s">
        <v>14</v>
      </c>
      <c r="B533" s="5" t="s">
        <v>408</v>
      </c>
      <c r="C533" s="22" t="s">
        <v>1058</v>
      </c>
      <c r="D533" s="22" t="s">
        <v>1143</v>
      </c>
      <c r="E533" s="22" t="s">
        <v>1180</v>
      </c>
      <c r="F533" s="22" t="s">
        <v>1181</v>
      </c>
      <c r="G533" s="22"/>
      <c r="H533" s="23" t="s">
        <v>1182</v>
      </c>
      <c r="I533" s="24">
        <v>57</v>
      </c>
      <c r="J533" s="32">
        <v>410</v>
      </c>
      <c r="K533" s="26" t="s">
        <v>1183</v>
      </c>
      <c r="L533" s="13">
        <f t="shared" si="335"/>
        <v>5</v>
      </c>
      <c r="M533" s="27">
        <f t="shared" si="336"/>
        <v>435</v>
      </c>
      <c r="N533" s="27">
        <f t="shared" si="337"/>
        <v>435.00000000000102</v>
      </c>
      <c r="O533" s="15">
        <v>500</v>
      </c>
      <c r="P533" s="30">
        <f>+L533*87</f>
        <v>435</v>
      </c>
      <c r="Q533" s="48">
        <f t="shared" si="339"/>
        <v>217500</v>
      </c>
      <c r="R533" s="44">
        <f t="shared" si="334"/>
        <v>543.75</v>
      </c>
      <c r="S533" s="48">
        <f t="shared" si="319"/>
        <v>815625</v>
      </c>
      <c r="T533" s="44">
        <f t="shared" si="316"/>
        <v>848.69999999999993</v>
      </c>
      <c r="U533" s="48">
        <f t="shared" si="320"/>
        <v>1273049.9999999998</v>
      </c>
      <c r="V533" s="44">
        <f t="shared" si="317"/>
        <v>951.19999999999993</v>
      </c>
      <c r="W533" s="48">
        <f t="shared" si="321"/>
        <v>1426799.9999999998</v>
      </c>
      <c r="X533" s="44">
        <f t="shared" si="318"/>
        <v>1053.7</v>
      </c>
      <c r="Y533" s="48">
        <f t="shared" si="322"/>
        <v>1580550</v>
      </c>
      <c r="Z533" s="20">
        <f t="shared" si="338"/>
        <v>5096025</v>
      </c>
      <c r="AC533" s="87">
        <f t="shared" si="326"/>
        <v>6</v>
      </c>
      <c r="AD533" s="83">
        <f t="shared" si="327"/>
        <v>558</v>
      </c>
      <c r="AE533" s="92">
        <f t="shared" si="328"/>
        <v>5.5</v>
      </c>
      <c r="AF533" s="92">
        <f t="shared" si="329"/>
        <v>5.665</v>
      </c>
      <c r="AG533" s="92">
        <f t="shared" si="330"/>
        <v>5.83</v>
      </c>
      <c r="AH533" s="92">
        <f t="shared" si="331"/>
        <v>6</v>
      </c>
      <c r="AI533" s="137">
        <f t="shared" si="340"/>
        <v>533.5</v>
      </c>
      <c r="AJ533" s="137">
        <f t="shared" si="341"/>
        <v>549.505</v>
      </c>
      <c r="AK533" s="137">
        <f t="shared" si="342"/>
        <v>565.51</v>
      </c>
      <c r="AL533" s="137">
        <f t="shared" si="343"/>
        <v>582</v>
      </c>
    </row>
    <row r="534" spans="1:38">
      <c r="A534" s="5" t="s">
        <v>14</v>
      </c>
      <c r="B534" s="5" t="s">
        <v>408</v>
      </c>
      <c r="C534" s="22" t="s">
        <v>85</v>
      </c>
      <c r="E534" s="22"/>
      <c r="F534" s="22"/>
      <c r="G534" s="22"/>
      <c r="H534" s="23"/>
      <c r="I534" s="24"/>
      <c r="J534" s="32"/>
      <c r="K534" s="26"/>
      <c r="L534" s="13">
        <f t="shared" si="335"/>
        <v>0</v>
      </c>
      <c r="M534" s="27"/>
      <c r="N534" s="27">
        <f t="shared" si="337"/>
        <v>0</v>
      </c>
      <c r="P534" s="30">
        <f t="shared" si="315"/>
        <v>0</v>
      </c>
      <c r="Q534" s="48">
        <f t="shared" si="339"/>
        <v>0</v>
      </c>
      <c r="R534" s="44">
        <f t="shared" si="334"/>
        <v>0</v>
      </c>
      <c r="S534" s="48">
        <f t="shared" si="319"/>
        <v>0</v>
      </c>
      <c r="T534" s="44">
        <f t="shared" si="316"/>
        <v>0</v>
      </c>
      <c r="U534" s="48">
        <f t="shared" si="320"/>
        <v>0</v>
      </c>
      <c r="V534" s="44">
        <f t="shared" si="317"/>
        <v>0</v>
      </c>
      <c r="W534" s="48">
        <f t="shared" si="321"/>
        <v>0</v>
      </c>
      <c r="X534" s="44">
        <f t="shared" si="318"/>
        <v>0</v>
      </c>
      <c r="Y534" s="48">
        <f t="shared" si="322"/>
        <v>0</v>
      </c>
      <c r="Z534" s="34">
        <f>SUM(Z512:Z533)</f>
        <v>635926539.27059996</v>
      </c>
      <c r="AC534" s="87">
        <f t="shared" si="326"/>
        <v>0</v>
      </c>
      <c r="AD534" s="83">
        <f t="shared" si="327"/>
        <v>0</v>
      </c>
      <c r="AE534" s="92">
        <f t="shared" si="328"/>
        <v>0</v>
      </c>
      <c r="AF534" s="92">
        <f t="shared" si="329"/>
        <v>0</v>
      </c>
      <c r="AG534" s="92">
        <f t="shared" si="330"/>
        <v>0</v>
      </c>
      <c r="AH534" s="92">
        <f t="shared" si="331"/>
        <v>0</v>
      </c>
      <c r="AI534" s="137">
        <f t="shared" si="340"/>
        <v>0</v>
      </c>
      <c r="AJ534" s="137">
        <f t="shared" si="341"/>
        <v>0</v>
      </c>
      <c r="AK534" s="137">
        <f t="shared" si="342"/>
        <v>0</v>
      </c>
      <c r="AL534" s="137">
        <f t="shared" si="343"/>
        <v>0</v>
      </c>
    </row>
    <row r="535" spans="1:38">
      <c r="A535" s="5" t="s">
        <v>14</v>
      </c>
      <c r="B535" s="5" t="s">
        <v>408</v>
      </c>
      <c r="C535" s="22" t="s">
        <v>1058</v>
      </c>
      <c r="D535" s="22" t="s">
        <v>1184</v>
      </c>
      <c r="E535" s="22" t="s">
        <v>1185</v>
      </c>
      <c r="F535" s="22"/>
      <c r="G535" s="22"/>
      <c r="H535" s="23" t="s">
        <v>606</v>
      </c>
      <c r="I535" s="24">
        <v>7695</v>
      </c>
      <c r="J535" s="32">
        <v>12300</v>
      </c>
      <c r="K535" s="26" t="s">
        <v>555</v>
      </c>
      <c r="L535" s="13">
        <f t="shared" si="335"/>
        <v>150</v>
      </c>
      <c r="M535" s="27">
        <f t="shared" ref="M535:M544" si="344">+L535*87</f>
        <v>13050</v>
      </c>
      <c r="N535" s="27">
        <f t="shared" si="337"/>
        <v>13050.000000000031</v>
      </c>
      <c r="O535" s="15">
        <v>120</v>
      </c>
      <c r="P535" s="30">
        <f t="shared" si="315"/>
        <v>19311</v>
      </c>
      <c r="Q535" s="48">
        <f t="shared" si="339"/>
        <v>2317320</v>
      </c>
      <c r="R535" s="44">
        <f t="shared" si="334"/>
        <v>24138.75</v>
      </c>
      <c r="S535" s="48">
        <f t="shared" si="319"/>
        <v>8689950</v>
      </c>
      <c r="T535" s="44">
        <f t="shared" si="316"/>
        <v>25460.999999999996</v>
      </c>
      <c r="U535" s="48">
        <f t="shared" si="320"/>
        <v>9165959.9999999981</v>
      </c>
      <c r="V535" s="44">
        <f t="shared" si="317"/>
        <v>28535.999999999996</v>
      </c>
      <c r="W535" s="48">
        <f t="shared" si="321"/>
        <v>10272959.999999998</v>
      </c>
      <c r="X535" s="44">
        <f t="shared" si="318"/>
        <v>31610.999999999996</v>
      </c>
      <c r="Y535" s="48">
        <f t="shared" si="322"/>
        <v>11379959.999999998</v>
      </c>
      <c r="Z535" s="20">
        <f>+Y535+W535+U535+S535</f>
        <v>39508829.999999993</v>
      </c>
      <c r="AC535" s="87">
        <f t="shared" si="326"/>
        <v>180</v>
      </c>
      <c r="AD535" s="83">
        <f t="shared" si="327"/>
        <v>16740</v>
      </c>
      <c r="AE535" s="92">
        <f t="shared" si="328"/>
        <v>165</v>
      </c>
      <c r="AF535" s="92">
        <f t="shared" si="329"/>
        <v>169.95</v>
      </c>
      <c r="AG535" s="92">
        <f t="shared" si="330"/>
        <v>174.89999999999998</v>
      </c>
      <c r="AH535" s="92">
        <f t="shared" si="331"/>
        <v>180</v>
      </c>
      <c r="AI535" s="137">
        <f t="shared" si="340"/>
        <v>16005</v>
      </c>
      <c r="AJ535" s="137">
        <f t="shared" si="341"/>
        <v>16485.149999999998</v>
      </c>
      <c r="AK535" s="137">
        <f t="shared" si="342"/>
        <v>16965.3</v>
      </c>
      <c r="AL535" s="137">
        <f t="shared" si="343"/>
        <v>17460</v>
      </c>
    </row>
    <row r="536" spans="1:38">
      <c r="A536" s="5" t="s">
        <v>14</v>
      </c>
      <c r="B536" s="5" t="s">
        <v>408</v>
      </c>
      <c r="C536" s="22" t="s">
        <v>1058</v>
      </c>
      <c r="D536" s="22" t="s">
        <v>1184</v>
      </c>
      <c r="E536" s="22" t="s">
        <v>1186</v>
      </c>
      <c r="F536" s="22"/>
      <c r="G536" s="22"/>
      <c r="H536" s="23" t="s">
        <v>606</v>
      </c>
      <c r="I536" s="24">
        <v>5130</v>
      </c>
      <c r="J536" s="32">
        <v>8200</v>
      </c>
      <c r="K536" s="26" t="s">
        <v>555</v>
      </c>
      <c r="L536" s="13">
        <f t="shared" si="335"/>
        <v>100</v>
      </c>
      <c r="M536" s="27">
        <f t="shared" si="344"/>
        <v>8700</v>
      </c>
      <c r="N536" s="27">
        <f t="shared" si="337"/>
        <v>8700.00000000002</v>
      </c>
      <c r="O536" s="15">
        <v>1000</v>
      </c>
      <c r="P536" s="30">
        <f t="shared" si="315"/>
        <v>12874</v>
      </c>
      <c r="Q536" s="48">
        <f t="shared" si="339"/>
        <v>12874000</v>
      </c>
      <c r="R536" s="44">
        <f t="shared" si="334"/>
        <v>16092.5</v>
      </c>
      <c r="S536" s="48">
        <f t="shared" si="319"/>
        <v>48277500</v>
      </c>
      <c r="T536" s="44">
        <f t="shared" si="316"/>
        <v>16974</v>
      </c>
      <c r="U536" s="48">
        <f t="shared" si="320"/>
        <v>50922000</v>
      </c>
      <c r="V536" s="44">
        <f t="shared" si="317"/>
        <v>19024</v>
      </c>
      <c r="W536" s="48">
        <f t="shared" si="321"/>
        <v>57072000</v>
      </c>
      <c r="X536" s="44">
        <f t="shared" si="318"/>
        <v>21074</v>
      </c>
      <c r="Y536" s="48">
        <f t="shared" si="322"/>
        <v>63222000</v>
      </c>
      <c r="Z536" s="20">
        <f t="shared" ref="Z536:Z541" si="345">+Y536+W536+U536+S536</f>
        <v>219493500</v>
      </c>
      <c r="AC536" s="87">
        <f t="shared" si="326"/>
        <v>120</v>
      </c>
      <c r="AD536" s="83">
        <f t="shared" si="327"/>
        <v>11160</v>
      </c>
      <c r="AE536" s="92">
        <f t="shared" si="328"/>
        <v>110.00000000000001</v>
      </c>
      <c r="AF536" s="92">
        <f t="shared" si="329"/>
        <v>113.3</v>
      </c>
      <c r="AG536" s="92">
        <f t="shared" si="330"/>
        <v>116.6</v>
      </c>
      <c r="AH536" s="92">
        <f t="shared" si="331"/>
        <v>120</v>
      </c>
      <c r="AI536" s="137">
        <f t="shared" si="340"/>
        <v>10670.000000000002</v>
      </c>
      <c r="AJ536" s="137">
        <f t="shared" si="341"/>
        <v>10990.1</v>
      </c>
      <c r="AK536" s="137">
        <f t="shared" si="342"/>
        <v>11310.199999999999</v>
      </c>
      <c r="AL536" s="137">
        <f t="shared" si="343"/>
        <v>11640</v>
      </c>
    </row>
    <row r="537" spans="1:38">
      <c r="A537" s="5" t="s">
        <v>14</v>
      </c>
      <c r="B537" s="5" t="s">
        <v>408</v>
      </c>
      <c r="C537" s="22" t="s">
        <v>1058</v>
      </c>
      <c r="D537" s="22" t="s">
        <v>1184</v>
      </c>
      <c r="E537" s="22" t="s">
        <v>1187</v>
      </c>
      <c r="F537" s="22"/>
      <c r="G537" s="22"/>
      <c r="H537" s="23" t="s">
        <v>606</v>
      </c>
      <c r="I537" s="24">
        <v>128.25</v>
      </c>
      <c r="J537" s="32">
        <v>164</v>
      </c>
      <c r="K537" s="26" t="s">
        <v>681</v>
      </c>
      <c r="L537" s="13">
        <f t="shared" si="335"/>
        <v>2</v>
      </c>
      <c r="M537" s="27">
        <f t="shared" si="344"/>
        <v>174</v>
      </c>
      <c r="N537" s="27">
        <f t="shared" si="337"/>
        <v>174.0000000000004</v>
      </c>
      <c r="O537" s="15">
        <v>3840</v>
      </c>
      <c r="P537" s="30">
        <f t="shared" si="315"/>
        <v>257.48</v>
      </c>
      <c r="Q537" s="48">
        <f t="shared" si="339"/>
        <v>988723.20000000007</v>
      </c>
      <c r="R537" s="44">
        <f t="shared" si="334"/>
        <v>321.85000000000002</v>
      </c>
      <c r="S537" s="48">
        <f t="shared" si="319"/>
        <v>3707712</v>
      </c>
      <c r="T537" s="44">
        <f t="shared" si="316"/>
        <v>339.47999999999996</v>
      </c>
      <c r="U537" s="48">
        <f t="shared" si="320"/>
        <v>3910809.5999999996</v>
      </c>
      <c r="V537" s="44">
        <f t="shared" si="317"/>
        <v>380.47999999999996</v>
      </c>
      <c r="W537" s="48">
        <f t="shared" si="321"/>
        <v>4383129.5999999996</v>
      </c>
      <c r="X537" s="44">
        <f t="shared" si="318"/>
        <v>421.47999999999996</v>
      </c>
      <c r="Y537" s="48">
        <f t="shared" si="322"/>
        <v>4855449.5999999996</v>
      </c>
      <c r="Z537" s="20">
        <f t="shared" si="345"/>
        <v>16857100.799999997</v>
      </c>
      <c r="AC537" s="87">
        <f t="shared" si="326"/>
        <v>2.4</v>
      </c>
      <c r="AD537" s="83">
        <f t="shared" si="327"/>
        <v>223.2</v>
      </c>
      <c r="AE537" s="92">
        <f t="shared" si="328"/>
        <v>2.2000000000000002</v>
      </c>
      <c r="AF537" s="92">
        <f t="shared" si="329"/>
        <v>2.266</v>
      </c>
      <c r="AG537" s="92">
        <f t="shared" si="330"/>
        <v>2.3319999999999999</v>
      </c>
      <c r="AH537" s="92">
        <f t="shared" si="331"/>
        <v>2.4</v>
      </c>
      <c r="AI537" s="137">
        <f t="shared" si="340"/>
        <v>213.4</v>
      </c>
      <c r="AJ537" s="137">
        <f t="shared" si="341"/>
        <v>219.80199999999999</v>
      </c>
      <c r="AK537" s="137">
        <f t="shared" si="342"/>
        <v>226.20399999999998</v>
      </c>
      <c r="AL537" s="137">
        <f t="shared" si="343"/>
        <v>232.79999999999998</v>
      </c>
    </row>
    <row r="538" spans="1:38">
      <c r="A538" s="5" t="s">
        <v>14</v>
      </c>
      <c r="B538" s="5" t="s">
        <v>408</v>
      </c>
      <c r="C538" s="22" t="s">
        <v>1058</v>
      </c>
      <c r="D538" s="22" t="s">
        <v>1184</v>
      </c>
      <c r="E538" s="22" t="s">
        <v>1188</v>
      </c>
      <c r="F538" s="22"/>
      <c r="G538" s="22"/>
      <c r="H538" s="23" t="s">
        <v>606</v>
      </c>
      <c r="I538" s="24">
        <v>7695</v>
      </c>
      <c r="J538" s="32">
        <v>12300</v>
      </c>
      <c r="K538" s="26" t="s">
        <v>555</v>
      </c>
      <c r="L538" s="13">
        <f t="shared" si="335"/>
        <v>150</v>
      </c>
      <c r="M538" s="27">
        <f t="shared" si="344"/>
        <v>13050</v>
      </c>
      <c r="N538" s="27">
        <f t="shared" si="337"/>
        <v>13050.000000000031</v>
      </c>
      <c r="O538" s="15">
        <v>150</v>
      </c>
      <c r="P538" s="30">
        <f t="shared" si="315"/>
        <v>19311</v>
      </c>
      <c r="Q538" s="48">
        <f t="shared" si="339"/>
        <v>2896650</v>
      </c>
      <c r="R538" s="44">
        <f t="shared" si="334"/>
        <v>24138.75</v>
      </c>
      <c r="S538" s="48">
        <f t="shared" si="319"/>
        <v>10862437.5</v>
      </c>
      <c r="T538" s="44">
        <f t="shared" si="316"/>
        <v>25460.999999999996</v>
      </c>
      <c r="U538" s="48">
        <f t="shared" si="320"/>
        <v>11457449.999999998</v>
      </c>
      <c r="V538" s="44">
        <f t="shared" si="317"/>
        <v>28535.999999999996</v>
      </c>
      <c r="W538" s="48">
        <f t="shared" si="321"/>
        <v>12841199.999999996</v>
      </c>
      <c r="X538" s="44">
        <f t="shared" si="318"/>
        <v>31610.999999999996</v>
      </c>
      <c r="Y538" s="48">
        <f t="shared" si="322"/>
        <v>14224949.999999996</v>
      </c>
      <c r="Z538" s="20">
        <f t="shared" si="345"/>
        <v>49386037.499999993</v>
      </c>
      <c r="AC538" s="87">
        <f t="shared" si="326"/>
        <v>180</v>
      </c>
      <c r="AD538" s="83">
        <f t="shared" si="327"/>
        <v>16740</v>
      </c>
      <c r="AE538" s="92">
        <f t="shared" si="328"/>
        <v>165</v>
      </c>
      <c r="AF538" s="92">
        <f t="shared" si="329"/>
        <v>169.95</v>
      </c>
      <c r="AG538" s="92">
        <f t="shared" si="330"/>
        <v>174.89999999999998</v>
      </c>
      <c r="AH538" s="92">
        <f t="shared" si="331"/>
        <v>180</v>
      </c>
      <c r="AI538" s="137">
        <f t="shared" si="340"/>
        <v>16005</v>
      </c>
      <c r="AJ538" s="137">
        <f t="shared" si="341"/>
        <v>16485.149999999998</v>
      </c>
      <c r="AK538" s="137">
        <f t="shared" si="342"/>
        <v>16965.3</v>
      </c>
      <c r="AL538" s="137">
        <f t="shared" si="343"/>
        <v>17460</v>
      </c>
    </row>
    <row r="539" spans="1:38">
      <c r="A539" s="5" t="s">
        <v>14</v>
      </c>
      <c r="B539" s="5" t="s">
        <v>408</v>
      </c>
      <c r="C539" s="22" t="s">
        <v>1058</v>
      </c>
      <c r="D539" s="22" t="s">
        <v>1184</v>
      </c>
      <c r="E539" s="22" t="s">
        <v>1189</v>
      </c>
      <c r="F539" s="22"/>
      <c r="G539" s="22"/>
      <c r="H539" s="23" t="s">
        <v>606</v>
      </c>
      <c r="I539" s="24">
        <v>51.3</v>
      </c>
      <c r="J539" s="32">
        <v>82</v>
      </c>
      <c r="K539" s="26" t="s">
        <v>555</v>
      </c>
      <c r="L539" s="13">
        <f t="shared" si="335"/>
        <v>1</v>
      </c>
      <c r="M539" s="27">
        <f t="shared" si="344"/>
        <v>87</v>
      </c>
      <c r="N539" s="27">
        <f t="shared" si="337"/>
        <v>87.000000000000199</v>
      </c>
      <c r="O539" s="15">
        <v>7680</v>
      </c>
      <c r="P539" s="30">
        <f t="shared" si="315"/>
        <v>128.74</v>
      </c>
      <c r="Q539" s="48">
        <f t="shared" si="339"/>
        <v>988723.20000000007</v>
      </c>
      <c r="R539" s="44">
        <f t="shared" si="334"/>
        <v>160.92500000000001</v>
      </c>
      <c r="S539" s="48">
        <f t="shared" si="319"/>
        <v>3707712</v>
      </c>
      <c r="T539" s="44">
        <f t="shared" si="316"/>
        <v>169.73999999999998</v>
      </c>
      <c r="U539" s="48">
        <f t="shared" si="320"/>
        <v>3910809.5999999996</v>
      </c>
      <c r="V539" s="44">
        <f t="shared" si="317"/>
        <v>190.23999999999998</v>
      </c>
      <c r="W539" s="48">
        <f t="shared" si="321"/>
        <v>4383129.5999999996</v>
      </c>
      <c r="X539" s="44">
        <f t="shared" si="318"/>
        <v>210.73999999999998</v>
      </c>
      <c r="Y539" s="48">
        <f t="shared" si="322"/>
        <v>4855449.5999999996</v>
      </c>
      <c r="Z539" s="20">
        <f t="shared" si="345"/>
        <v>16857100.799999997</v>
      </c>
      <c r="AC539" s="87">
        <f t="shared" si="326"/>
        <v>1.2</v>
      </c>
      <c r="AD539" s="83">
        <f t="shared" si="327"/>
        <v>111.6</v>
      </c>
      <c r="AE539" s="92">
        <f t="shared" si="328"/>
        <v>1.1000000000000001</v>
      </c>
      <c r="AF539" s="92">
        <f t="shared" si="329"/>
        <v>1.133</v>
      </c>
      <c r="AG539" s="92">
        <f t="shared" si="330"/>
        <v>1.1659999999999999</v>
      </c>
      <c r="AH539" s="92">
        <f t="shared" si="331"/>
        <v>1.2</v>
      </c>
      <c r="AI539" s="137">
        <f t="shared" si="340"/>
        <v>106.7</v>
      </c>
      <c r="AJ539" s="137">
        <f t="shared" si="341"/>
        <v>109.901</v>
      </c>
      <c r="AK539" s="137">
        <f t="shared" si="342"/>
        <v>113.10199999999999</v>
      </c>
      <c r="AL539" s="137">
        <f t="shared" si="343"/>
        <v>116.39999999999999</v>
      </c>
    </row>
    <row r="540" spans="1:38">
      <c r="A540" s="5" t="s">
        <v>14</v>
      </c>
      <c r="B540" s="5" t="s">
        <v>408</v>
      </c>
      <c r="C540" s="22" t="s">
        <v>1058</v>
      </c>
      <c r="D540" s="22" t="s">
        <v>1184</v>
      </c>
      <c r="E540" s="22" t="s">
        <v>1190</v>
      </c>
      <c r="F540" s="22"/>
      <c r="G540" s="22"/>
      <c r="H540" s="23" t="s">
        <v>606</v>
      </c>
      <c r="I540" s="24">
        <v>85.5</v>
      </c>
      <c r="J540" s="32">
        <v>82</v>
      </c>
      <c r="K540" s="26" t="s">
        <v>1157</v>
      </c>
      <c r="L540" s="13">
        <f t="shared" si="335"/>
        <v>1</v>
      </c>
      <c r="M540" s="27">
        <f t="shared" si="344"/>
        <v>87</v>
      </c>
      <c r="N540" s="27">
        <f t="shared" si="337"/>
        <v>87.000000000000199</v>
      </c>
      <c r="O540" s="15">
        <v>6680</v>
      </c>
      <c r="P540" s="30">
        <f t="shared" si="315"/>
        <v>128.74</v>
      </c>
      <c r="Q540" s="48">
        <f t="shared" si="339"/>
        <v>859983.20000000007</v>
      </c>
      <c r="R540" s="44">
        <f t="shared" si="334"/>
        <v>160.92500000000001</v>
      </c>
      <c r="S540" s="48">
        <f t="shared" si="319"/>
        <v>3224937</v>
      </c>
      <c r="T540" s="44">
        <f t="shared" si="316"/>
        <v>169.73999999999998</v>
      </c>
      <c r="U540" s="48">
        <f t="shared" si="320"/>
        <v>3401589.5999999996</v>
      </c>
      <c r="V540" s="44">
        <f t="shared" si="317"/>
        <v>190.23999999999998</v>
      </c>
      <c r="W540" s="48">
        <f t="shared" si="321"/>
        <v>3812409.5999999996</v>
      </c>
      <c r="X540" s="44">
        <f t="shared" si="318"/>
        <v>210.73999999999998</v>
      </c>
      <c r="Y540" s="48">
        <f t="shared" si="322"/>
        <v>4223229.5999999996</v>
      </c>
      <c r="Z540" s="20">
        <f t="shared" si="345"/>
        <v>14662165.799999999</v>
      </c>
      <c r="AC540" s="87">
        <f t="shared" si="326"/>
        <v>1.2</v>
      </c>
      <c r="AD540" s="83">
        <f t="shared" si="327"/>
        <v>111.6</v>
      </c>
      <c r="AE540" s="92">
        <f t="shared" si="328"/>
        <v>1.1000000000000001</v>
      </c>
      <c r="AF540" s="92">
        <f t="shared" si="329"/>
        <v>1.133</v>
      </c>
      <c r="AG540" s="92">
        <f t="shared" si="330"/>
        <v>1.1659999999999999</v>
      </c>
      <c r="AH540" s="92">
        <f t="shared" si="331"/>
        <v>1.2</v>
      </c>
      <c r="AI540" s="137">
        <f t="shared" si="340"/>
        <v>106.7</v>
      </c>
      <c r="AJ540" s="137">
        <f t="shared" si="341"/>
        <v>109.901</v>
      </c>
      <c r="AK540" s="137">
        <f t="shared" si="342"/>
        <v>113.10199999999999</v>
      </c>
      <c r="AL540" s="137">
        <f t="shared" si="343"/>
        <v>116.39999999999999</v>
      </c>
    </row>
    <row r="541" spans="1:38">
      <c r="A541" s="5" t="s">
        <v>14</v>
      </c>
      <c r="B541" s="5" t="s">
        <v>408</v>
      </c>
      <c r="C541" s="22" t="s">
        <v>1058</v>
      </c>
      <c r="D541" s="22" t="s">
        <v>1184</v>
      </c>
      <c r="E541" s="22" t="s">
        <v>1191</v>
      </c>
      <c r="F541" s="22"/>
      <c r="G541" s="22"/>
      <c r="H541" s="23" t="s">
        <v>606</v>
      </c>
      <c r="I541" s="24">
        <v>34.200000000000003</v>
      </c>
      <c r="J541" s="32">
        <v>41</v>
      </c>
      <c r="K541" s="26" t="s">
        <v>928</v>
      </c>
      <c r="L541" s="13">
        <f t="shared" si="335"/>
        <v>0.5</v>
      </c>
      <c r="M541" s="27">
        <f t="shared" si="344"/>
        <v>43.5</v>
      </c>
      <c r="N541" s="27">
        <f t="shared" si="337"/>
        <v>43.500000000000099</v>
      </c>
      <c r="O541" s="15">
        <v>3840</v>
      </c>
      <c r="P541" s="30">
        <f t="shared" si="315"/>
        <v>64.37</v>
      </c>
      <c r="Q541" s="48">
        <f t="shared" si="339"/>
        <v>247180.80000000002</v>
      </c>
      <c r="R541" s="44">
        <f t="shared" si="334"/>
        <v>80.462500000000006</v>
      </c>
      <c r="S541" s="48">
        <f t="shared" si="319"/>
        <v>926928</v>
      </c>
      <c r="T541" s="44">
        <f t="shared" si="316"/>
        <v>84.86999999999999</v>
      </c>
      <c r="U541" s="48">
        <f t="shared" si="320"/>
        <v>977702.39999999991</v>
      </c>
      <c r="V541" s="44">
        <f t="shared" si="317"/>
        <v>95.11999999999999</v>
      </c>
      <c r="W541" s="48">
        <f t="shared" si="321"/>
        <v>1095782.3999999999</v>
      </c>
      <c r="X541" s="44">
        <f t="shared" si="318"/>
        <v>105.36999999999999</v>
      </c>
      <c r="Y541" s="48">
        <f t="shared" si="322"/>
        <v>1213862.3999999999</v>
      </c>
      <c r="Z541" s="20">
        <f t="shared" si="345"/>
        <v>4214275.1999999993</v>
      </c>
      <c r="AC541" s="87">
        <f t="shared" si="326"/>
        <v>0.6</v>
      </c>
      <c r="AD541" s="83">
        <f t="shared" si="327"/>
        <v>55.8</v>
      </c>
      <c r="AE541" s="92">
        <f t="shared" si="328"/>
        <v>0.55000000000000004</v>
      </c>
      <c r="AF541" s="92">
        <f t="shared" si="329"/>
        <v>0.5665</v>
      </c>
      <c r="AG541" s="92">
        <f t="shared" si="330"/>
        <v>0.58299999999999996</v>
      </c>
      <c r="AH541" s="92">
        <f t="shared" si="331"/>
        <v>0.6</v>
      </c>
      <c r="AI541" s="137">
        <f t="shared" si="340"/>
        <v>53.35</v>
      </c>
      <c r="AJ541" s="137">
        <f t="shared" si="341"/>
        <v>54.950499999999998</v>
      </c>
      <c r="AK541" s="137">
        <f t="shared" si="342"/>
        <v>56.550999999999995</v>
      </c>
      <c r="AL541" s="137">
        <f t="shared" si="343"/>
        <v>58.199999999999996</v>
      </c>
    </row>
    <row r="542" spans="1:38">
      <c r="A542" s="5" t="s">
        <v>14</v>
      </c>
      <c r="B542" s="5" t="s">
        <v>408</v>
      </c>
      <c r="C542" s="22" t="s">
        <v>85</v>
      </c>
      <c r="E542" s="22"/>
      <c r="F542" s="22"/>
      <c r="G542" s="22"/>
      <c r="H542" s="23"/>
      <c r="I542" s="24"/>
      <c r="J542" s="32"/>
      <c r="K542" s="26"/>
      <c r="L542" s="13">
        <f t="shared" si="335"/>
        <v>0</v>
      </c>
      <c r="M542" s="27">
        <f t="shared" si="344"/>
        <v>0</v>
      </c>
      <c r="N542" s="27">
        <f t="shared" si="337"/>
        <v>0</v>
      </c>
      <c r="P542" s="30">
        <f t="shared" si="315"/>
        <v>0</v>
      </c>
      <c r="Q542" s="48">
        <f t="shared" si="339"/>
        <v>0</v>
      </c>
      <c r="R542" s="44">
        <f t="shared" si="334"/>
        <v>0</v>
      </c>
      <c r="S542" s="48">
        <f t="shared" si="319"/>
        <v>0</v>
      </c>
      <c r="T542" s="44">
        <f t="shared" si="316"/>
        <v>0</v>
      </c>
      <c r="U542" s="48">
        <f t="shared" si="320"/>
        <v>0</v>
      </c>
      <c r="V542" s="44">
        <f t="shared" si="317"/>
        <v>0</v>
      </c>
      <c r="W542" s="48">
        <f t="shared" si="321"/>
        <v>0</v>
      </c>
      <c r="X542" s="44">
        <f t="shared" si="318"/>
        <v>0</v>
      </c>
      <c r="Y542" s="48">
        <f t="shared" si="322"/>
        <v>0</v>
      </c>
      <c r="Z542" s="34">
        <f>SUM(Z535:Z541)</f>
        <v>360979010.10000002</v>
      </c>
      <c r="AC542" s="87">
        <f t="shared" si="326"/>
        <v>0</v>
      </c>
      <c r="AD542" s="83">
        <f t="shared" si="327"/>
        <v>0</v>
      </c>
      <c r="AE542" s="92">
        <f t="shared" si="328"/>
        <v>0</v>
      </c>
      <c r="AF542" s="92">
        <f t="shared" si="329"/>
        <v>0</v>
      </c>
      <c r="AG542" s="92">
        <f t="shared" si="330"/>
        <v>0</v>
      </c>
      <c r="AH542" s="92">
        <f t="shared" si="331"/>
        <v>0</v>
      </c>
      <c r="AI542" s="137">
        <f t="shared" si="340"/>
        <v>0</v>
      </c>
      <c r="AJ542" s="137">
        <f t="shared" si="341"/>
        <v>0</v>
      </c>
      <c r="AK542" s="137">
        <f t="shared" si="342"/>
        <v>0</v>
      </c>
      <c r="AL542" s="137">
        <f t="shared" si="343"/>
        <v>0</v>
      </c>
    </row>
    <row r="543" spans="1:38" ht="20.399999999999999">
      <c r="A543" s="5" t="s">
        <v>14</v>
      </c>
      <c r="B543" s="5" t="s">
        <v>408</v>
      </c>
      <c r="C543" s="22" t="s">
        <v>1058</v>
      </c>
      <c r="D543" s="22" t="s">
        <v>1192</v>
      </c>
      <c r="E543" s="22" t="s">
        <v>639</v>
      </c>
      <c r="F543" s="22"/>
      <c r="G543" s="22"/>
      <c r="H543" s="23" t="s">
        <v>606</v>
      </c>
      <c r="I543" s="24">
        <v>4275</v>
      </c>
      <c r="J543" s="32">
        <v>820</v>
      </c>
      <c r="K543" s="26" t="s">
        <v>1157</v>
      </c>
      <c r="L543" s="13">
        <f t="shared" si="335"/>
        <v>10</v>
      </c>
      <c r="M543" s="27">
        <f t="shared" si="344"/>
        <v>870</v>
      </c>
      <c r="N543" s="27">
        <f t="shared" si="337"/>
        <v>870.00000000000205</v>
      </c>
      <c r="O543" s="15">
        <v>1000</v>
      </c>
      <c r="P543" s="30">
        <f t="shared" ref="P543:P569" si="346">+J543*1.57</f>
        <v>1287.4000000000001</v>
      </c>
      <c r="Q543" s="48">
        <f t="shared" si="339"/>
        <v>1287400</v>
      </c>
      <c r="R543" s="44">
        <f t="shared" si="334"/>
        <v>1609.25</v>
      </c>
      <c r="S543" s="48">
        <f t="shared" si="319"/>
        <v>4827750</v>
      </c>
      <c r="T543" s="44">
        <f t="shared" ref="T543:T604" si="347">+J543*2.07</f>
        <v>1697.3999999999999</v>
      </c>
      <c r="U543" s="48">
        <f t="shared" si="320"/>
        <v>5092199.9999999991</v>
      </c>
      <c r="V543" s="44">
        <f t="shared" ref="V543:V604" si="348">+J543*2.32</f>
        <v>1902.3999999999999</v>
      </c>
      <c r="W543" s="48">
        <f t="shared" si="321"/>
        <v>5707199.9999999991</v>
      </c>
      <c r="X543" s="44">
        <f t="shared" ref="X543:X604" si="349">+J543*2.57</f>
        <v>2107.4</v>
      </c>
      <c r="Y543" s="48">
        <f t="shared" si="322"/>
        <v>6322200</v>
      </c>
      <c r="Z543" s="20">
        <f t="shared" ref="Z543:Z544" si="350">+Y543+W543+U543+S543</f>
        <v>21949350</v>
      </c>
      <c r="AC543" s="87">
        <f t="shared" si="326"/>
        <v>12</v>
      </c>
      <c r="AD543" s="83">
        <f t="shared" si="327"/>
        <v>1116</v>
      </c>
      <c r="AE543" s="92">
        <f t="shared" si="328"/>
        <v>11</v>
      </c>
      <c r="AF543" s="92">
        <f t="shared" si="329"/>
        <v>11.33</v>
      </c>
      <c r="AG543" s="92">
        <f t="shared" si="330"/>
        <v>11.66</v>
      </c>
      <c r="AH543" s="92">
        <f t="shared" si="331"/>
        <v>12</v>
      </c>
      <c r="AI543" s="137">
        <f t="shared" si="340"/>
        <v>1067</v>
      </c>
      <c r="AJ543" s="137">
        <f t="shared" si="341"/>
        <v>1099.01</v>
      </c>
      <c r="AK543" s="137">
        <f t="shared" si="342"/>
        <v>1131.02</v>
      </c>
      <c r="AL543" s="137">
        <f t="shared" si="343"/>
        <v>1164</v>
      </c>
    </row>
    <row r="544" spans="1:38" ht="20.399999999999999">
      <c r="A544" s="5" t="s">
        <v>14</v>
      </c>
      <c r="B544" s="5" t="s">
        <v>408</v>
      </c>
      <c r="C544" s="22" t="s">
        <v>1058</v>
      </c>
      <c r="D544" s="22" t="s">
        <v>1192</v>
      </c>
      <c r="E544" s="22" t="s">
        <v>612</v>
      </c>
      <c r="F544" s="22"/>
      <c r="G544" s="22"/>
      <c r="H544" s="23" t="s">
        <v>606</v>
      </c>
      <c r="I544" s="24">
        <v>8550</v>
      </c>
      <c r="J544" s="32">
        <v>8200</v>
      </c>
      <c r="K544" s="26" t="s">
        <v>1157</v>
      </c>
      <c r="L544" s="13">
        <f t="shared" si="335"/>
        <v>100</v>
      </c>
      <c r="M544" s="27">
        <f t="shared" si="344"/>
        <v>8700</v>
      </c>
      <c r="N544" s="27">
        <f t="shared" si="337"/>
        <v>8700.00000000002</v>
      </c>
      <c r="O544" s="15">
        <v>500</v>
      </c>
      <c r="P544" s="30">
        <f t="shared" si="346"/>
        <v>12874</v>
      </c>
      <c r="Q544" s="48">
        <f t="shared" si="339"/>
        <v>6437000</v>
      </c>
      <c r="R544" s="44">
        <f t="shared" si="334"/>
        <v>16092.5</v>
      </c>
      <c r="S544" s="48">
        <f t="shared" si="319"/>
        <v>24138750</v>
      </c>
      <c r="T544" s="44">
        <f t="shared" si="347"/>
        <v>16974</v>
      </c>
      <c r="U544" s="48">
        <f t="shared" si="320"/>
        <v>25461000</v>
      </c>
      <c r="V544" s="44">
        <f t="shared" si="348"/>
        <v>19024</v>
      </c>
      <c r="W544" s="48">
        <f t="shared" si="321"/>
        <v>28536000</v>
      </c>
      <c r="X544" s="44">
        <f t="shared" si="349"/>
        <v>21074</v>
      </c>
      <c r="Y544" s="48">
        <f t="shared" si="322"/>
        <v>31611000</v>
      </c>
      <c r="Z544" s="20">
        <f t="shared" si="350"/>
        <v>109746750</v>
      </c>
      <c r="AC544" s="87">
        <f t="shared" si="326"/>
        <v>120</v>
      </c>
      <c r="AD544" s="83">
        <f t="shared" si="327"/>
        <v>11160</v>
      </c>
      <c r="AE544" s="92">
        <f t="shared" si="328"/>
        <v>110.00000000000001</v>
      </c>
      <c r="AF544" s="92">
        <f t="shared" si="329"/>
        <v>113.3</v>
      </c>
      <c r="AG544" s="92">
        <f t="shared" si="330"/>
        <v>116.6</v>
      </c>
      <c r="AH544" s="92">
        <f t="shared" si="331"/>
        <v>120</v>
      </c>
      <c r="AI544" s="137">
        <f t="shared" si="340"/>
        <v>10670.000000000002</v>
      </c>
      <c r="AJ544" s="137">
        <f t="shared" si="341"/>
        <v>10990.1</v>
      </c>
      <c r="AK544" s="137">
        <f t="shared" si="342"/>
        <v>11310.199999999999</v>
      </c>
      <c r="AL544" s="137">
        <f t="shared" si="343"/>
        <v>11640</v>
      </c>
    </row>
    <row r="545" spans="1:38">
      <c r="A545" s="5" t="s">
        <v>14</v>
      </c>
      <c r="B545" s="5" t="s">
        <v>408</v>
      </c>
      <c r="C545" s="22" t="s">
        <v>85</v>
      </c>
      <c r="D545" s="22"/>
      <c r="E545" s="22"/>
      <c r="F545" s="22"/>
      <c r="G545" s="22"/>
      <c r="H545" s="23"/>
      <c r="I545" s="24"/>
      <c r="J545" s="32"/>
      <c r="K545" s="26"/>
      <c r="L545" s="13">
        <f t="shared" si="335"/>
        <v>0</v>
      </c>
      <c r="M545" s="27"/>
      <c r="N545" s="27"/>
      <c r="P545" s="30">
        <f t="shared" si="346"/>
        <v>0</v>
      </c>
      <c r="Q545" s="48">
        <f t="shared" si="339"/>
        <v>0</v>
      </c>
      <c r="R545" s="44">
        <f t="shared" si="334"/>
        <v>0</v>
      </c>
      <c r="S545" s="48">
        <f t="shared" si="319"/>
        <v>0</v>
      </c>
      <c r="T545" s="44">
        <f t="shared" si="347"/>
        <v>0</v>
      </c>
      <c r="U545" s="48">
        <f t="shared" si="320"/>
        <v>0</v>
      </c>
      <c r="V545" s="44">
        <f t="shared" si="348"/>
        <v>0</v>
      </c>
      <c r="W545" s="48">
        <f t="shared" si="321"/>
        <v>0</v>
      </c>
      <c r="X545" s="44">
        <f t="shared" si="349"/>
        <v>0</v>
      </c>
      <c r="Y545" s="48">
        <f t="shared" si="322"/>
        <v>0</v>
      </c>
      <c r="Z545" s="34">
        <f>SUM(Z543:Z544)</f>
        <v>131696100</v>
      </c>
      <c r="AC545" s="87">
        <f t="shared" si="326"/>
        <v>0</v>
      </c>
      <c r="AD545" s="83">
        <f t="shared" si="327"/>
        <v>0</v>
      </c>
      <c r="AE545" s="92">
        <f t="shared" si="328"/>
        <v>0</v>
      </c>
      <c r="AF545" s="92">
        <f t="shared" si="329"/>
        <v>0</v>
      </c>
      <c r="AG545" s="92">
        <f t="shared" si="330"/>
        <v>0</v>
      </c>
      <c r="AH545" s="92">
        <f t="shared" si="331"/>
        <v>0</v>
      </c>
      <c r="AI545" s="137">
        <f t="shared" si="340"/>
        <v>0</v>
      </c>
      <c r="AJ545" s="137">
        <f t="shared" si="341"/>
        <v>0</v>
      </c>
      <c r="AK545" s="137">
        <f t="shared" si="342"/>
        <v>0</v>
      </c>
      <c r="AL545" s="137">
        <f t="shared" si="343"/>
        <v>0</v>
      </c>
    </row>
    <row r="546" spans="1:38" ht="20.399999999999999">
      <c r="A546" s="5" t="s">
        <v>14</v>
      </c>
      <c r="B546" s="5" t="s">
        <v>408</v>
      </c>
      <c r="C546" s="22" t="s">
        <v>1058</v>
      </c>
      <c r="D546" s="22" t="s">
        <v>1195</v>
      </c>
      <c r="E546" s="22" t="s">
        <v>1196</v>
      </c>
      <c r="F546" s="22"/>
      <c r="G546" s="22"/>
      <c r="H546" s="23" t="s">
        <v>537</v>
      </c>
      <c r="I546" s="24">
        <v>4275</v>
      </c>
      <c r="J546" s="32">
        <v>1230</v>
      </c>
      <c r="K546" s="26" t="s">
        <v>1110</v>
      </c>
      <c r="L546" s="13">
        <f t="shared" si="335"/>
        <v>15</v>
      </c>
      <c r="M546" s="27">
        <f t="shared" ref="M546:M593" si="351">+L546*87</f>
        <v>1305</v>
      </c>
      <c r="N546" s="27">
        <f t="shared" ref="N546:N593" si="352">+(1.0609756097561)*J546</f>
        <v>1305.0000000000032</v>
      </c>
      <c r="O546" s="15">
        <v>48</v>
      </c>
      <c r="P546" s="30">
        <f t="shared" si="346"/>
        <v>1931.1000000000001</v>
      </c>
      <c r="Q546" s="48">
        <f t="shared" si="339"/>
        <v>92692.800000000003</v>
      </c>
      <c r="R546" s="44">
        <f t="shared" si="334"/>
        <v>2413.875</v>
      </c>
      <c r="S546" s="48">
        <f t="shared" si="319"/>
        <v>347598</v>
      </c>
      <c r="T546" s="44">
        <f t="shared" si="347"/>
        <v>2546.1</v>
      </c>
      <c r="U546" s="48">
        <f t="shared" si="320"/>
        <v>366638.39999999997</v>
      </c>
      <c r="V546" s="44">
        <f t="shared" si="348"/>
        <v>2853.6</v>
      </c>
      <c r="W546" s="48">
        <f t="shared" si="321"/>
        <v>410918.39999999997</v>
      </c>
      <c r="X546" s="44">
        <f t="shared" si="349"/>
        <v>3161.1</v>
      </c>
      <c r="Y546" s="48">
        <f t="shared" si="322"/>
        <v>455198.39999999997</v>
      </c>
      <c r="Z546" s="20">
        <f>+Y546+W546+U546+S546</f>
        <v>1580353.2</v>
      </c>
      <c r="AC546" s="87">
        <f t="shared" si="326"/>
        <v>18</v>
      </c>
      <c r="AD546" s="83">
        <f t="shared" si="327"/>
        <v>1674</v>
      </c>
      <c r="AE546" s="92">
        <f t="shared" si="328"/>
        <v>16.5</v>
      </c>
      <c r="AF546" s="92">
        <f t="shared" si="329"/>
        <v>16.995000000000001</v>
      </c>
      <c r="AG546" s="92">
        <f t="shared" si="330"/>
        <v>17.489999999999998</v>
      </c>
      <c r="AH546" s="92">
        <f t="shared" si="331"/>
        <v>18</v>
      </c>
      <c r="AI546" s="137">
        <f t="shared" si="340"/>
        <v>1600.5</v>
      </c>
      <c r="AJ546" s="137">
        <f t="shared" si="341"/>
        <v>1648.5150000000001</v>
      </c>
      <c r="AK546" s="137">
        <f t="shared" si="342"/>
        <v>1696.5299999999997</v>
      </c>
      <c r="AL546" s="137">
        <f t="shared" si="343"/>
        <v>1746</v>
      </c>
    </row>
    <row r="547" spans="1:38" ht="20.399999999999999">
      <c r="A547" s="5" t="s">
        <v>14</v>
      </c>
      <c r="B547" s="5" t="s">
        <v>408</v>
      </c>
      <c r="C547" s="22" t="s">
        <v>1058</v>
      </c>
      <c r="D547" s="22" t="s">
        <v>1195</v>
      </c>
      <c r="E547" s="22" t="s">
        <v>1197</v>
      </c>
      <c r="F547" s="22"/>
      <c r="G547" s="22"/>
      <c r="H547" s="23" t="s">
        <v>537</v>
      </c>
      <c r="I547" s="24">
        <v>1710</v>
      </c>
      <c r="J547" s="32">
        <v>2050</v>
      </c>
      <c r="K547" s="26" t="s">
        <v>928</v>
      </c>
      <c r="L547" s="13">
        <f t="shared" si="335"/>
        <v>25</v>
      </c>
      <c r="M547" s="27">
        <f t="shared" si="351"/>
        <v>2175</v>
      </c>
      <c r="N547" s="27">
        <f t="shared" si="352"/>
        <v>2175.000000000005</v>
      </c>
      <c r="O547" s="15">
        <v>5000</v>
      </c>
      <c r="P547" s="30">
        <f t="shared" si="346"/>
        <v>3218.5</v>
      </c>
      <c r="Q547" s="48">
        <f t="shared" si="339"/>
        <v>16092500</v>
      </c>
      <c r="R547" s="44">
        <f t="shared" si="334"/>
        <v>4023.125</v>
      </c>
      <c r="S547" s="48">
        <f t="shared" ref="S547:S610" si="353">+R547*O547*3</f>
        <v>60346875</v>
      </c>
      <c r="T547" s="44">
        <f t="shared" si="347"/>
        <v>4243.5</v>
      </c>
      <c r="U547" s="48">
        <f t="shared" ref="U547:U610" si="354">+T547*O547*3</f>
        <v>63652500</v>
      </c>
      <c r="V547" s="44">
        <f t="shared" si="348"/>
        <v>4756</v>
      </c>
      <c r="W547" s="48">
        <f t="shared" ref="W547:W610" si="355">+V547*O547*3</f>
        <v>71340000</v>
      </c>
      <c r="X547" s="44">
        <f t="shared" si="349"/>
        <v>5268.5</v>
      </c>
      <c r="Y547" s="48">
        <f t="shared" ref="Y547:Y610" si="356">+X547*O547*3</f>
        <v>79027500</v>
      </c>
      <c r="Z547" s="20">
        <f t="shared" ref="Z547:Z550" si="357">+Y547+W547+U547+S547</f>
        <v>274366875</v>
      </c>
      <c r="AC547" s="87">
        <f t="shared" si="326"/>
        <v>30</v>
      </c>
      <c r="AD547" s="83">
        <f t="shared" si="327"/>
        <v>2790</v>
      </c>
      <c r="AE547" s="92">
        <f t="shared" si="328"/>
        <v>27.500000000000004</v>
      </c>
      <c r="AF547" s="92">
        <f t="shared" si="329"/>
        <v>28.324999999999999</v>
      </c>
      <c r="AG547" s="92">
        <f t="shared" si="330"/>
        <v>29.15</v>
      </c>
      <c r="AH547" s="92">
        <f t="shared" si="331"/>
        <v>30</v>
      </c>
      <c r="AI547" s="137">
        <f t="shared" si="340"/>
        <v>2667.5000000000005</v>
      </c>
      <c r="AJ547" s="137">
        <f t="shared" si="341"/>
        <v>2747.5250000000001</v>
      </c>
      <c r="AK547" s="137">
        <f t="shared" si="342"/>
        <v>2827.5499999999997</v>
      </c>
      <c r="AL547" s="137">
        <f t="shared" si="343"/>
        <v>2910</v>
      </c>
    </row>
    <row r="548" spans="1:38" ht="20.399999999999999">
      <c r="A548" s="5" t="s">
        <v>14</v>
      </c>
      <c r="B548" s="5" t="s">
        <v>408</v>
      </c>
      <c r="C548" s="22" t="s">
        <v>1058</v>
      </c>
      <c r="D548" s="22" t="s">
        <v>1195</v>
      </c>
      <c r="E548" s="22" t="s">
        <v>1198</v>
      </c>
      <c r="F548" s="22"/>
      <c r="G548" s="22"/>
      <c r="H548" s="23" t="s">
        <v>537</v>
      </c>
      <c r="I548" s="24">
        <v>8550</v>
      </c>
      <c r="J548" s="32">
        <v>3280</v>
      </c>
      <c r="K548" s="26" t="s">
        <v>1199</v>
      </c>
      <c r="L548" s="13">
        <f t="shared" si="335"/>
        <v>40</v>
      </c>
      <c r="M548" s="27">
        <f t="shared" si="351"/>
        <v>3480</v>
      </c>
      <c r="N548" s="27">
        <f t="shared" si="352"/>
        <v>3480.0000000000082</v>
      </c>
      <c r="O548" s="15">
        <v>18</v>
      </c>
      <c r="P548" s="30">
        <f t="shared" si="346"/>
        <v>5149.6000000000004</v>
      </c>
      <c r="Q548" s="48">
        <f t="shared" si="339"/>
        <v>92692.800000000003</v>
      </c>
      <c r="R548" s="44">
        <f t="shared" si="334"/>
        <v>6437</v>
      </c>
      <c r="S548" s="48">
        <f t="shared" si="353"/>
        <v>347598</v>
      </c>
      <c r="T548" s="44">
        <f t="shared" si="347"/>
        <v>6789.5999999999995</v>
      </c>
      <c r="U548" s="48">
        <f t="shared" si="354"/>
        <v>366638.39999999997</v>
      </c>
      <c r="V548" s="44">
        <f t="shared" si="348"/>
        <v>7609.5999999999995</v>
      </c>
      <c r="W548" s="48">
        <f t="shared" si="355"/>
        <v>410918.39999999997</v>
      </c>
      <c r="X548" s="44">
        <f t="shared" si="349"/>
        <v>8429.6</v>
      </c>
      <c r="Y548" s="48">
        <f t="shared" si="356"/>
        <v>455198.4</v>
      </c>
      <c r="Z548" s="20">
        <f t="shared" si="357"/>
        <v>1580353.2</v>
      </c>
      <c r="AC548" s="87">
        <f t="shared" si="326"/>
        <v>48</v>
      </c>
      <c r="AD548" s="83">
        <f t="shared" si="327"/>
        <v>4464</v>
      </c>
      <c r="AE548" s="92">
        <f t="shared" si="328"/>
        <v>44</v>
      </c>
      <c r="AF548" s="92">
        <f t="shared" si="329"/>
        <v>45.32</v>
      </c>
      <c r="AG548" s="92">
        <f t="shared" si="330"/>
        <v>46.64</v>
      </c>
      <c r="AH548" s="92">
        <f t="shared" si="331"/>
        <v>48</v>
      </c>
      <c r="AI548" s="137">
        <f t="shared" si="340"/>
        <v>4268</v>
      </c>
      <c r="AJ548" s="137">
        <f t="shared" si="341"/>
        <v>4396.04</v>
      </c>
      <c r="AK548" s="137">
        <f t="shared" si="342"/>
        <v>4524.08</v>
      </c>
      <c r="AL548" s="137">
        <f t="shared" si="343"/>
        <v>4656</v>
      </c>
    </row>
    <row r="549" spans="1:38" ht="20.399999999999999">
      <c r="A549" s="5" t="s">
        <v>14</v>
      </c>
      <c r="B549" s="5" t="s">
        <v>408</v>
      </c>
      <c r="C549" s="22" t="s">
        <v>1058</v>
      </c>
      <c r="D549" s="22" t="s">
        <v>1195</v>
      </c>
      <c r="E549" s="22" t="s">
        <v>1200</v>
      </c>
      <c r="F549" s="22"/>
      <c r="G549" s="22"/>
      <c r="H549" s="23" t="s">
        <v>537</v>
      </c>
      <c r="I549" s="24">
        <v>2565</v>
      </c>
      <c r="J549" s="32">
        <v>3280</v>
      </c>
      <c r="K549" s="26" t="s">
        <v>681</v>
      </c>
      <c r="L549" s="13">
        <f t="shared" si="335"/>
        <v>40</v>
      </c>
      <c r="M549" s="27">
        <f t="shared" si="351"/>
        <v>3480</v>
      </c>
      <c r="N549" s="27">
        <f t="shared" si="352"/>
        <v>3480.0000000000082</v>
      </c>
      <c r="O549" s="15">
        <v>84</v>
      </c>
      <c r="P549" s="30">
        <f t="shared" si="346"/>
        <v>5149.6000000000004</v>
      </c>
      <c r="Q549" s="48">
        <f t="shared" si="339"/>
        <v>432566.4</v>
      </c>
      <c r="R549" s="44">
        <f t="shared" si="334"/>
        <v>6437</v>
      </c>
      <c r="S549" s="48">
        <f t="shared" si="353"/>
        <v>1622124</v>
      </c>
      <c r="T549" s="44">
        <f t="shared" si="347"/>
        <v>6789.5999999999995</v>
      </c>
      <c r="U549" s="48">
        <f t="shared" si="354"/>
        <v>1710979.1999999997</v>
      </c>
      <c r="V549" s="44">
        <f t="shared" si="348"/>
        <v>7609.5999999999995</v>
      </c>
      <c r="W549" s="48">
        <f t="shared" si="355"/>
        <v>1917619.1999999997</v>
      </c>
      <c r="X549" s="44">
        <f t="shared" si="349"/>
        <v>8429.6</v>
      </c>
      <c r="Y549" s="48">
        <f t="shared" si="356"/>
        <v>2124259.2000000002</v>
      </c>
      <c r="Z549" s="20">
        <f t="shared" si="357"/>
        <v>7374981.5999999996</v>
      </c>
      <c r="AC549" s="87">
        <f t="shared" si="326"/>
        <v>48</v>
      </c>
      <c r="AD549" s="83">
        <f t="shared" si="327"/>
        <v>4464</v>
      </c>
      <c r="AE549" s="92">
        <f t="shared" si="328"/>
        <v>44</v>
      </c>
      <c r="AF549" s="92">
        <f t="shared" si="329"/>
        <v>45.32</v>
      </c>
      <c r="AG549" s="92">
        <f t="shared" si="330"/>
        <v>46.64</v>
      </c>
      <c r="AH549" s="92">
        <f t="shared" si="331"/>
        <v>48</v>
      </c>
      <c r="AI549" s="137">
        <f t="shared" si="340"/>
        <v>4268</v>
      </c>
      <c r="AJ549" s="137">
        <f t="shared" si="341"/>
        <v>4396.04</v>
      </c>
      <c r="AK549" s="137">
        <f t="shared" si="342"/>
        <v>4524.08</v>
      </c>
      <c r="AL549" s="137">
        <f t="shared" si="343"/>
        <v>4656</v>
      </c>
    </row>
    <row r="550" spans="1:38" ht="20.399999999999999">
      <c r="A550" s="5" t="s">
        <v>14</v>
      </c>
      <c r="B550" s="5" t="s">
        <v>408</v>
      </c>
      <c r="C550" s="22" t="s">
        <v>1058</v>
      </c>
      <c r="D550" s="22" t="s">
        <v>1195</v>
      </c>
      <c r="E550" s="22" t="s">
        <v>1201</v>
      </c>
      <c r="F550" s="22"/>
      <c r="G550" s="22"/>
      <c r="H550" s="23" t="s">
        <v>537</v>
      </c>
      <c r="I550" s="24">
        <v>8550</v>
      </c>
      <c r="J550" s="32">
        <v>3280</v>
      </c>
      <c r="K550" s="26" t="s">
        <v>1199</v>
      </c>
      <c r="L550" s="13">
        <f t="shared" si="335"/>
        <v>40</v>
      </c>
      <c r="M550" s="27">
        <f t="shared" si="351"/>
        <v>3480</v>
      </c>
      <c r="N550" s="27">
        <f t="shared" si="352"/>
        <v>3480.0000000000082</v>
      </c>
      <c r="O550" s="15">
        <v>108</v>
      </c>
      <c r="P550" s="30">
        <f t="shared" si="346"/>
        <v>5149.6000000000004</v>
      </c>
      <c r="Q550" s="48">
        <f t="shared" si="339"/>
        <v>556156.80000000005</v>
      </c>
      <c r="R550" s="44">
        <f t="shared" si="334"/>
        <v>6437</v>
      </c>
      <c r="S550" s="48">
        <f t="shared" si="353"/>
        <v>2085588</v>
      </c>
      <c r="T550" s="44">
        <f t="shared" si="347"/>
        <v>6789.5999999999995</v>
      </c>
      <c r="U550" s="48">
        <f t="shared" si="354"/>
        <v>2199830.4</v>
      </c>
      <c r="V550" s="44">
        <f t="shared" si="348"/>
        <v>7609.5999999999995</v>
      </c>
      <c r="W550" s="48">
        <f t="shared" si="355"/>
        <v>2465510.3999999999</v>
      </c>
      <c r="X550" s="44">
        <f t="shared" si="349"/>
        <v>8429.6</v>
      </c>
      <c r="Y550" s="48">
        <f t="shared" si="356"/>
        <v>2731190.4000000004</v>
      </c>
      <c r="Z550" s="20">
        <f t="shared" si="357"/>
        <v>9482119.2000000011</v>
      </c>
      <c r="AC550" s="87">
        <f t="shared" si="326"/>
        <v>48</v>
      </c>
      <c r="AD550" s="83">
        <f t="shared" si="327"/>
        <v>4464</v>
      </c>
      <c r="AE550" s="92">
        <f t="shared" si="328"/>
        <v>44</v>
      </c>
      <c r="AF550" s="92">
        <f t="shared" si="329"/>
        <v>45.32</v>
      </c>
      <c r="AG550" s="92">
        <f t="shared" si="330"/>
        <v>46.64</v>
      </c>
      <c r="AH550" s="92">
        <f t="shared" si="331"/>
        <v>48</v>
      </c>
      <c r="AI550" s="137">
        <f t="shared" si="340"/>
        <v>4268</v>
      </c>
      <c r="AJ550" s="137">
        <f t="shared" si="341"/>
        <v>4396.04</v>
      </c>
      <c r="AK550" s="137">
        <f t="shared" si="342"/>
        <v>4524.08</v>
      </c>
      <c r="AL550" s="137">
        <f t="shared" si="343"/>
        <v>4656</v>
      </c>
    </row>
    <row r="551" spans="1:38">
      <c r="A551" s="5" t="s">
        <v>14</v>
      </c>
      <c r="B551" s="5" t="s">
        <v>408</v>
      </c>
      <c r="C551" s="22" t="s">
        <v>85</v>
      </c>
      <c r="D551" s="22"/>
      <c r="E551" s="22"/>
      <c r="F551" s="22"/>
      <c r="G551" s="22"/>
      <c r="H551" s="23"/>
      <c r="I551" s="24"/>
      <c r="J551" s="32"/>
      <c r="K551" s="26"/>
      <c r="L551" s="13">
        <f t="shared" si="335"/>
        <v>0</v>
      </c>
      <c r="M551" s="27">
        <f t="shared" si="351"/>
        <v>0</v>
      </c>
      <c r="N551" s="27">
        <f t="shared" si="352"/>
        <v>0</v>
      </c>
      <c r="P551" s="30">
        <f t="shared" si="346"/>
        <v>0</v>
      </c>
      <c r="Q551" s="48">
        <f t="shared" si="339"/>
        <v>0</v>
      </c>
      <c r="R551" s="44">
        <f t="shared" si="334"/>
        <v>0</v>
      </c>
      <c r="S551" s="48">
        <f t="shared" si="353"/>
        <v>0</v>
      </c>
      <c r="T551" s="44">
        <f t="shared" si="347"/>
        <v>0</v>
      </c>
      <c r="U551" s="48">
        <f t="shared" si="354"/>
        <v>0</v>
      </c>
      <c r="V551" s="44">
        <f t="shared" si="348"/>
        <v>0</v>
      </c>
      <c r="W551" s="48">
        <f t="shared" si="355"/>
        <v>0</v>
      </c>
      <c r="X551" s="44">
        <f t="shared" si="349"/>
        <v>0</v>
      </c>
      <c r="Y551" s="48">
        <f t="shared" si="356"/>
        <v>0</v>
      </c>
      <c r="Z551" s="34">
        <f>SUM(Z546:Z550)</f>
        <v>294384682.19999999</v>
      </c>
      <c r="AC551" s="87">
        <f t="shared" ref="AC551:AC614" si="358">L551*1.2</f>
        <v>0</v>
      </c>
      <c r="AD551" s="83">
        <f t="shared" ref="AD551:AD614" si="359">AC551*93</f>
        <v>0</v>
      </c>
      <c r="AE551" s="92">
        <f t="shared" si="328"/>
        <v>0</v>
      </c>
      <c r="AF551" s="92">
        <f t="shared" si="329"/>
        <v>0</v>
      </c>
      <c r="AG551" s="92">
        <f t="shared" si="330"/>
        <v>0</v>
      </c>
      <c r="AH551" s="92">
        <f t="shared" si="331"/>
        <v>0</v>
      </c>
      <c r="AI551" s="137">
        <f t="shared" si="340"/>
        <v>0</v>
      </c>
      <c r="AJ551" s="137">
        <f t="shared" si="341"/>
        <v>0</v>
      </c>
      <c r="AK551" s="137">
        <f t="shared" si="342"/>
        <v>0</v>
      </c>
      <c r="AL551" s="137">
        <f t="shared" si="343"/>
        <v>0</v>
      </c>
    </row>
    <row r="552" spans="1:38" ht="20.399999999999999">
      <c r="A552" s="5" t="s">
        <v>192</v>
      </c>
      <c r="B552" s="5" t="s">
        <v>2227</v>
      </c>
      <c r="C552" s="22" t="s">
        <v>1058</v>
      </c>
      <c r="D552" s="22" t="s">
        <v>1202</v>
      </c>
      <c r="E552" s="22" t="s">
        <v>1203</v>
      </c>
      <c r="F552" s="22"/>
      <c r="G552" s="22"/>
      <c r="H552" s="23" t="s">
        <v>537</v>
      </c>
      <c r="I552" s="24">
        <v>4050</v>
      </c>
      <c r="J552" s="32">
        <v>8200</v>
      </c>
      <c r="K552" s="26" t="s">
        <v>1204</v>
      </c>
      <c r="L552" s="13">
        <f t="shared" si="335"/>
        <v>100</v>
      </c>
      <c r="M552" s="27">
        <f t="shared" si="351"/>
        <v>8700</v>
      </c>
      <c r="N552" s="27">
        <f t="shared" si="352"/>
        <v>8700.00000000002</v>
      </c>
      <c r="O552" s="15">
        <v>30</v>
      </c>
      <c r="P552" s="30">
        <f t="shared" si="346"/>
        <v>12874</v>
      </c>
      <c r="Q552" s="48">
        <f t="shared" si="339"/>
        <v>386220</v>
      </c>
      <c r="R552" s="44">
        <f t="shared" si="334"/>
        <v>16092.5</v>
      </c>
      <c r="S552" s="48">
        <f t="shared" si="353"/>
        <v>1448325</v>
      </c>
      <c r="T552" s="44">
        <f t="shared" si="347"/>
        <v>16974</v>
      </c>
      <c r="U552" s="48">
        <f t="shared" si="354"/>
        <v>1527660</v>
      </c>
      <c r="V552" s="44">
        <f t="shared" si="348"/>
        <v>19024</v>
      </c>
      <c r="W552" s="48">
        <f t="shared" si="355"/>
        <v>1712160</v>
      </c>
      <c r="X552" s="44">
        <f t="shared" si="349"/>
        <v>21074</v>
      </c>
      <c r="Y552" s="48">
        <f t="shared" si="356"/>
        <v>1896660</v>
      </c>
      <c r="Z552" s="20">
        <f>+Y552+W552+U552+S552</f>
        <v>6584805</v>
      </c>
      <c r="AC552" s="87">
        <f t="shared" si="358"/>
        <v>120</v>
      </c>
      <c r="AD552" s="83">
        <f t="shared" si="359"/>
        <v>11160</v>
      </c>
      <c r="AE552" s="92">
        <f t="shared" si="328"/>
        <v>110.00000000000001</v>
      </c>
      <c r="AF552" s="92">
        <f t="shared" si="329"/>
        <v>113.3</v>
      </c>
      <c r="AG552" s="92">
        <f t="shared" si="330"/>
        <v>116.6</v>
      </c>
      <c r="AH552" s="92">
        <f t="shared" si="331"/>
        <v>120</v>
      </c>
      <c r="AI552" s="137">
        <f t="shared" si="340"/>
        <v>10670.000000000002</v>
      </c>
      <c r="AJ552" s="137">
        <f t="shared" si="341"/>
        <v>10990.1</v>
      </c>
      <c r="AK552" s="137">
        <f t="shared" si="342"/>
        <v>11310.199999999999</v>
      </c>
      <c r="AL552" s="137">
        <f t="shared" si="343"/>
        <v>11640</v>
      </c>
    </row>
    <row r="553" spans="1:38" ht="20.399999999999999">
      <c r="A553" s="5" t="s">
        <v>192</v>
      </c>
      <c r="B553" s="5" t="s">
        <v>2227</v>
      </c>
      <c r="C553" s="22" t="s">
        <v>1058</v>
      </c>
      <c r="D553" s="22" t="s">
        <v>1202</v>
      </c>
      <c r="E553" s="22" t="s">
        <v>1205</v>
      </c>
      <c r="F553" s="22"/>
      <c r="G553" s="22"/>
      <c r="H553" s="23" t="s">
        <v>537</v>
      </c>
      <c r="I553" s="24">
        <v>1350</v>
      </c>
      <c r="J553" s="32">
        <v>4100</v>
      </c>
      <c r="K553" s="26" t="s">
        <v>1206</v>
      </c>
      <c r="L553" s="13">
        <f t="shared" si="335"/>
        <v>50</v>
      </c>
      <c r="M553" s="27">
        <f t="shared" si="351"/>
        <v>4350</v>
      </c>
      <c r="N553" s="27">
        <f t="shared" si="352"/>
        <v>4350.00000000001</v>
      </c>
      <c r="O553" s="15">
        <v>50</v>
      </c>
      <c r="P553" s="30">
        <f t="shared" si="346"/>
        <v>6437</v>
      </c>
      <c r="Q553" s="48">
        <f t="shared" si="339"/>
        <v>321850</v>
      </c>
      <c r="R553" s="44">
        <f t="shared" si="334"/>
        <v>8046.25</v>
      </c>
      <c r="S553" s="48">
        <f t="shared" si="353"/>
        <v>1206937.5</v>
      </c>
      <c r="T553" s="44">
        <f t="shared" si="347"/>
        <v>8487</v>
      </c>
      <c r="U553" s="48">
        <f t="shared" si="354"/>
        <v>1273050</v>
      </c>
      <c r="V553" s="44">
        <f t="shared" si="348"/>
        <v>9512</v>
      </c>
      <c r="W553" s="48">
        <f t="shared" si="355"/>
        <v>1426800</v>
      </c>
      <c r="X553" s="44">
        <f t="shared" si="349"/>
        <v>10537</v>
      </c>
      <c r="Y553" s="48">
        <f t="shared" si="356"/>
        <v>1580550</v>
      </c>
      <c r="Z553" s="20">
        <f>+Y553+W553+U553+S553</f>
        <v>5487337.5</v>
      </c>
      <c r="AC553" s="87">
        <f t="shared" si="358"/>
        <v>60</v>
      </c>
      <c r="AD553" s="83">
        <f t="shared" si="359"/>
        <v>5580</v>
      </c>
      <c r="AE553" s="92">
        <f t="shared" si="328"/>
        <v>55.000000000000007</v>
      </c>
      <c r="AF553" s="92">
        <f t="shared" si="329"/>
        <v>56.65</v>
      </c>
      <c r="AG553" s="92">
        <f t="shared" si="330"/>
        <v>58.3</v>
      </c>
      <c r="AH553" s="92">
        <f t="shared" si="331"/>
        <v>60</v>
      </c>
      <c r="AI553" s="137">
        <f t="shared" si="340"/>
        <v>5335.0000000000009</v>
      </c>
      <c r="AJ553" s="137">
        <f t="shared" si="341"/>
        <v>5495.05</v>
      </c>
      <c r="AK553" s="137">
        <f t="shared" si="342"/>
        <v>5655.0999999999995</v>
      </c>
      <c r="AL553" s="137">
        <f t="shared" si="343"/>
        <v>5820</v>
      </c>
    </row>
    <row r="554" spans="1:38">
      <c r="C554" s="22" t="s">
        <v>85</v>
      </c>
      <c r="D554" s="22"/>
      <c r="E554" s="22"/>
      <c r="F554" s="22"/>
      <c r="G554" s="22"/>
      <c r="H554" s="23"/>
      <c r="I554" s="24"/>
      <c r="J554" s="32"/>
      <c r="K554" s="26"/>
      <c r="L554" s="13">
        <f t="shared" si="335"/>
        <v>0</v>
      </c>
      <c r="M554" s="27">
        <f t="shared" si="351"/>
        <v>0</v>
      </c>
      <c r="N554" s="27">
        <f t="shared" si="352"/>
        <v>0</v>
      </c>
      <c r="P554" s="30">
        <f t="shared" si="346"/>
        <v>0</v>
      </c>
      <c r="Q554" s="48">
        <f t="shared" si="339"/>
        <v>0</v>
      </c>
      <c r="R554" s="44">
        <f t="shared" si="334"/>
        <v>0</v>
      </c>
      <c r="S554" s="48">
        <f t="shared" si="353"/>
        <v>0</v>
      </c>
      <c r="T554" s="44">
        <f t="shared" si="347"/>
        <v>0</v>
      </c>
      <c r="U554" s="48">
        <f t="shared" si="354"/>
        <v>0</v>
      </c>
      <c r="V554" s="44">
        <f t="shared" si="348"/>
        <v>0</v>
      </c>
      <c r="W554" s="48">
        <f t="shared" si="355"/>
        <v>0</v>
      </c>
      <c r="X554" s="44">
        <f t="shared" si="349"/>
        <v>0</v>
      </c>
      <c r="Y554" s="48">
        <f t="shared" si="356"/>
        <v>0</v>
      </c>
      <c r="Z554" s="34">
        <f>SUM(Z552:Z553)</f>
        <v>12072142.5</v>
      </c>
      <c r="AC554" s="87">
        <f t="shared" si="358"/>
        <v>0</v>
      </c>
      <c r="AD554" s="83">
        <f t="shared" si="359"/>
        <v>0</v>
      </c>
      <c r="AE554" s="92">
        <f t="shared" si="328"/>
        <v>0</v>
      </c>
      <c r="AF554" s="92">
        <f t="shared" si="329"/>
        <v>0</v>
      </c>
      <c r="AG554" s="92">
        <f t="shared" si="330"/>
        <v>0</v>
      </c>
      <c r="AH554" s="92">
        <f t="shared" si="331"/>
        <v>0</v>
      </c>
      <c r="AI554" s="137">
        <f t="shared" si="340"/>
        <v>0</v>
      </c>
      <c r="AJ554" s="137">
        <f t="shared" si="341"/>
        <v>0</v>
      </c>
      <c r="AK554" s="137">
        <f t="shared" si="342"/>
        <v>0</v>
      </c>
      <c r="AL554" s="137">
        <f t="shared" si="343"/>
        <v>0</v>
      </c>
    </row>
    <row r="555" spans="1:38" ht="20.399999999999999">
      <c r="A555" s="5" t="s">
        <v>435</v>
      </c>
      <c r="B555" s="5" t="s">
        <v>2227</v>
      </c>
      <c r="C555" s="22" t="s">
        <v>1207</v>
      </c>
      <c r="D555" s="22" t="s">
        <v>1208</v>
      </c>
      <c r="E555" s="22"/>
      <c r="F555" s="22"/>
      <c r="G555" s="22"/>
      <c r="H555" s="23"/>
      <c r="I555" s="24"/>
      <c r="J555" s="32"/>
      <c r="K555" s="26"/>
      <c r="L555" s="13">
        <f t="shared" si="335"/>
        <v>0</v>
      </c>
      <c r="M555" s="27">
        <f t="shared" si="351"/>
        <v>0</v>
      </c>
      <c r="N555" s="27">
        <f t="shared" si="352"/>
        <v>0</v>
      </c>
      <c r="P555" s="30">
        <f t="shared" si="346"/>
        <v>0</v>
      </c>
      <c r="Q555" s="48">
        <f t="shared" si="339"/>
        <v>0</v>
      </c>
      <c r="R555" s="44">
        <f t="shared" si="334"/>
        <v>0</v>
      </c>
      <c r="S555" s="48">
        <f t="shared" si="353"/>
        <v>0</v>
      </c>
      <c r="T555" s="44">
        <f t="shared" si="347"/>
        <v>0</v>
      </c>
      <c r="U555" s="48">
        <f t="shared" si="354"/>
        <v>0</v>
      </c>
      <c r="V555" s="44">
        <f t="shared" si="348"/>
        <v>0</v>
      </c>
      <c r="W555" s="48">
        <f t="shared" si="355"/>
        <v>0</v>
      </c>
      <c r="X555" s="44">
        <f t="shared" si="349"/>
        <v>0</v>
      </c>
      <c r="Y555" s="48">
        <f t="shared" si="356"/>
        <v>0</v>
      </c>
      <c r="Z555" s="20">
        <f>+Y555+W555+U555+S555</f>
        <v>0</v>
      </c>
      <c r="AC555" s="87">
        <f t="shared" si="358"/>
        <v>0</v>
      </c>
      <c r="AD555" s="83">
        <f t="shared" si="359"/>
        <v>0</v>
      </c>
      <c r="AE555" s="92">
        <f t="shared" si="328"/>
        <v>0</v>
      </c>
      <c r="AF555" s="92">
        <f t="shared" si="329"/>
        <v>0</v>
      </c>
      <c r="AG555" s="92">
        <f t="shared" si="330"/>
        <v>0</v>
      </c>
      <c r="AH555" s="92">
        <f t="shared" si="331"/>
        <v>0</v>
      </c>
      <c r="AI555" s="137">
        <f t="shared" si="340"/>
        <v>0</v>
      </c>
      <c r="AJ555" s="137">
        <f t="shared" si="341"/>
        <v>0</v>
      </c>
      <c r="AK555" s="137">
        <f t="shared" si="342"/>
        <v>0</v>
      </c>
      <c r="AL555" s="137">
        <f t="shared" si="343"/>
        <v>0</v>
      </c>
    </row>
    <row r="556" spans="1:38" ht="30.6">
      <c r="A556" s="85" t="s">
        <v>435</v>
      </c>
      <c r="B556" s="85" t="s">
        <v>2227</v>
      </c>
      <c r="C556" s="143" t="s">
        <v>1207</v>
      </c>
      <c r="D556" s="143" t="s">
        <v>1208</v>
      </c>
      <c r="E556" s="143" t="s">
        <v>1208</v>
      </c>
      <c r="F556" s="143" t="s">
        <v>1209</v>
      </c>
      <c r="G556" s="143"/>
      <c r="H556" s="144" t="s">
        <v>482</v>
      </c>
      <c r="I556" s="145"/>
      <c r="J556" s="146"/>
      <c r="K556" s="147"/>
      <c r="L556" s="148"/>
      <c r="M556" s="149"/>
      <c r="N556" s="149"/>
      <c r="O556" s="150"/>
      <c r="P556" s="150"/>
      <c r="Q556" s="148"/>
      <c r="R556" s="148"/>
      <c r="S556" s="148"/>
      <c r="T556" s="148"/>
      <c r="U556" s="148"/>
      <c r="V556" s="148"/>
      <c r="W556" s="148"/>
      <c r="X556" s="148"/>
      <c r="Y556" s="148"/>
      <c r="Z556" s="148"/>
      <c r="AA556" s="148"/>
      <c r="AB556" s="148"/>
      <c r="AC556" s="87"/>
      <c r="AD556" s="87"/>
      <c r="AE556" s="87"/>
      <c r="AF556" s="87"/>
      <c r="AG556" s="87"/>
      <c r="AH556" s="87"/>
      <c r="AI556" s="87"/>
      <c r="AJ556" s="87"/>
      <c r="AK556" s="87"/>
      <c r="AL556" s="87"/>
    </row>
    <row r="557" spans="1:38" ht="20.399999999999999">
      <c r="A557" s="85" t="s">
        <v>435</v>
      </c>
      <c r="B557" s="85" t="s">
        <v>2227</v>
      </c>
      <c r="C557" s="143" t="s">
        <v>1207</v>
      </c>
      <c r="D557" s="143" t="s">
        <v>1210</v>
      </c>
      <c r="E557" s="143"/>
      <c r="F557" s="143"/>
      <c r="G557" s="143"/>
      <c r="H557" s="144" t="s">
        <v>482</v>
      </c>
      <c r="I557" s="145"/>
      <c r="J557" s="146"/>
      <c r="K557" s="147"/>
      <c r="L557" s="148"/>
      <c r="M557" s="149"/>
      <c r="N557" s="149"/>
      <c r="O557" s="150"/>
      <c r="P557" s="150"/>
      <c r="Q557" s="148"/>
      <c r="R557" s="148"/>
      <c r="S557" s="148"/>
      <c r="T557" s="148"/>
      <c r="U557" s="148"/>
      <c r="V557" s="148"/>
      <c r="W557" s="148"/>
      <c r="X557" s="148"/>
      <c r="Y557" s="148"/>
      <c r="Z557" s="148"/>
      <c r="AA557" s="148"/>
      <c r="AB557" s="148"/>
      <c r="AC557" s="87"/>
      <c r="AD557" s="87"/>
      <c r="AE557" s="87"/>
      <c r="AF557" s="87"/>
      <c r="AG557" s="87"/>
      <c r="AH557" s="87"/>
      <c r="AI557" s="87"/>
      <c r="AJ557" s="87"/>
      <c r="AK557" s="87"/>
      <c r="AL557" s="87"/>
    </row>
    <row r="558" spans="1:38" ht="30.6">
      <c r="A558" s="85" t="s">
        <v>435</v>
      </c>
      <c r="B558" s="85" t="s">
        <v>2227</v>
      </c>
      <c r="C558" s="143" t="s">
        <v>1207</v>
      </c>
      <c r="D558" s="143" t="s">
        <v>1211</v>
      </c>
      <c r="E558" s="143" t="s">
        <v>1211</v>
      </c>
      <c r="F558" s="143" t="s">
        <v>1209</v>
      </c>
      <c r="G558" s="143"/>
      <c r="H558" s="144" t="s">
        <v>482</v>
      </c>
      <c r="I558" s="145"/>
      <c r="J558" s="146"/>
      <c r="K558" s="147"/>
      <c r="L558" s="148"/>
      <c r="M558" s="149"/>
      <c r="N558" s="149"/>
      <c r="O558" s="150"/>
      <c r="P558" s="150"/>
      <c r="Q558" s="148"/>
      <c r="R558" s="148"/>
      <c r="S558" s="148"/>
      <c r="T558" s="148"/>
      <c r="U558" s="148"/>
      <c r="V558" s="148"/>
      <c r="W558" s="148"/>
      <c r="X558" s="148"/>
      <c r="Y558" s="148"/>
      <c r="Z558" s="148"/>
      <c r="AA558" s="148"/>
      <c r="AB558" s="148"/>
      <c r="AC558" s="87"/>
      <c r="AD558" s="87"/>
      <c r="AE558" s="87"/>
      <c r="AF558" s="87"/>
      <c r="AG558" s="87"/>
      <c r="AH558" s="87"/>
      <c r="AI558" s="87"/>
      <c r="AJ558" s="87"/>
      <c r="AK558" s="87"/>
      <c r="AL558" s="87"/>
    </row>
    <row r="559" spans="1:38" ht="30.6">
      <c r="A559" s="85" t="s">
        <v>435</v>
      </c>
      <c r="B559" s="85" t="s">
        <v>2227</v>
      </c>
      <c r="C559" s="143" t="s">
        <v>1207</v>
      </c>
      <c r="D559" s="143" t="s">
        <v>1212</v>
      </c>
      <c r="E559" s="143" t="s">
        <v>1213</v>
      </c>
      <c r="F559" s="143" t="s">
        <v>1209</v>
      </c>
      <c r="G559" s="143"/>
      <c r="H559" s="144" t="s">
        <v>482</v>
      </c>
      <c r="I559" s="145"/>
      <c r="J559" s="146"/>
      <c r="K559" s="147"/>
      <c r="L559" s="148"/>
      <c r="M559" s="149"/>
      <c r="N559" s="149"/>
      <c r="O559" s="150"/>
      <c r="P559" s="150"/>
      <c r="Q559" s="148"/>
      <c r="R559" s="148"/>
      <c r="S559" s="148"/>
      <c r="T559" s="148"/>
      <c r="U559" s="148"/>
      <c r="V559" s="148"/>
      <c r="W559" s="148"/>
      <c r="X559" s="148"/>
      <c r="Y559" s="148"/>
      <c r="Z559" s="148"/>
      <c r="AA559" s="148"/>
      <c r="AB559" s="148"/>
      <c r="AC559" s="87"/>
      <c r="AD559" s="87"/>
      <c r="AE559" s="87"/>
      <c r="AF559" s="87"/>
      <c r="AG559" s="87"/>
      <c r="AH559" s="87"/>
      <c r="AI559" s="87"/>
      <c r="AJ559" s="87"/>
      <c r="AK559" s="87"/>
      <c r="AL559" s="87"/>
    </row>
    <row r="560" spans="1:38" ht="30.6">
      <c r="A560" s="85" t="s">
        <v>435</v>
      </c>
      <c r="B560" s="85" t="s">
        <v>2227</v>
      </c>
      <c r="C560" s="143" t="s">
        <v>1207</v>
      </c>
      <c r="D560" s="143" t="s">
        <v>1212</v>
      </c>
      <c r="E560" s="143" t="s">
        <v>1214</v>
      </c>
      <c r="F560" s="143" t="s">
        <v>1209</v>
      </c>
      <c r="G560" s="143"/>
      <c r="H560" s="144" t="s">
        <v>482</v>
      </c>
      <c r="I560" s="145"/>
      <c r="J560" s="146"/>
      <c r="K560" s="147"/>
      <c r="L560" s="148"/>
      <c r="M560" s="149"/>
      <c r="N560" s="149"/>
      <c r="O560" s="150"/>
      <c r="P560" s="150"/>
      <c r="Q560" s="148"/>
      <c r="R560" s="148"/>
      <c r="S560" s="148"/>
      <c r="T560" s="148"/>
      <c r="U560" s="148"/>
      <c r="V560" s="148"/>
      <c r="W560" s="148"/>
      <c r="X560" s="148"/>
      <c r="Y560" s="148"/>
      <c r="Z560" s="148"/>
      <c r="AA560" s="148"/>
      <c r="AB560" s="148"/>
      <c r="AC560" s="87"/>
      <c r="AD560" s="87"/>
      <c r="AE560" s="87"/>
      <c r="AF560" s="87"/>
      <c r="AG560" s="87"/>
      <c r="AH560" s="87"/>
      <c r="AI560" s="87"/>
      <c r="AJ560" s="87"/>
      <c r="AK560" s="87"/>
      <c r="AL560" s="87"/>
    </row>
    <row r="561" spans="1:38" ht="30.6">
      <c r="A561" s="85" t="s">
        <v>435</v>
      </c>
      <c r="B561" s="85" t="s">
        <v>2227</v>
      </c>
      <c r="C561" s="143" t="s">
        <v>1207</v>
      </c>
      <c r="D561" s="143" t="s">
        <v>1215</v>
      </c>
      <c r="E561" s="143" t="s">
        <v>1216</v>
      </c>
      <c r="F561" s="143" t="s">
        <v>1209</v>
      </c>
      <c r="G561" s="143"/>
      <c r="H561" s="144" t="s">
        <v>482</v>
      </c>
      <c r="I561" s="145"/>
      <c r="J561" s="146"/>
      <c r="K561" s="147"/>
      <c r="L561" s="148"/>
      <c r="M561" s="149"/>
      <c r="N561" s="149"/>
      <c r="O561" s="150"/>
      <c r="P561" s="150"/>
      <c r="Q561" s="148"/>
      <c r="R561" s="148"/>
      <c r="S561" s="148"/>
      <c r="T561" s="148"/>
      <c r="U561" s="148"/>
      <c r="V561" s="148"/>
      <c r="W561" s="148"/>
      <c r="X561" s="148"/>
      <c r="Y561" s="148"/>
      <c r="Z561" s="148"/>
      <c r="AA561" s="148"/>
      <c r="AB561" s="148"/>
      <c r="AC561" s="87"/>
      <c r="AD561" s="87"/>
      <c r="AE561" s="87"/>
      <c r="AF561" s="87"/>
      <c r="AG561" s="87"/>
      <c r="AH561" s="87"/>
      <c r="AI561" s="87"/>
      <c r="AJ561" s="87"/>
      <c r="AK561" s="87"/>
      <c r="AL561" s="87"/>
    </row>
    <row r="562" spans="1:38" ht="30.6">
      <c r="A562" s="85" t="s">
        <v>435</v>
      </c>
      <c r="B562" s="85" t="s">
        <v>2227</v>
      </c>
      <c r="C562" s="143" t="s">
        <v>1207</v>
      </c>
      <c r="D562" s="143" t="s">
        <v>1215</v>
      </c>
      <c r="E562" s="143" t="s">
        <v>1215</v>
      </c>
      <c r="F562" s="143" t="s">
        <v>1209</v>
      </c>
      <c r="G562" s="143"/>
      <c r="H562" s="144" t="s">
        <v>482</v>
      </c>
      <c r="I562" s="145"/>
      <c r="J562" s="146"/>
      <c r="K562" s="147"/>
      <c r="L562" s="148"/>
      <c r="M562" s="149"/>
      <c r="N562" s="149"/>
      <c r="O562" s="150"/>
      <c r="P562" s="150"/>
      <c r="Q562" s="148"/>
      <c r="R562" s="148"/>
      <c r="S562" s="148"/>
      <c r="T562" s="148"/>
      <c r="U562" s="148"/>
      <c r="V562" s="148"/>
      <c r="W562" s="148"/>
      <c r="X562" s="148"/>
      <c r="Y562" s="148"/>
      <c r="Z562" s="148"/>
      <c r="AA562" s="148"/>
      <c r="AB562" s="148"/>
      <c r="AC562" s="87"/>
      <c r="AD562" s="87"/>
      <c r="AE562" s="87"/>
      <c r="AF562" s="87"/>
      <c r="AG562" s="87"/>
      <c r="AH562" s="87"/>
      <c r="AI562" s="87"/>
      <c r="AJ562" s="87"/>
      <c r="AK562" s="87"/>
      <c r="AL562" s="87"/>
    </row>
    <row r="563" spans="1:38" ht="30.6">
      <c r="A563" s="85" t="s">
        <v>435</v>
      </c>
      <c r="B563" s="85" t="s">
        <v>2227</v>
      </c>
      <c r="C563" s="143" t="s">
        <v>1207</v>
      </c>
      <c r="D563" s="143" t="s">
        <v>1217</v>
      </c>
      <c r="E563" s="143" t="s">
        <v>1218</v>
      </c>
      <c r="F563" s="143" t="s">
        <v>1209</v>
      </c>
      <c r="G563" s="143"/>
      <c r="H563" s="144" t="s">
        <v>482</v>
      </c>
      <c r="I563" s="145"/>
      <c r="J563" s="146"/>
      <c r="K563" s="147"/>
      <c r="L563" s="148"/>
      <c r="M563" s="149"/>
      <c r="N563" s="149"/>
      <c r="O563" s="150"/>
      <c r="P563" s="150"/>
      <c r="Q563" s="148"/>
      <c r="R563" s="148"/>
      <c r="S563" s="148"/>
      <c r="T563" s="148"/>
      <c r="U563" s="148"/>
      <c r="V563" s="148"/>
      <c r="W563" s="148"/>
      <c r="X563" s="148"/>
      <c r="Y563" s="148"/>
      <c r="Z563" s="148"/>
      <c r="AA563" s="148"/>
      <c r="AB563" s="148"/>
      <c r="AC563" s="87"/>
      <c r="AD563" s="87"/>
      <c r="AE563" s="87"/>
      <c r="AF563" s="87"/>
      <c r="AG563" s="87"/>
      <c r="AH563" s="87"/>
      <c r="AI563" s="87"/>
      <c r="AJ563" s="87"/>
      <c r="AK563" s="87"/>
      <c r="AL563" s="87"/>
    </row>
    <row r="564" spans="1:38" ht="30.6">
      <c r="A564" s="85" t="s">
        <v>435</v>
      </c>
      <c r="B564" s="85" t="s">
        <v>2227</v>
      </c>
      <c r="C564" s="143" t="s">
        <v>1207</v>
      </c>
      <c r="D564" s="143" t="s">
        <v>1217</v>
      </c>
      <c r="E564" s="143" t="s">
        <v>1219</v>
      </c>
      <c r="F564" s="143" t="s">
        <v>1209</v>
      </c>
      <c r="G564" s="143"/>
      <c r="H564" s="144" t="s">
        <v>482</v>
      </c>
      <c r="I564" s="145"/>
      <c r="J564" s="146"/>
      <c r="K564" s="147"/>
      <c r="L564" s="148"/>
      <c r="M564" s="149"/>
      <c r="N564" s="149"/>
      <c r="O564" s="150"/>
      <c r="P564" s="150"/>
      <c r="Q564" s="148"/>
      <c r="R564" s="148"/>
      <c r="S564" s="148"/>
      <c r="T564" s="148"/>
      <c r="U564" s="148"/>
      <c r="V564" s="148"/>
      <c r="W564" s="148"/>
      <c r="X564" s="148"/>
      <c r="Y564" s="148"/>
      <c r="Z564" s="148"/>
      <c r="AA564" s="148"/>
      <c r="AB564" s="148"/>
      <c r="AC564" s="87"/>
      <c r="AD564" s="87"/>
      <c r="AE564" s="87"/>
      <c r="AF564" s="87"/>
      <c r="AG564" s="87"/>
      <c r="AH564" s="87"/>
      <c r="AI564" s="87"/>
      <c r="AJ564" s="87"/>
      <c r="AK564" s="87"/>
      <c r="AL564" s="87"/>
    </row>
    <row r="565" spans="1:38" ht="30.6">
      <c r="A565" s="85" t="s">
        <v>435</v>
      </c>
      <c r="B565" s="85" t="s">
        <v>2227</v>
      </c>
      <c r="C565" s="143" t="s">
        <v>1207</v>
      </c>
      <c r="D565" s="143" t="s">
        <v>1220</v>
      </c>
      <c r="E565" s="143" t="s">
        <v>1221</v>
      </c>
      <c r="F565" s="143" t="s">
        <v>1209</v>
      </c>
      <c r="G565" s="143"/>
      <c r="H565" s="144" t="s">
        <v>482</v>
      </c>
      <c r="I565" s="145"/>
      <c r="J565" s="146"/>
      <c r="K565" s="147"/>
      <c r="L565" s="148"/>
      <c r="M565" s="149"/>
      <c r="N565" s="149"/>
      <c r="O565" s="150"/>
      <c r="P565" s="150"/>
      <c r="Q565" s="148"/>
      <c r="R565" s="148"/>
      <c r="S565" s="148"/>
      <c r="T565" s="148"/>
      <c r="U565" s="148"/>
      <c r="V565" s="148"/>
      <c r="W565" s="148"/>
      <c r="X565" s="148"/>
      <c r="Y565" s="148"/>
      <c r="Z565" s="148"/>
      <c r="AA565" s="148"/>
      <c r="AB565" s="148"/>
      <c r="AC565" s="87"/>
      <c r="AD565" s="87"/>
      <c r="AE565" s="87"/>
      <c r="AF565" s="87"/>
      <c r="AG565" s="87"/>
      <c r="AH565" s="87"/>
      <c r="AI565" s="87"/>
      <c r="AJ565" s="87"/>
      <c r="AK565" s="87"/>
      <c r="AL565" s="87"/>
    </row>
    <row r="566" spans="1:38" ht="30.6">
      <c r="A566" s="85" t="s">
        <v>435</v>
      </c>
      <c r="B566" s="85" t="s">
        <v>2227</v>
      </c>
      <c r="C566" s="143" t="s">
        <v>1207</v>
      </c>
      <c r="D566" s="143" t="s">
        <v>1220</v>
      </c>
      <c r="E566" s="143" t="s">
        <v>1222</v>
      </c>
      <c r="F566" s="143" t="s">
        <v>1209</v>
      </c>
      <c r="G566" s="143"/>
      <c r="H566" s="144" t="s">
        <v>482</v>
      </c>
      <c r="I566" s="145"/>
      <c r="J566" s="146"/>
      <c r="K566" s="147"/>
      <c r="L566" s="148"/>
      <c r="M566" s="149"/>
      <c r="N566" s="149"/>
      <c r="O566" s="150"/>
      <c r="P566" s="150"/>
      <c r="Q566" s="148"/>
      <c r="R566" s="148"/>
      <c r="S566" s="148"/>
      <c r="T566" s="148"/>
      <c r="U566" s="148"/>
      <c r="V566" s="148"/>
      <c r="W566" s="148"/>
      <c r="X566" s="148"/>
      <c r="Y566" s="148"/>
      <c r="Z566" s="148"/>
      <c r="AA566" s="148"/>
      <c r="AB566" s="148"/>
      <c r="AC566" s="87"/>
      <c r="AD566" s="87"/>
      <c r="AE566" s="87"/>
      <c r="AF566" s="87"/>
      <c r="AG566" s="87"/>
      <c r="AH566" s="87"/>
      <c r="AI566" s="87"/>
      <c r="AJ566" s="87"/>
      <c r="AK566" s="87"/>
      <c r="AL566" s="87"/>
    </row>
    <row r="567" spans="1:38" ht="30.6">
      <c r="A567" s="85" t="s">
        <v>435</v>
      </c>
      <c r="B567" s="85" t="s">
        <v>2227</v>
      </c>
      <c r="C567" s="143" t="s">
        <v>1207</v>
      </c>
      <c r="D567" s="143" t="s">
        <v>1223</v>
      </c>
      <c r="E567" s="143" t="s">
        <v>1224</v>
      </c>
      <c r="F567" s="143" t="s">
        <v>1209</v>
      </c>
      <c r="G567" s="143"/>
      <c r="H567" s="144" t="s">
        <v>482</v>
      </c>
      <c r="I567" s="145"/>
      <c r="J567" s="146"/>
      <c r="K567" s="147"/>
      <c r="L567" s="148"/>
      <c r="M567" s="149"/>
      <c r="N567" s="149"/>
      <c r="O567" s="150"/>
      <c r="P567" s="150"/>
      <c r="Q567" s="148"/>
      <c r="R567" s="148"/>
      <c r="S567" s="148"/>
      <c r="T567" s="148"/>
      <c r="U567" s="148"/>
      <c r="V567" s="148"/>
      <c r="W567" s="148"/>
      <c r="X567" s="148"/>
      <c r="Y567" s="148"/>
      <c r="Z567" s="148"/>
      <c r="AA567" s="148"/>
      <c r="AB567" s="148"/>
      <c r="AC567" s="87"/>
      <c r="AD567" s="87"/>
      <c r="AE567" s="87"/>
      <c r="AF567" s="87"/>
      <c r="AG567" s="87"/>
      <c r="AH567" s="87"/>
      <c r="AI567" s="87"/>
      <c r="AJ567" s="87"/>
      <c r="AK567" s="87"/>
      <c r="AL567" s="87"/>
    </row>
    <row r="568" spans="1:38" ht="30.6">
      <c r="A568" s="85" t="s">
        <v>435</v>
      </c>
      <c r="B568" s="85" t="s">
        <v>2227</v>
      </c>
      <c r="C568" s="143" t="s">
        <v>1207</v>
      </c>
      <c r="D568" s="143" t="s">
        <v>1223</v>
      </c>
      <c r="E568" s="143" t="s">
        <v>1225</v>
      </c>
      <c r="F568" s="143" t="s">
        <v>1209</v>
      </c>
      <c r="G568" s="143"/>
      <c r="H568" s="144" t="s">
        <v>482</v>
      </c>
      <c r="I568" s="145"/>
      <c r="J568" s="146"/>
      <c r="K568" s="147"/>
      <c r="L568" s="148"/>
      <c r="M568" s="149"/>
      <c r="N568" s="149"/>
      <c r="O568" s="150"/>
      <c r="P568" s="150"/>
      <c r="Q568" s="148"/>
      <c r="R568" s="148"/>
      <c r="S568" s="148"/>
      <c r="T568" s="148"/>
      <c r="U568" s="148"/>
      <c r="V568" s="148"/>
      <c r="W568" s="148"/>
      <c r="X568" s="148"/>
      <c r="Y568" s="148"/>
      <c r="Z568" s="148"/>
      <c r="AA568" s="148"/>
      <c r="AB568" s="148"/>
      <c r="AC568" s="87"/>
      <c r="AD568" s="87"/>
      <c r="AE568" s="87"/>
      <c r="AF568" s="87"/>
      <c r="AG568" s="87"/>
      <c r="AH568" s="87"/>
      <c r="AI568" s="87"/>
      <c r="AJ568" s="87"/>
      <c r="AK568" s="87"/>
      <c r="AL568" s="87"/>
    </row>
    <row r="569" spans="1:38" ht="16.05" customHeight="1">
      <c r="C569" s="22" t="s">
        <v>85</v>
      </c>
      <c r="D569" s="22"/>
      <c r="E569" s="22"/>
      <c r="F569" s="22"/>
      <c r="G569" s="22"/>
      <c r="H569" s="23"/>
      <c r="I569" s="24"/>
      <c r="J569" s="32"/>
      <c r="K569" s="26"/>
      <c r="L569" s="13">
        <f t="shared" si="335"/>
        <v>0</v>
      </c>
      <c r="M569" s="27">
        <f t="shared" si="351"/>
        <v>0</v>
      </c>
      <c r="N569" s="27">
        <f t="shared" si="352"/>
        <v>0</v>
      </c>
      <c r="P569" s="30">
        <f t="shared" si="346"/>
        <v>0</v>
      </c>
      <c r="Q569" s="48">
        <f t="shared" ref="Q569:Q628" si="360">+P569*O569</f>
        <v>0</v>
      </c>
      <c r="R569" s="44">
        <f t="shared" ref="R569:R628" si="361">+P569*1.25</f>
        <v>0</v>
      </c>
      <c r="S569" s="48">
        <f t="shared" si="353"/>
        <v>0</v>
      </c>
      <c r="T569" s="44">
        <f t="shared" si="347"/>
        <v>0</v>
      </c>
      <c r="U569" s="48">
        <f t="shared" si="354"/>
        <v>0</v>
      </c>
      <c r="V569" s="44">
        <f t="shared" si="348"/>
        <v>0</v>
      </c>
      <c r="W569" s="48">
        <f t="shared" si="355"/>
        <v>0</v>
      </c>
      <c r="X569" s="44">
        <f t="shared" si="349"/>
        <v>0</v>
      </c>
      <c r="Y569" s="48">
        <f t="shared" si="356"/>
        <v>0</v>
      </c>
      <c r="Z569" s="34">
        <f>SUM(Z555:Z568)</f>
        <v>0</v>
      </c>
      <c r="AC569" s="87">
        <f t="shared" si="358"/>
        <v>0</v>
      </c>
      <c r="AD569" s="83">
        <f t="shared" si="359"/>
        <v>0</v>
      </c>
      <c r="AE569" s="92">
        <f t="shared" ref="AE569:AE621" si="362">L569*1.1</f>
        <v>0</v>
      </c>
      <c r="AF569" s="92">
        <f t="shared" ref="AF569:AF621" si="363">L569*1.133</f>
        <v>0</v>
      </c>
      <c r="AG569" s="92">
        <f t="shared" ref="AG569:AG621" si="364">L569*1.166</f>
        <v>0</v>
      </c>
      <c r="AH569" s="92">
        <f t="shared" ref="AH569:AH621" si="365">L569*1.2</f>
        <v>0</v>
      </c>
      <c r="AI569" s="137">
        <f t="shared" si="340"/>
        <v>0</v>
      </c>
      <c r="AJ569" s="137">
        <f t="shared" si="341"/>
        <v>0</v>
      </c>
      <c r="AK569" s="137">
        <f t="shared" si="342"/>
        <v>0</v>
      </c>
      <c r="AL569" s="137">
        <f t="shared" si="343"/>
        <v>0</v>
      </c>
    </row>
    <row r="570" spans="1:38" ht="51">
      <c r="A570" s="5" t="s">
        <v>192</v>
      </c>
      <c r="B570" s="5" t="s">
        <v>207</v>
      </c>
      <c r="C570" s="22" t="s">
        <v>1226</v>
      </c>
      <c r="D570" s="22" t="s">
        <v>1227</v>
      </c>
      <c r="E570" s="22" t="s">
        <v>1228</v>
      </c>
      <c r="F570" s="22" t="s">
        <v>1229</v>
      </c>
      <c r="G570" s="22"/>
      <c r="H570" s="23" t="s">
        <v>482</v>
      </c>
      <c r="I570" s="24">
        <v>461.7</v>
      </c>
      <c r="J570" s="32">
        <v>492</v>
      </c>
      <c r="K570" s="26" t="s">
        <v>575</v>
      </c>
      <c r="L570" s="13">
        <f t="shared" si="335"/>
        <v>6</v>
      </c>
      <c r="M570" s="27">
        <f t="shared" si="351"/>
        <v>522</v>
      </c>
      <c r="N570" s="27">
        <f t="shared" si="352"/>
        <v>522.00000000000125</v>
      </c>
      <c r="O570" s="15">
        <v>150</v>
      </c>
      <c r="P570" s="30">
        <v>1264.44</v>
      </c>
      <c r="Q570" s="48"/>
      <c r="R570" s="44">
        <f>+P570*1.7</f>
        <v>2149.5480000000002</v>
      </c>
      <c r="S570" s="48">
        <f t="shared" si="353"/>
        <v>967296.60000000009</v>
      </c>
      <c r="T570" s="44">
        <f t="shared" si="347"/>
        <v>1018.4399999999999</v>
      </c>
      <c r="U570" s="48">
        <f t="shared" si="354"/>
        <v>458298</v>
      </c>
      <c r="V570" s="44">
        <f t="shared" si="348"/>
        <v>1141.4399999999998</v>
      </c>
      <c r="W570" s="48">
        <f t="shared" si="355"/>
        <v>513647.99999999988</v>
      </c>
      <c r="X570" s="44">
        <f t="shared" si="349"/>
        <v>1264.4399999999998</v>
      </c>
      <c r="Y570" s="48">
        <f t="shared" si="356"/>
        <v>568997.99999999988</v>
      </c>
      <c r="Z570" s="20">
        <f>+Y570+W570+U570+S570</f>
        <v>2508240.5999999996</v>
      </c>
      <c r="AC570" s="87">
        <f t="shared" si="358"/>
        <v>7.1999999999999993</v>
      </c>
      <c r="AD570" s="83">
        <f t="shared" si="359"/>
        <v>669.59999999999991</v>
      </c>
      <c r="AE570" s="92">
        <f t="shared" si="362"/>
        <v>6.6000000000000005</v>
      </c>
      <c r="AF570" s="92">
        <f t="shared" si="363"/>
        <v>6.798</v>
      </c>
      <c r="AG570" s="92">
        <f t="shared" si="364"/>
        <v>6.9959999999999996</v>
      </c>
      <c r="AH570" s="92">
        <f t="shared" si="365"/>
        <v>7.1999999999999993</v>
      </c>
      <c r="AI570" s="137">
        <f t="shared" si="340"/>
        <v>640.20000000000005</v>
      </c>
      <c r="AJ570" s="137">
        <f t="shared" si="341"/>
        <v>659.40599999999995</v>
      </c>
      <c r="AK570" s="137">
        <f t="shared" si="342"/>
        <v>678.61199999999997</v>
      </c>
      <c r="AL570" s="137">
        <f t="shared" si="343"/>
        <v>698.4</v>
      </c>
    </row>
    <row r="571" spans="1:38" ht="40.799999999999997">
      <c r="A571" s="5" t="s">
        <v>192</v>
      </c>
      <c r="B571" s="5" t="s">
        <v>207</v>
      </c>
      <c r="C571" s="22" t="s">
        <v>1226</v>
      </c>
      <c r="D571" s="22" t="s">
        <v>1227</v>
      </c>
      <c r="E571" s="22" t="s">
        <v>1230</v>
      </c>
      <c r="F571" s="22" t="s">
        <v>1231</v>
      </c>
      <c r="G571" s="22"/>
      <c r="H571" s="23" t="s">
        <v>482</v>
      </c>
      <c r="I571" s="24">
        <v>961.875</v>
      </c>
      <c r="J571" s="32">
        <v>1066</v>
      </c>
      <c r="K571" s="26" t="s">
        <v>1232</v>
      </c>
      <c r="L571" s="13">
        <f t="shared" si="335"/>
        <v>13</v>
      </c>
      <c r="M571" s="27">
        <f t="shared" si="351"/>
        <v>1131</v>
      </c>
      <c r="N571" s="27">
        <f t="shared" si="352"/>
        <v>1131.0000000000027</v>
      </c>
      <c r="O571" s="15">
        <v>93</v>
      </c>
      <c r="P571" s="30">
        <f t="shared" ref="P571:P630" si="366">+J571</f>
        <v>1066</v>
      </c>
      <c r="Q571" s="48"/>
      <c r="R571" s="44">
        <f t="shared" si="361"/>
        <v>1332.5</v>
      </c>
      <c r="S571" s="48">
        <f t="shared" si="353"/>
        <v>371767.5</v>
      </c>
      <c r="T571" s="44">
        <f t="shared" si="347"/>
        <v>2206.62</v>
      </c>
      <c r="U571" s="48">
        <f t="shared" si="354"/>
        <v>615646.98</v>
      </c>
      <c r="V571" s="44">
        <f t="shared" si="348"/>
        <v>2473.12</v>
      </c>
      <c r="W571" s="48">
        <f t="shared" si="355"/>
        <v>690000.48</v>
      </c>
      <c r="X571" s="44">
        <f t="shared" si="349"/>
        <v>2739.62</v>
      </c>
      <c r="Y571" s="48">
        <f t="shared" si="356"/>
        <v>764353.98</v>
      </c>
      <c r="Z571" s="20">
        <f t="shared" ref="Z571:Z589" si="367">+Y571+W571+U571+S571</f>
        <v>2441768.94</v>
      </c>
      <c r="AC571" s="87">
        <f t="shared" si="358"/>
        <v>15.6</v>
      </c>
      <c r="AD571" s="83">
        <f t="shared" si="359"/>
        <v>1450.8</v>
      </c>
      <c r="AE571" s="92">
        <f t="shared" si="362"/>
        <v>14.3</v>
      </c>
      <c r="AF571" s="92">
        <f t="shared" si="363"/>
        <v>14.728999999999999</v>
      </c>
      <c r="AG571" s="92">
        <f t="shared" si="364"/>
        <v>15.157999999999999</v>
      </c>
      <c r="AH571" s="92">
        <f t="shared" si="365"/>
        <v>15.6</v>
      </c>
      <c r="AI571" s="137">
        <f t="shared" si="340"/>
        <v>1387.1000000000001</v>
      </c>
      <c r="AJ571" s="137">
        <f t="shared" si="341"/>
        <v>1428.713</v>
      </c>
      <c r="AK571" s="137">
        <f t="shared" si="342"/>
        <v>1470.326</v>
      </c>
      <c r="AL571" s="137">
        <f t="shared" si="343"/>
        <v>1513.2</v>
      </c>
    </row>
    <row r="572" spans="1:38">
      <c r="C572" s="22" t="s">
        <v>1226</v>
      </c>
      <c r="D572" s="22" t="s">
        <v>1233</v>
      </c>
      <c r="E572" s="93" t="s">
        <v>1230</v>
      </c>
      <c r="F572" s="93" t="s">
        <v>2086</v>
      </c>
      <c r="G572" s="22"/>
      <c r="H572" s="23" t="s">
        <v>482</v>
      </c>
      <c r="I572" s="24"/>
      <c r="J572" s="32">
        <v>533</v>
      </c>
      <c r="K572" s="26"/>
      <c r="L572" s="13">
        <f t="shared" si="335"/>
        <v>6.5</v>
      </c>
      <c r="M572" s="27"/>
      <c r="N572" s="27"/>
      <c r="Q572" s="48"/>
      <c r="R572" s="44"/>
      <c r="S572" s="48"/>
      <c r="T572" s="44"/>
      <c r="U572" s="48"/>
      <c r="V572" s="44"/>
      <c r="W572" s="48"/>
      <c r="X572" s="44"/>
      <c r="Y572" s="48"/>
      <c r="AC572" s="87">
        <f t="shared" si="358"/>
        <v>7.8</v>
      </c>
      <c r="AD572" s="83">
        <f t="shared" si="359"/>
        <v>725.4</v>
      </c>
      <c r="AE572" s="92">
        <f t="shared" si="362"/>
        <v>7.15</v>
      </c>
      <c r="AF572" s="92">
        <f t="shared" si="363"/>
        <v>7.3644999999999996</v>
      </c>
      <c r="AG572" s="92">
        <f t="shared" si="364"/>
        <v>7.5789999999999997</v>
      </c>
      <c r="AH572" s="92">
        <f t="shared" si="365"/>
        <v>7.8</v>
      </c>
      <c r="AI572" s="137">
        <f t="shared" si="340"/>
        <v>693.55000000000007</v>
      </c>
      <c r="AJ572" s="137">
        <f t="shared" si="341"/>
        <v>714.35649999999998</v>
      </c>
      <c r="AK572" s="137">
        <f t="shared" si="342"/>
        <v>735.16300000000001</v>
      </c>
      <c r="AL572" s="137">
        <f t="shared" si="343"/>
        <v>756.6</v>
      </c>
    </row>
    <row r="573" spans="1:38">
      <c r="A573" s="5" t="s">
        <v>192</v>
      </c>
      <c r="B573" s="5" t="s">
        <v>207</v>
      </c>
      <c r="C573" s="22" t="s">
        <v>1226</v>
      </c>
      <c r="D573" s="22" t="s">
        <v>1233</v>
      </c>
      <c r="E573" s="22" t="s">
        <v>1234</v>
      </c>
      <c r="F573" s="22"/>
      <c r="G573" s="22"/>
      <c r="H573" s="23" t="s">
        <v>482</v>
      </c>
      <c r="I573" s="24"/>
      <c r="J573" s="32">
        <v>1066</v>
      </c>
      <c r="K573" s="26"/>
      <c r="L573" s="13">
        <f t="shared" si="335"/>
        <v>13</v>
      </c>
      <c r="M573" s="27">
        <f t="shared" si="351"/>
        <v>1131</v>
      </c>
      <c r="N573" s="27">
        <f t="shared" si="352"/>
        <v>1131.0000000000027</v>
      </c>
      <c r="O573" s="15">
        <v>381</v>
      </c>
      <c r="P573" s="30">
        <f t="shared" si="366"/>
        <v>1066</v>
      </c>
      <c r="Q573" s="48"/>
      <c r="R573" s="44">
        <f t="shared" si="361"/>
        <v>1332.5</v>
      </c>
      <c r="S573" s="48">
        <f t="shared" si="353"/>
        <v>1523047.5</v>
      </c>
      <c r="T573" s="44">
        <f t="shared" si="347"/>
        <v>2206.62</v>
      </c>
      <c r="U573" s="48">
        <f t="shared" si="354"/>
        <v>2522166.66</v>
      </c>
      <c r="V573" s="44">
        <f t="shared" si="348"/>
        <v>2473.12</v>
      </c>
      <c r="W573" s="48">
        <f t="shared" si="355"/>
        <v>2826776.16</v>
      </c>
      <c r="X573" s="44">
        <f t="shared" si="349"/>
        <v>2739.62</v>
      </c>
      <c r="Y573" s="48">
        <f t="shared" si="356"/>
        <v>3131385.66</v>
      </c>
      <c r="Z573" s="20">
        <f t="shared" si="367"/>
        <v>10003375.98</v>
      </c>
      <c r="AC573" s="87">
        <f t="shared" si="358"/>
        <v>15.6</v>
      </c>
      <c r="AD573" s="83">
        <f t="shared" si="359"/>
        <v>1450.8</v>
      </c>
      <c r="AE573" s="92">
        <f t="shared" si="362"/>
        <v>14.3</v>
      </c>
      <c r="AF573" s="92">
        <f t="shared" si="363"/>
        <v>14.728999999999999</v>
      </c>
      <c r="AG573" s="92">
        <f t="shared" si="364"/>
        <v>15.157999999999999</v>
      </c>
      <c r="AH573" s="92">
        <f t="shared" si="365"/>
        <v>15.6</v>
      </c>
      <c r="AI573" s="137">
        <f t="shared" si="340"/>
        <v>1387.1000000000001</v>
      </c>
      <c r="AJ573" s="137">
        <f t="shared" si="341"/>
        <v>1428.713</v>
      </c>
      <c r="AK573" s="137">
        <f t="shared" si="342"/>
        <v>1470.326</v>
      </c>
      <c r="AL573" s="137">
        <f t="shared" si="343"/>
        <v>1513.2</v>
      </c>
    </row>
    <row r="574" spans="1:38" ht="20.399999999999999">
      <c r="A574" s="5" t="s">
        <v>192</v>
      </c>
      <c r="B574" s="5" t="s">
        <v>207</v>
      </c>
      <c r="C574" s="22" t="s">
        <v>1226</v>
      </c>
      <c r="D574" s="22" t="s">
        <v>1235</v>
      </c>
      <c r="E574" s="22" t="s">
        <v>1236</v>
      </c>
      <c r="F574" s="22"/>
      <c r="G574" s="22"/>
      <c r="H574" s="23" t="s">
        <v>482</v>
      </c>
      <c r="I574" s="24"/>
      <c r="J574" s="32">
        <v>1066</v>
      </c>
      <c r="K574" s="26"/>
      <c r="L574" s="13">
        <f t="shared" si="335"/>
        <v>13</v>
      </c>
      <c r="M574" s="27">
        <f t="shared" si="351"/>
        <v>1131</v>
      </c>
      <c r="N574" s="27">
        <f t="shared" si="352"/>
        <v>1131.0000000000027</v>
      </c>
      <c r="O574" s="15">
        <v>1009</v>
      </c>
      <c r="P574" s="30">
        <f t="shared" si="366"/>
        <v>1066</v>
      </c>
      <c r="Q574" s="48"/>
      <c r="R574" s="44">
        <f t="shared" si="361"/>
        <v>1332.5</v>
      </c>
      <c r="S574" s="48">
        <f t="shared" si="353"/>
        <v>4033477.5</v>
      </c>
      <c r="T574" s="44">
        <f t="shared" si="347"/>
        <v>2206.62</v>
      </c>
      <c r="U574" s="48">
        <f t="shared" si="354"/>
        <v>6679438.7400000002</v>
      </c>
      <c r="V574" s="44">
        <f t="shared" si="348"/>
        <v>2473.12</v>
      </c>
      <c r="W574" s="48">
        <f t="shared" si="355"/>
        <v>7486134.2400000002</v>
      </c>
      <c r="X574" s="44">
        <f t="shared" si="349"/>
        <v>2739.62</v>
      </c>
      <c r="Y574" s="48">
        <f t="shared" si="356"/>
        <v>8292829.7400000002</v>
      </c>
      <c r="Z574" s="20">
        <f t="shared" si="367"/>
        <v>26491880.219999999</v>
      </c>
      <c r="AC574" s="87">
        <f t="shared" si="358"/>
        <v>15.6</v>
      </c>
      <c r="AD574" s="83">
        <f t="shared" si="359"/>
        <v>1450.8</v>
      </c>
      <c r="AE574" s="92">
        <f t="shared" si="362"/>
        <v>14.3</v>
      </c>
      <c r="AF574" s="92">
        <f t="shared" si="363"/>
        <v>14.728999999999999</v>
      </c>
      <c r="AG574" s="92">
        <f t="shared" si="364"/>
        <v>15.157999999999999</v>
      </c>
      <c r="AH574" s="92">
        <f t="shared" si="365"/>
        <v>15.6</v>
      </c>
      <c r="AI574" s="137">
        <f t="shared" si="340"/>
        <v>1387.1000000000001</v>
      </c>
      <c r="AJ574" s="137">
        <f t="shared" si="341"/>
        <v>1428.713</v>
      </c>
      <c r="AK574" s="137">
        <f t="shared" si="342"/>
        <v>1470.326</v>
      </c>
      <c r="AL574" s="137">
        <f t="shared" si="343"/>
        <v>1513.2</v>
      </c>
    </row>
    <row r="575" spans="1:38" ht="20.399999999999999">
      <c r="A575" s="5" t="s">
        <v>192</v>
      </c>
      <c r="B575" s="5" t="s">
        <v>207</v>
      </c>
      <c r="C575" s="22" t="s">
        <v>1226</v>
      </c>
      <c r="D575" s="22" t="s">
        <v>1237</v>
      </c>
      <c r="E575" s="22" t="s">
        <v>1238</v>
      </c>
      <c r="F575" s="22"/>
      <c r="G575" s="22"/>
      <c r="H575" s="23" t="s">
        <v>482</v>
      </c>
      <c r="I575" s="24"/>
      <c r="J575" s="32">
        <v>1066</v>
      </c>
      <c r="K575" s="26"/>
      <c r="L575" s="13">
        <f t="shared" si="335"/>
        <v>13</v>
      </c>
      <c r="M575" s="27">
        <f t="shared" si="351"/>
        <v>1131</v>
      </c>
      <c r="N575" s="27">
        <f t="shared" si="352"/>
        <v>1131.0000000000027</v>
      </c>
      <c r="O575" s="15">
        <v>10</v>
      </c>
      <c r="P575" s="30">
        <f t="shared" si="366"/>
        <v>1066</v>
      </c>
      <c r="Q575" s="48"/>
      <c r="R575" s="44">
        <f t="shared" si="361"/>
        <v>1332.5</v>
      </c>
      <c r="S575" s="48">
        <f t="shared" si="353"/>
        <v>39975</v>
      </c>
      <c r="T575" s="44">
        <f t="shared" si="347"/>
        <v>2206.62</v>
      </c>
      <c r="U575" s="48">
        <f t="shared" si="354"/>
        <v>66198.599999999991</v>
      </c>
      <c r="V575" s="44">
        <f t="shared" si="348"/>
        <v>2473.12</v>
      </c>
      <c r="W575" s="48">
        <f t="shared" si="355"/>
        <v>74193.599999999991</v>
      </c>
      <c r="X575" s="44">
        <f t="shared" si="349"/>
        <v>2739.62</v>
      </c>
      <c r="Y575" s="48">
        <f t="shared" si="356"/>
        <v>82188.599999999991</v>
      </c>
      <c r="Z575" s="20">
        <f t="shared" si="367"/>
        <v>262555.8</v>
      </c>
      <c r="AC575" s="87">
        <f t="shared" si="358"/>
        <v>15.6</v>
      </c>
      <c r="AD575" s="83">
        <f t="shared" si="359"/>
        <v>1450.8</v>
      </c>
      <c r="AE575" s="92">
        <f t="shared" si="362"/>
        <v>14.3</v>
      </c>
      <c r="AF575" s="92">
        <f t="shared" si="363"/>
        <v>14.728999999999999</v>
      </c>
      <c r="AG575" s="92">
        <f t="shared" si="364"/>
        <v>15.157999999999999</v>
      </c>
      <c r="AH575" s="92">
        <f t="shared" si="365"/>
        <v>15.6</v>
      </c>
      <c r="AI575" s="137">
        <f t="shared" si="340"/>
        <v>1387.1000000000001</v>
      </c>
      <c r="AJ575" s="137">
        <f t="shared" si="341"/>
        <v>1428.713</v>
      </c>
      <c r="AK575" s="137">
        <f t="shared" si="342"/>
        <v>1470.326</v>
      </c>
      <c r="AL575" s="137">
        <f t="shared" si="343"/>
        <v>1513.2</v>
      </c>
    </row>
    <row r="576" spans="1:38">
      <c r="A576" s="5" t="s">
        <v>192</v>
      </c>
      <c r="B576" s="5" t="s">
        <v>207</v>
      </c>
      <c r="C576" s="22" t="s">
        <v>1226</v>
      </c>
      <c r="D576" s="22" t="s">
        <v>1233</v>
      </c>
      <c r="E576" s="22" t="s">
        <v>1239</v>
      </c>
      <c r="F576" s="22"/>
      <c r="G576" s="22"/>
      <c r="H576" s="23" t="s">
        <v>482</v>
      </c>
      <c r="I576" s="24"/>
      <c r="J576" s="32">
        <v>1066</v>
      </c>
      <c r="K576" s="26"/>
      <c r="L576" s="13">
        <f t="shared" ref="L576:L635" si="368">+J576/82</f>
        <v>13</v>
      </c>
      <c r="M576" s="27">
        <f t="shared" si="351"/>
        <v>1131</v>
      </c>
      <c r="N576" s="27">
        <f t="shared" si="352"/>
        <v>1131.0000000000027</v>
      </c>
      <c r="O576" s="15">
        <v>10</v>
      </c>
      <c r="P576" s="30">
        <f t="shared" si="366"/>
        <v>1066</v>
      </c>
      <c r="Q576" s="48"/>
      <c r="R576" s="44">
        <f t="shared" si="361"/>
        <v>1332.5</v>
      </c>
      <c r="S576" s="48">
        <f t="shared" si="353"/>
        <v>39975</v>
      </c>
      <c r="T576" s="44">
        <f t="shared" si="347"/>
        <v>2206.62</v>
      </c>
      <c r="U576" s="48">
        <f t="shared" si="354"/>
        <v>66198.599999999991</v>
      </c>
      <c r="V576" s="44">
        <f t="shared" si="348"/>
        <v>2473.12</v>
      </c>
      <c r="W576" s="48">
        <f t="shared" si="355"/>
        <v>74193.599999999991</v>
      </c>
      <c r="X576" s="44">
        <f t="shared" si="349"/>
        <v>2739.62</v>
      </c>
      <c r="Y576" s="48">
        <f t="shared" si="356"/>
        <v>82188.599999999991</v>
      </c>
      <c r="Z576" s="20">
        <f t="shared" si="367"/>
        <v>262555.8</v>
      </c>
      <c r="AC576" s="87">
        <f t="shared" si="358"/>
        <v>15.6</v>
      </c>
      <c r="AD576" s="83">
        <f t="shared" si="359"/>
        <v>1450.8</v>
      </c>
      <c r="AE576" s="92">
        <f t="shared" si="362"/>
        <v>14.3</v>
      </c>
      <c r="AF576" s="92">
        <f t="shared" si="363"/>
        <v>14.728999999999999</v>
      </c>
      <c r="AG576" s="92">
        <f t="shared" si="364"/>
        <v>15.157999999999999</v>
      </c>
      <c r="AH576" s="92">
        <f t="shared" si="365"/>
        <v>15.6</v>
      </c>
      <c r="AI576" s="137">
        <f t="shared" si="340"/>
        <v>1387.1000000000001</v>
      </c>
      <c r="AJ576" s="137">
        <f t="shared" si="341"/>
        <v>1428.713</v>
      </c>
      <c r="AK576" s="137">
        <f t="shared" si="342"/>
        <v>1470.326</v>
      </c>
      <c r="AL576" s="137">
        <f t="shared" si="343"/>
        <v>1513.2</v>
      </c>
    </row>
    <row r="577" spans="1:38">
      <c r="A577" s="5" t="s">
        <v>192</v>
      </c>
      <c r="B577" s="5" t="s">
        <v>207</v>
      </c>
      <c r="C577" s="22" t="s">
        <v>1226</v>
      </c>
      <c r="D577" s="22" t="s">
        <v>1235</v>
      </c>
      <c r="E577" s="22" t="s">
        <v>1240</v>
      </c>
      <c r="F577" s="22"/>
      <c r="G577" s="22"/>
      <c r="H577" s="23" t="s">
        <v>482</v>
      </c>
      <c r="I577" s="24"/>
      <c r="J577" s="32">
        <v>1066</v>
      </c>
      <c r="K577" s="26"/>
      <c r="L577" s="13">
        <f t="shared" si="368"/>
        <v>13</v>
      </c>
      <c r="M577" s="27">
        <f t="shared" si="351"/>
        <v>1131</v>
      </c>
      <c r="N577" s="27">
        <f t="shared" si="352"/>
        <v>1131.0000000000027</v>
      </c>
      <c r="O577" s="15">
        <v>50</v>
      </c>
      <c r="P577" s="30">
        <f t="shared" si="366"/>
        <v>1066</v>
      </c>
      <c r="Q577" s="48"/>
      <c r="R577" s="44">
        <f t="shared" si="361"/>
        <v>1332.5</v>
      </c>
      <c r="S577" s="48">
        <f t="shared" si="353"/>
        <v>199875</v>
      </c>
      <c r="T577" s="44">
        <f t="shared" si="347"/>
        <v>2206.62</v>
      </c>
      <c r="U577" s="48">
        <f t="shared" si="354"/>
        <v>330993</v>
      </c>
      <c r="V577" s="44">
        <f t="shared" si="348"/>
        <v>2473.12</v>
      </c>
      <c r="W577" s="48">
        <f t="shared" si="355"/>
        <v>370968</v>
      </c>
      <c r="X577" s="44">
        <f t="shared" si="349"/>
        <v>2739.62</v>
      </c>
      <c r="Y577" s="48">
        <f t="shared" si="356"/>
        <v>410943</v>
      </c>
      <c r="Z577" s="20">
        <f t="shared" si="367"/>
        <v>1312779</v>
      </c>
      <c r="AC577" s="87">
        <f t="shared" si="358"/>
        <v>15.6</v>
      </c>
      <c r="AD577" s="83">
        <f t="shared" si="359"/>
        <v>1450.8</v>
      </c>
      <c r="AE577" s="92">
        <f t="shared" si="362"/>
        <v>14.3</v>
      </c>
      <c r="AF577" s="92">
        <f t="shared" si="363"/>
        <v>14.728999999999999</v>
      </c>
      <c r="AG577" s="92">
        <f t="shared" si="364"/>
        <v>15.157999999999999</v>
      </c>
      <c r="AH577" s="92">
        <f t="shared" si="365"/>
        <v>15.6</v>
      </c>
      <c r="AI577" s="137">
        <f t="shared" si="340"/>
        <v>1387.1000000000001</v>
      </c>
      <c r="AJ577" s="137">
        <f t="shared" si="341"/>
        <v>1428.713</v>
      </c>
      <c r="AK577" s="137">
        <f t="shared" si="342"/>
        <v>1470.326</v>
      </c>
      <c r="AL577" s="137">
        <f t="shared" si="343"/>
        <v>1513.2</v>
      </c>
    </row>
    <row r="578" spans="1:38">
      <c r="A578" s="5" t="s">
        <v>192</v>
      </c>
      <c r="B578" s="5" t="s">
        <v>207</v>
      </c>
      <c r="C578" s="22" t="s">
        <v>1226</v>
      </c>
      <c r="D578" s="22" t="s">
        <v>1235</v>
      </c>
      <c r="E578" s="22" t="s">
        <v>1241</v>
      </c>
      <c r="F578" s="22"/>
      <c r="G578" s="22"/>
      <c r="H578" s="23" t="s">
        <v>482</v>
      </c>
      <c r="I578" s="24"/>
      <c r="J578" s="32">
        <v>1066</v>
      </c>
      <c r="K578" s="26"/>
      <c r="L578" s="13">
        <f t="shared" si="368"/>
        <v>13</v>
      </c>
      <c r="M578" s="27">
        <f t="shared" si="351"/>
        <v>1131</v>
      </c>
      <c r="N578" s="27">
        <f t="shared" si="352"/>
        <v>1131.0000000000027</v>
      </c>
      <c r="O578" s="15">
        <v>48</v>
      </c>
      <c r="P578" s="30">
        <f t="shared" si="366"/>
        <v>1066</v>
      </c>
      <c r="Q578" s="48"/>
      <c r="R578" s="44">
        <f t="shared" si="361"/>
        <v>1332.5</v>
      </c>
      <c r="S578" s="48">
        <f t="shared" si="353"/>
        <v>191880</v>
      </c>
      <c r="T578" s="44">
        <f t="shared" si="347"/>
        <v>2206.62</v>
      </c>
      <c r="U578" s="48">
        <f t="shared" si="354"/>
        <v>317753.27999999997</v>
      </c>
      <c r="V578" s="44">
        <f t="shared" si="348"/>
        <v>2473.12</v>
      </c>
      <c r="W578" s="48">
        <f t="shared" si="355"/>
        <v>356129.27999999997</v>
      </c>
      <c r="X578" s="44">
        <f t="shared" si="349"/>
        <v>2739.62</v>
      </c>
      <c r="Y578" s="48">
        <f t="shared" si="356"/>
        <v>394505.28</v>
      </c>
      <c r="Z578" s="20">
        <f t="shared" si="367"/>
        <v>1260267.8400000001</v>
      </c>
      <c r="AC578" s="87">
        <f t="shared" si="358"/>
        <v>15.6</v>
      </c>
      <c r="AD578" s="83">
        <f t="shared" si="359"/>
        <v>1450.8</v>
      </c>
      <c r="AE578" s="92">
        <f t="shared" si="362"/>
        <v>14.3</v>
      </c>
      <c r="AF578" s="92">
        <f t="shared" si="363"/>
        <v>14.728999999999999</v>
      </c>
      <c r="AG578" s="92">
        <f t="shared" si="364"/>
        <v>15.157999999999999</v>
      </c>
      <c r="AH578" s="92">
        <f t="shared" si="365"/>
        <v>15.6</v>
      </c>
      <c r="AI578" s="137">
        <f t="shared" si="340"/>
        <v>1387.1000000000001</v>
      </c>
      <c r="AJ578" s="137">
        <f t="shared" si="341"/>
        <v>1428.713</v>
      </c>
      <c r="AK578" s="137">
        <f t="shared" si="342"/>
        <v>1470.326</v>
      </c>
      <c r="AL578" s="137">
        <f t="shared" si="343"/>
        <v>1513.2</v>
      </c>
    </row>
    <row r="579" spans="1:38">
      <c r="A579" s="5" t="s">
        <v>192</v>
      </c>
      <c r="B579" s="5" t="s">
        <v>207</v>
      </c>
      <c r="C579" s="22" t="s">
        <v>1226</v>
      </c>
      <c r="D579" s="22" t="s">
        <v>1237</v>
      </c>
      <c r="E579" s="22" t="s">
        <v>2222</v>
      </c>
      <c r="F579" s="22"/>
      <c r="G579" s="22"/>
      <c r="H579" s="23" t="s">
        <v>482</v>
      </c>
      <c r="I579" s="24"/>
      <c r="J579" s="32">
        <v>246</v>
      </c>
      <c r="K579" s="26"/>
      <c r="L579" s="13">
        <f t="shared" si="368"/>
        <v>3</v>
      </c>
      <c r="M579" s="27">
        <f t="shared" si="351"/>
        <v>261</v>
      </c>
      <c r="N579" s="27">
        <f t="shared" si="352"/>
        <v>261.00000000000063</v>
      </c>
      <c r="O579" s="15">
        <v>23</v>
      </c>
      <c r="P579" s="30">
        <f t="shared" si="366"/>
        <v>246</v>
      </c>
      <c r="Q579" s="48"/>
      <c r="R579" s="44">
        <f t="shared" si="361"/>
        <v>307.5</v>
      </c>
      <c r="S579" s="48">
        <f t="shared" si="353"/>
        <v>21217.5</v>
      </c>
      <c r="T579" s="44">
        <f t="shared" si="347"/>
        <v>509.21999999999997</v>
      </c>
      <c r="U579" s="48">
        <f t="shared" si="354"/>
        <v>35136.18</v>
      </c>
      <c r="V579" s="44">
        <f t="shared" si="348"/>
        <v>570.71999999999991</v>
      </c>
      <c r="W579" s="48">
        <f t="shared" si="355"/>
        <v>39379.679999999993</v>
      </c>
      <c r="X579" s="44">
        <f t="shared" si="349"/>
        <v>632.21999999999991</v>
      </c>
      <c r="Y579" s="48">
        <f t="shared" si="356"/>
        <v>43623.179999999993</v>
      </c>
      <c r="Z579" s="20">
        <f t="shared" si="367"/>
        <v>139356.53999999998</v>
      </c>
      <c r="AC579" s="87">
        <f t="shared" si="358"/>
        <v>3.5999999999999996</v>
      </c>
      <c r="AD579" s="83">
        <f t="shared" si="359"/>
        <v>334.79999999999995</v>
      </c>
      <c r="AE579" s="92">
        <f t="shared" si="362"/>
        <v>3.3000000000000003</v>
      </c>
      <c r="AF579" s="92">
        <f t="shared" si="363"/>
        <v>3.399</v>
      </c>
      <c r="AG579" s="92">
        <f t="shared" si="364"/>
        <v>3.4979999999999998</v>
      </c>
      <c r="AH579" s="92">
        <f t="shared" si="365"/>
        <v>3.5999999999999996</v>
      </c>
      <c r="AI579" s="137">
        <f t="shared" si="340"/>
        <v>320.10000000000002</v>
      </c>
      <c r="AJ579" s="137">
        <f t="shared" si="341"/>
        <v>329.70299999999997</v>
      </c>
      <c r="AK579" s="137">
        <f t="shared" si="342"/>
        <v>339.30599999999998</v>
      </c>
      <c r="AL579" s="137">
        <f t="shared" si="343"/>
        <v>349.2</v>
      </c>
    </row>
    <row r="580" spans="1:38">
      <c r="A580" s="5" t="s">
        <v>192</v>
      </c>
      <c r="B580" s="5" t="s">
        <v>207</v>
      </c>
      <c r="C580" s="22" t="s">
        <v>1226</v>
      </c>
      <c r="D580" s="22" t="s">
        <v>1242</v>
      </c>
      <c r="E580" s="22" t="s">
        <v>1243</v>
      </c>
      <c r="F580" s="22"/>
      <c r="G580" s="22"/>
      <c r="H580" s="23" t="s">
        <v>482</v>
      </c>
      <c r="I580" s="24"/>
      <c r="J580" s="32">
        <v>164.16</v>
      </c>
      <c r="K580" s="26"/>
      <c r="L580" s="13">
        <f t="shared" si="368"/>
        <v>2.0019512195121951</v>
      </c>
      <c r="M580" s="27">
        <f t="shared" si="351"/>
        <v>174.16975609756096</v>
      </c>
      <c r="N580" s="27">
        <f t="shared" si="352"/>
        <v>174.16975609756139</v>
      </c>
      <c r="O580" s="15">
        <v>5</v>
      </c>
      <c r="P580" s="30">
        <f t="shared" si="366"/>
        <v>164.16</v>
      </c>
      <c r="Q580" s="48"/>
      <c r="R580" s="44">
        <f t="shared" si="361"/>
        <v>205.2</v>
      </c>
      <c r="S580" s="48">
        <f t="shared" si="353"/>
        <v>3078</v>
      </c>
      <c r="T580" s="44">
        <f t="shared" si="347"/>
        <v>339.81119999999999</v>
      </c>
      <c r="U580" s="48">
        <f t="shared" si="354"/>
        <v>5097.1679999999997</v>
      </c>
      <c r="V580" s="44">
        <f t="shared" si="348"/>
        <v>380.85119999999995</v>
      </c>
      <c r="W580" s="48">
        <f t="shared" si="355"/>
        <v>5712.768</v>
      </c>
      <c r="X580" s="44">
        <f t="shared" si="349"/>
        <v>421.89119999999997</v>
      </c>
      <c r="Y580" s="48">
        <f t="shared" si="356"/>
        <v>6328.3679999999986</v>
      </c>
      <c r="Z580" s="20">
        <f t="shared" si="367"/>
        <v>20216.303999999996</v>
      </c>
      <c r="AC580" s="87">
        <f t="shared" si="358"/>
        <v>2.4023414634146341</v>
      </c>
      <c r="AD580" s="83">
        <f t="shared" si="359"/>
        <v>223.41775609756095</v>
      </c>
      <c r="AE580" s="92">
        <f t="shared" si="362"/>
        <v>2.2021463414634148</v>
      </c>
      <c r="AF580" s="92">
        <f t="shared" si="363"/>
        <v>2.2682107317073172</v>
      </c>
      <c r="AG580" s="92">
        <f t="shared" si="364"/>
        <v>2.3342751219512192</v>
      </c>
      <c r="AH580" s="92">
        <f t="shared" si="365"/>
        <v>2.4023414634146341</v>
      </c>
      <c r="AI580" s="137">
        <f t="shared" si="340"/>
        <v>213.60819512195124</v>
      </c>
      <c r="AJ580" s="137">
        <f t="shared" si="341"/>
        <v>220.01644097560978</v>
      </c>
      <c r="AK580" s="137">
        <f t="shared" si="342"/>
        <v>226.42468682926827</v>
      </c>
      <c r="AL580" s="137">
        <f t="shared" si="343"/>
        <v>233.0271219512195</v>
      </c>
    </row>
    <row r="581" spans="1:38" ht="30.6">
      <c r="A581" s="5" t="s">
        <v>192</v>
      </c>
      <c r="B581" s="5" t="s">
        <v>207</v>
      </c>
      <c r="C581" s="22" t="s">
        <v>1226</v>
      </c>
      <c r="D581" s="22" t="s">
        <v>1227</v>
      </c>
      <c r="E581" s="22" t="s">
        <v>1244</v>
      </c>
      <c r="F581" s="22" t="s">
        <v>639</v>
      </c>
      <c r="G581" s="22"/>
      <c r="H581" s="23" t="s">
        <v>482</v>
      </c>
      <c r="I581" s="24">
        <v>182.25</v>
      </c>
      <c r="J581" s="32">
        <v>246</v>
      </c>
      <c r="K581" s="26" t="s">
        <v>1245</v>
      </c>
      <c r="L581" s="13">
        <f t="shared" si="368"/>
        <v>3</v>
      </c>
      <c r="M581" s="27">
        <f t="shared" si="351"/>
        <v>261</v>
      </c>
      <c r="N581" s="27">
        <f t="shared" si="352"/>
        <v>261.00000000000063</v>
      </c>
      <c r="O581" s="15">
        <v>58955</v>
      </c>
      <c r="P581" s="30">
        <f t="shared" si="366"/>
        <v>246</v>
      </c>
      <c r="Q581" s="48"/>
      <c r="R581" s="44">
        <f t="shared" si="361"/>
        <v>307.5</v>
      </c>
      <c r="S581" s="48">
        <f t="shared" si="353"/>
        <v>54385987.5</v>
      </c>
      <c r="T581" s="44">
        <f t="shared" si="347"/>
        <v>509.21999999999997</v>
      </c>
      <c r="U581" s="48">
        <f t="shared" si="354"/>
        <v>90063195.299999997</v>
      </c>
      <c r="V581" s="44">
        <f t="shared" si="348"/>
        <v>570.71999999999991</v>
      </c>
      <c r="W581" s="48">
        <f t="shared" si="355"/>
        <v>100940392.79999998</v>
      </c>
      <c r="X581" s="44">
        <f t="shared" si="349"/>
        <v>632.21999999999991</v>
      </c>
      <c r="Y581" s="48">
        <f t="shared" si="356"/>
        <v>111817590.29999998</v>
      </c>
      <c r="Z581" s="20">
        <f t="shared" si="367"/>
        <v>357207165.89999998</v>
      </c>
      <c r="AC581" s="87">
        <f t="shared" si="358"/>
        <v>3.5999999999999996</v>
      </c>
      <c r="AD581" s="83">
        <f t="shared" si="359"/>
        <v>334.79999999999995</v>
      </c>
      <c r="AE581" s="92">
        <f t="shared" si="362"/>
        <v>3.3000000000000003</v>
      </c>
      <c r="AF581" s="92">
        <f t="shared" si="363"/>
        <v>3.399</v>
      </c>
      <c r="AG581" s="92">
        <f t="shared" si="364"/>
        <v>3.4979999999999998</v>
      </c>
      <c r="AH581" s="92">
        <f t="shared" si="365"/>
        <v>3.5999999999999996</v>
      </c>
      <c r="AI581" s="137">
        <f t="shared" si="340"/>
        <v>320.10000000000002</v>
      </c>
      <c r="AJ581" s="137">
        <f t="shared" si="341"/>
        <v>329.70299999999997</v>
      </c>
      <c r="AK581" s="137">
        <f t="shared" si="342"/>
        <v>339.30599999999998</v>
      </c>
      <c r="AL581" s="137">
        <f t="shared" si="343"/>
        <v>349.2</v>
      </c>
    </row>
    <row r="582" spans="1:38" ht="20.399999999999999">
      <c r="A582" s="5" t="s">
        <v>192</v>
      </c>
      <c r="B582" s="5" t="s">
        <v>207</v>
      </c>
      <c r="C582" s="22" t="s">
        <v>1226</v>
      </c>
      <c r="D582" s="22" t="s">
        <v>1227</v>
      </c>
      <c r="E582" s="22" t="s">
        <v>1246</v>
      </c>
      <c r="F582" s="22" t="s">
        <v>612</v>
      </c>
      <c r="G582" s="22"/>
      <c r="H582" s="23" t="s">
        <v>482</v>
      </c>
      <c r="I582" s="24">
        <v>243</v>
      </c>
      <c r="J582" s="32">
        <v>410</v>
      </c>
      <c r="K582" s="26" t="s">
        <v>1247</v>
      </c>
      <c r="L582" s="13">
        <f t="shared" si="368"/>
        <v>5</v>
      </c>
      <c r="M582" s="27">
        <f t="shared" si="351"/>
        <v>435</v>
      </c>
      <c r="N582" s="27">
        <f t="shared" si="352"/>
        <v>435.00000000000102</v>
      </c>
      <c r="O582" s="15">
        <v>6445</v>
      </c>
      <c r="P582" s="30">
        <f t="shared" si="366"/>
        <v>410</v>
      </c>
      <c r="Q582" s="48"/>
      <c r="R582" s="44">
        <f t="shared" si="361"/>
        <v>512.5</v>
      </c>
      <c r="S582" s="48">
        <f t="shared" si="353"/>
        <v>9909187.5</v>
      </c>
      <c r="T582" s="44">
        <f t="shared" si="347"/>
        <v>848.69999999999993</v>
      </c>
      <c r="U582" s="48">
        <f t="shared" si="354"/>
        <v>16409614.5</v>
      </c>
      <c r="V582" s="44">
        <f t="shared" si="348"/>
        <v>951.19999999999993</v>
      </c>
      <c r="W582" s="48">
        <f t="shared" si="355"/>
        <v>18391452</v>
      </c>
      <c r="X582" s="44">
        <f t="shared" si="349"/>
        <v>1053.7</v>
      </c>
      <c r="Y582" s="48">
        <f t="shared" si="356"/>
        <v>20373289.5</v>
      </c>
      <c r="Z582" s="20">
        <f t="shared" si="367"/>
        <v>65083543.5</v>
      </c>
      <c r="AC582" s="87">
        <f t="shared" si="358"/>
        <v>6</v>
      </c>
      <c r="AD582" s="83">
        <f t="shared" si="359"/>
        <v>558</v>
      </c>
      <c r="AE582" s="92">
        <f t="shared" si="362"/>
        <v>5.5</v>
      </c>
      <c r="AF582" s="92">
        <f t="shared" si="363"/>
        <v>5.665</v>
      </c>
      <c r="AG582" s="92">
        <f t="shared" si="364"/>
        <v>5.83</v>
      </c>
      <c r="AH582" s="92">
        <f t="shared" si="365"/>
        <v>6</v>
      </c>
      <c r="AI582" s="137">
        <f t="shared" ref="AI582:AI641" si="369">AE582*97</f>
        <v>533.5</v>
      </c>
      <c r="AJ582" s="137">
        <f t="shared" ref="AJ582:AJ641" si="370">AF582*97</f>
        <v>549.505</v>
      </c>
      <c r="AK582" s="137">
        <f t="shared" ref="AK582:AK641" si="371">AG582*97</f>
        <v>565.51</v>
      </c>
      <c r="AL582" s="137">
        <f t="shared" ref="AL582:AL641" si="372">AH582*97</f>
        <v>582</v>
      </c>
    </row>
    <row r="583" spans="1:38" ht="20.399999999999999">
      <c r="A583" s="5" t="s">
        <v>192</v>
      </c>
      <c r="B583" s="5" t="s">
        <v>207</v>
      </c>
      <c r="C583" s="22" t="s">
        <v>1226</v>
      </c>
      <c r="D583" s="22" t="s">
        <v>1233</v>
      </c>
      <c r="E583" s="22" t="s">
        <v>2224</v>
      </c>
      <c r="F583" s="22"/>
      <c r="G583" s="22"/>
      <c r="H583" s="23" t="s">
        <v>482</v>
      </c>
      <c r="I583" s="24"/>
      <c r="J583" s="32">
        <v>492</v>
      </c>
      <c r="K583" s="26"/>
      <c r="L583" s="13">
        <f t="shared" si="368"/>
        <v>6</v>
      </c>
      <c r="M583" s="27">
        <f t="shared" si="351"/>
        <v>522</v>
      </c>
      <c r="N583" s="27">
        <f t="shared" si="352"/>
        <v>522.00000000000125</v>
      </c>
      <c r="O583" s="15">
        <v>93</v>
      </c>
      <c r="P583" s="30">
        <f t="shared" si="366"/>
        <v>492</v>
      </c>
      <c r="Q583" s="48"/>
      <c r="R583" s="44">
        <f t="shared" si="361"/>
        <v>615</v>
      </c>
      <c r="S583" s="48">
        <f t="shared" si="353"/>
        <v>171585</v>
      </c>
      <c r="T583" s="44">
        <f t="shared" si="347"/>
        <v>1018.4399999999999</v>
      </c>
      <c r="U583" s="48">
        <f t="shared" si="354"/>
        <v>284144.76</v>
      </c>
      <c r="V583" s="44">
        <f t="shared" si="348"/>
        <v>1141.4399999999998</v>
      </c>
      <c r="W583" s="48">
        <f t="shared" si="355"/>
        <v>318461.75999999995</v>
      </c>
      <c r="X583" s="44">
        <f t="shared" si="349"/>
        <v>1264.4399999999998</v>
      </c>
      <c r="Y583" s="48">
        <f t="shared" si="356"/>
        <v>352778.75999999995</v>
      </c>
      <c r="Z583" s="20">
        <f t="shared" si="367"/>
        <v>1126970.2799999998</v>
      </c>
      <c r="AC583" s="87">
        <f t="shared" si="358"/>
        <v>7.1999999999999993</v>
      </c>
      <c r="AD583" s="83">
        <f t="shared" si="359"/>
        <v>669.59999999999991</v>
      </c>
      <c r="AE583" s="92">
        <f t="shared" si="362"/>
        <v>6.6000000000000005</v>
      </c>
      <c r="AF583" s="92">
        <f t="shared" si="363"/>
        <v>6.798</v>
      </c>
      <c r="AG583" s="92">
        <f t="shared" si="364"/>
        <v>6.9959999999999996</v>
      </c>
      <c r="AH583" s="92">
        <f t="shared" si="365"/>
        <v>7.1999999999999993</v>
      </c>
      <c r="AI583" s="137">
        <f t="shared" si="369"/>
        <v>640.20000000000005</v>
      </c>
      <c r="AJ583" s="137">
        <f t="shared" si="370"/>
        <v>659.40599999999995</v>
      </c>
      <c r="AK583" s="137">
        <f t="shared" si="371"/>
        <v>678.61199999999997</v>
      </c>
      <c r="AL583" s="137">
        <f t="shared" si="372"/>
        <v>698.4</v>
      </c>
    </row>
    <row r="584" spans="1:38">
      <c r="A584" s="5" t="s">
        <v>192</v>
      </c>
      <c r="B584" s="5" t="s">
        <v>207</v>
      </c>
      <c r="C584" s="22" t="s">
        <v>1226</v>
      </c>
      <c r="D584" s="22" t="s">
        <v>1235</v>
      </c>
      <c r="E584" s="22" t="s">
        <v>1248</v>
      </c>
      <c r="F584" s="22"/>
      <c r="G584" s="22"/>
      <c r="H584" s="23" t="s">
        <v>482</v>
      </c>
      <c r="I584" s="24"/>
      <c r="J584" s="32">
        <v>1066</v>
      </c>
      <c r="K584" s="26"/>
      <c r="L584" s="13">
        <f t="shared" si="368"/>
        <v>13</v>
      </c>
      <c r="M584" s="27">
        <f t="shared" si="351"/>
        <v>1131</v>
      </c>
      <c r="N584" s="27">
        <f t="shared" si="352"/>
        <v>1131.0000000000027</v>
      </c>
      <c r="O584" s="15">
        <v>50</v>
      </c>
      <c r="P584" s="30">
        <f t="shared" si="366"/>
        <v>1066</v>
      </c>
      <c r="Q584" s="48"/>
      <c r="R584" s="44">
        <f t="shared" si="361"/>
        <v>1332.5</v>
      </c>
      <c r="S584" s="48">
        <f t="shared" si="353"/>
        <v>199875</v>
      </c>
      <c r="T584" s="44">
        <f t="shared" si="347"/>
        <v>2206.62</v>
      </c>
      <c r="U584" s="48">
        <f t="shared" si="354"/>
        <v>330993</v>
      </c>
      <c r="V584" s="44">
        <f t="shared" si="348"/>
        <v>2473.12</v>
      </c>
      <c r="W584" s="48">
        <f t="shared" si="355"/>
        <v>370968</v>
      </c>
      <c r="X584" s="44">
        <f t="shared" si="349"/>
        <v>2739.62</v>
      </c>
      <c r="Y584" s="48">
        <f t="shared" si="356"/>
        <v>410943</v>
      </c>
      <c r="Z584" s="20">
        <f t="shared" si="367"/>
        <v>1312779</v>
      </c>
      <c r="AC584" s="87">
        <f t="shared" si="358"/>
        <v>15.6</v>
      </c>
      <c r="AD584" s="83">
        <f t="shared" si="359"/>
        <v>1450.8</v>
      </c>
      <c r="AE584" s="92">
        <f t="shared" si="362"/>
        <v>14.3</v>
      </c>
      <c r="AF584" s="92">
        <f t="shared" si="363"/>
        <v>14.728999999999999</v>
      </c>
      <c r="AG584" s="92">
        <f t="shared" si="364"/>
        <v>15.157999999999999</v>
      </c>
      <c r="AH584" s="92">
        <f t="shared" si="365"/>
        <v>15.6</v>
      </c>
      <c r="AI584" s="137">
        <f t="shared" si="369"/>
        <v>1387.1000000000001</v>
      </c>
      <c r="AJ584" s="137">
        <f t="shared" si="370"/>
        <v>1428.713</v>
      </c>
      <c r="AK584" s="137">
        <f t="shared" si="371"/>
        <v>1470.326</v>
      </c>
      <c r="AL584" s="137">
        <f t="shared" si="372"/>
        <v>1513.2</v>
      </c>
    </row>
    <row r="585" spans="1:38" ht="20.399999999999999">
      <c r="A585" s="5" t="s">
        <v>192</v>
      </c>
      <c r="B585" s="5" t="s">
        <v>207</v>
      </c>
      <c r="C585" s="22" t="s">
        <v>1226</v>
      </c>
      <c r="D585" s="22" t="s">
        <v>1237</v>
      </c>
      <c r="E585" s="22" t="s">
        <v>1249</v>
      </c>
      <c r="F585" s="22"/>
      <c r="G585" s="22"/>
      <c r="H585" s="23" t="s">
        <v>482</v>
      </c>
      <c r="I585" s="24"/>
      <c r="J585" s="32">
        <v>1066</v>
      </c>
      <c r="K585" s="26"/>
      <c r="L585" s="13">
        <f t="shared" si="368"/>
        <v>13</v>
      </c>
      <c r="M585" s="27">
        <f t="shared" si="351"/>
        <v>1131</v>
      </c>
      <c r="N585" s="27">
        <f t="shared" si="352"/>
        <v>1131.0000000000027</v>
      </c>
      <c r="O585" s="15">
        <v>1009</v>
      </c>
      <c r="P585" s="30">
        <f t="shared" si="366"/>
        <v>1066</v>
      </c>
      <c r="Q585" s="48"/>
      <c r="R585" s="44">
        <f t="shared" si="361"/>
        <v>1332.5</v>
      </c>
      <c r="S585" s="48">
        <f t="shared" si="353"/>
        <v>4033477.5</v>
      </c>
      <c r="T585" s="44">
        <f t="shared" si="347"/>
        <v>2206.62</v>
      </c>
      <c r="U585" s="48">
        <f t="shared" si="354"/>
        <v>6679438.7400000002</v>
      </c>
      <c r="V585" s="44">
        <f t="shared" si="348"/>
        <v>2473.12</v>
      </c>
      <c r="W585" s="48">
        <f t="shared" si="355"/>
        <v>7486134.2400000002</v>
      </c>
      <c r="X585" s="44">
        <f t="shared" si="349"/>
        <v>2739.62</v>
      </c>
      <c r="Y585" s="48">
        <f t="shared" si="356"/>
        <v>8292829.7400000002</v>
      </c>
      <c r="Z585" s="20">
        <f t="shared" si="367"/>
        <v>26491880.219999999</v>
      </c>
      <c r="AC585" s="87">
        <f t="shared" si="358"/>
        <v>15.6</v>
      </c>
      <c r="AD585" s="83">
        <f t="shared" si="359"/>
        <v>1450.8</v>
      </c>
      <c r="AE585" s="92">
        <f t="shared" si="362"/>
        <v>14.3</v>
      </c>
      <c r="AF585" s="92">
        <f t="shared" si="363"/>
        <v>14.728999999999999</v>
      </c>
      <c r="AG585" s="92">
        <f t="shared" si="364"/>
        <v>15.157999999999999</v>
      </c>
      <c r="AH585" s="92">
        <f t="shared" si="365"/>
        <v>15.6</v>
      </c>
      <c r="AI585" s="137">
        <f t="shared" si="369"/>
        <v>1387.1000000000001</v>
      </c>
      <c r="AJ585" s="137">
        <f t="shared" si="370"/>
        <v>1428.713</v>
      </c>
      <c r="AK585" s="137">
        <f t="shared" si="371"/>
        <v>1470.326</v>
      </c>
      <c r="AL585" s="137">
        <f t="shared" si="372"/>
        <v>1513.2</v>
      </c>
    </row>
    <row r="586" spans="1:38">
      <c r="A586" s="5" t="s">
        <v>192</v>
      </c>
      <c r="B586" s="5" t="s">
        <v>207</v>
      </c>
      <c r="C586" s="22" t="s">
        <v>1226</v>
      </c>
      <c r="D586" s="22" t="s">
        <v>1242</v>
      </c>
      <c r="E586" s="22" t="s">
        <v>1250</v>
      </c>
      <c r="F586" s="22"/>
      <c r="G586" s="22"/>
      <c r="H586" s="23" t="s">
        <v>482</v>
      </c>
      <c r="I586" s="24"/>
      <c r="J586" s="32">
        <v>1066</v>
      </c>
      <c r="K586" s="26"/>
      <c r="L586" s="13">
        <f t="shared" si="368"/>
        <v>13</v>
      </c>
      <c r="M586" s="27">
        <f t="shared" si="351"/>
        <v>1131</v>
      </c>
      <c r="N586" s="27">
        <f t="shared" si="352"/>
        <v>1131.0000000000027</v>
      </c>
      <c r="O586" s="15">
        <v>381</v>
      </c>
      <c r="P586" s="30">
        <f t="shared" si="366"/>
        <v>1066</v>
      </c>
      <c r="Q586" s="48"/>
      <c r="R586" s="44">
        <f t="shared" si="361"/>
        <v>1332.5</v>
      </c>
      <c r="S586" s="48">
        <f t="shared" si="353"/>
        <v>1523047.5</v>
      </c>
      <c r="T586" s="44">
        <f t="shared" si="347"/>
        <v>2206.62</v>
      </c>
      <c r="U586" s="48">
        <f t="shared" si="354"/>
        <v>2522166.66</v>
      </c>
      <c r="V586" s="44">
        <f t="shared" si="348"/>
        <v>2473.12</v>
      </c>
      <c r="W586" s="48">
        <f t="shared" si="355"/>
        <v>2826776.16</v>
      </c>
      <c r="X586" s="44">
        <f t="shared" si="349"/>
        <v>2739.62</v>
      </c>
      <c r="Y586" s="48">
        <f t="shared" si="356"/>
        <v>3131385.66</v>
      </c>
      <c r="Z586" s="20">
        <f t="shared" si="367"/>
        <v>10003375.98</v>
      </c>
      <c r="AC586" s="87">
        <f t="shared" si="358"/>
        <v>15.6</v>
      </c>
      <c r="AD586" s="83">
        <f t="shared" si="359"/>
        <v>1450.8</v>
      </c>
      <c r="AE586" s="92">
        <f t="shared" si="362"/>
        <v>14.3</v>
      </c>
      <c r="AF586" s="92">
        <f t="shared" si="363"/>
        <v>14.728999999999999</v>
      </c>
      <c r="AG586" s="92">
        <f t="shared" si="364"/>
        <v>15.157999999999999</v>
      </c>
      <c r="AH586" s="92">
        <f t="shared" si="365"/>
        <v>15.6</v>
      </c>
      <c r="AI586" s="137">
        <f t="shared" si="369"/>
        <v>1387.1000000000001</v>
      </c>
      <c r="AJ586" s="137">
        <f t="shared" si="370"/>
        <v>1428.713</v>
      </c>
      <c r="AK586" s="137">
        <f t="shared" si="371"/>
        <v>1470.326</v>
      </c>
      <c r="AL586" s="137">
        <f t="shared" si="372"/>
        <v>1513.2</v>
      </c>
    </row>
    <row r="587" spans="1:38">
      <c r="A587" s="5" t="s">
        <v>192</v>
      </c>
      <c r="B587" s="5" t="s">
        <v>207</v>
      </c>
      <c r="C587" s="22" t="s">
        <v>1226</v>
      </c>
      <c r="D587" s="22" t="s">
        <v>1251</v>
      </c>
      <c r="E587" s="22" t="s">
        <v>1252</v>
      </c>
      <c r="F587" s="22"/>
      <c r="G587" s="22"/>
      <c r="H587" s="23" t="s">
        <v>482</v>
      </c>
      <c r="I587" s="24"/>
      <c r="J587" s="32">
        <v>1066</v>
      </c>
      <c r="K587" s="26"/>
      <c r="L587" s="13">
        <f t="shared" si="368"/>
        <v>13</v>
      </c>
      <c r="M587" s="27">
        <f t="shared" si="351"/>
        <v>1131</v>
      </c>
      <c r="N587" s="27">
        <f t="shared" si="352"/>
        <v>1131.0000000000027</v>
      </c>
      <c r="P587" s="30">
        <f t="shared" si="366"/>
        <v>1066</v>
      </c>
      <c r="Q587" s="48"/>
      <c r="R587" s="44">
        <f t="shared" si="361"/>
        <v>1332.5</v>
      </c>
      <c r="S587" s="48">
        <f t="shared" si="353"/>
        <v>0</v>
      </c>
      <c r="T587" s="44">
        <f t="shared" si="347"/>
        <v>2206.62</v>
      </c>
      <c r="U587" s="48">
        <f t="shared" si="354"/>
        <v>0</v>
      </c>
      <c r="V587" s="44">
        <f t="shared" si="348"/>
        <v>2473.12</v>
      </c>
      <c r="W587" s="48">
        <f t="shared" si="355"/>
        <v>0</v>
      </c>
      <c r="X587" s="44">
        <f t="shared" si="349"/>
        <v>2739.62</v>
      </c>
      <c r="Y587" s="48">
        <f t="shared" si="356"/>
        <v>0</v>
      </c>
      <c r="Z587" s="20">
        <f t="shared" si="367"/>
        <v>0</v>
      </c>
      <c r="AC587" s="87">
        <f t="shared" si="358"/>
        <v>15.6</v>
      </c>
      <c r="AD587" s="83">
        <f t="shared" si="359"/>
        <v>1450.8</v>
      </c>
      <c r="AE587" s="92">
        <f t="shared" si="362"/>
        <v>14.3</v>
      </c>
      <c r="AF587" s="92">
        <f t="shared" si="363"/>
        <v>14.728999999999999</v>
      </c>
      <c r="AG587" s="92">
        <f t="shared" si="364"/>
        <v>15.157999999999999</v>
      </c>
      <c r="AH587" s="92">
        <f t="shared" si="365"/>
        <v>15.6</v>
      </c>
      <c r="AI587" s="137">
        <f t="shared" si="369"/>
        <v>1387.1000000000001</v>
      </c>
      <c r="AJ587" s="137">
        <f t="shared" si="370"/>
        <v>1428.713</v>
      </c>
      <c r="AK587" s="137">
        <f t="shared" si="371"/>
        <v>1470.326</v>
      </c>
      <c r="AL587" s="137">
        <f t="shared" si="372"/>
        <v>1513.2</v>
      </c>
    </row>
    <row r="588" spans="1:38">
      <c r="A588" s="5" t="s">
        <v>192</v>
      </c>
      <c r="B588" s="5" t="s">
        <v>207</v>
      </c>
      <c r="C588" s="22" t="s">
        <v>1226</v>
      </c>
      <c r="D588" s="22" t="s">
        <v>1253</v>
      </c>
      <c r="E588" s="22" t="s">
        <v>1254</v>
      </c>
      <c r="F588" s="22"/>
      <c r="G588" s="22"/>
      <c r="H588" s="23" t="s">
        <v>482</v>
      </c>
      <c r="I588" s="24"/>
      <c r="J588" s="32">
        <v>1066</v>
      </c>
      <c r="K588" s="26"/>
      <c r="L588" s="13">
        <f t="shared" si="368"/>
        <v>13</v>
      </c>
      <c r="M588" s="27">
        <f t="shared" si="351"/>
        <v>1131</v>
      </c>
      <c r="N588" s="27">
        <f t="shared" si="352"/>
        <v>1131.0000000000027</v>
      </c>
      <c r="P588" s="30">
        <f t="shared" si="366"/>
        <v>1066</v>
      </c>
      <c r="Q588" s="48">
        <f t="shared" ref="Q588:Q589" si="373">+P588*O588*3</f>
        <v>0</v>
      </c>
      <c r="R588" s="44">
        <f t="shared" si="361"/>
        <v>1332.5</v>
      </c>
      <c r="S588" s="48">
        <f t="shared" si="353"/>
        <v>0</v>
      </c>
      <c r="T588" s="44">
        <f t="shared" si="347"/>
        <v>2206.62</v>
      </c>
      <c r="U588" s="48">
        <f t="shared" si="354"/>
        <v>0</v>
      </c>
      <c r="V588" s="44">
        <f t="shared" si="348"/>
        <v>2473.12</v>
      </c>
      <c r="W588" s="48">
        <f t="shared" si="355"/>
        <v>0</v>
      </c>
      <c r="X588" s="44">
        <f t="shared" si="349"/>
        <v>2739.62</v>
      </c>
      <c r="Y588" s="48">
        <f t="shared" si="356"/>
        <v>0</v>
      </c>
      <c r="Z588" s="20">
        <f t="shared" si="367"/>
        <v>0</v>
      </c>
      <c r="AC588" s="87">
        <f t="shared" si="358"/>
        <v>15.6</v>
      </c>
      <c r="AD588" s="83">
        <f t="shared" si="359"/>
        <v>1450.8</v>
      </c>
      <c r="AE588" s="92">
        <f t="shared" si="362"/>
        <v>14.3</v>
      </c>
      <c r="AF588" s="92">
        <f t="shared" si="363"/>
        <v>14.728999999999999</v>
      </c>
      <c r="AG588" s="92">
        <f t="shared" si="364"/>
        <v>15.157999999999999</v>
      </c>
      <c r="AH588" s="92">
        <f t="shared" si="365"/>
        <v>15.6</v>
      </c>
      <c r="AI588" s="137">
        <f t="shared" si="369"/>
        <v>1387.1000000000001</v>
      </c>
      <c r="AJ588" s="137">
        <f t="shared" si="370"/>
        <v>1428.713</v>
      </c>
      <c r="AK588" s="137">
        <f t="shared" si="371"/>
        <v>1470.326</v>
      </c>
      <c r="AL588" s="137">
        <f t="shared" si="372"/>
        <v>1513.2</v>
      </c>
    </row>
    <row r="589" spans="1:38">
      <c r="A589" s="5" t="s">
        <v>192</v>
      </c>
      <c r="B589" s="5" t="s">
        <v>207</v>
      </c>
      <c r="C589" s="22" t="s">
        <v>1226</v>
      </c>
      <c r="D589" s="22" t="s">
        <v>1255</v>
      </c>
      <c r="E589" s="22" t="s">
        <v>1256</v>
      </c>
      <c r="F589" s="22"/>
      <c r="G589" s="22"/>
      <c r="H589" s="23" t="s">
        <v>482</v>
      </c>
      <c r="I589" s="24"/>
      <c r="J589" s="32">
        <v>1066</v>
      </c>
      <c r="K589" s="26"/>
      <c r="L589" s="13">
        <f t="shared" si="368"/>
        <v>13</v>
      </c>
      <c r="M589" s="27">
        <f t="shared" si="351"/>
        <v>1131</v>
      </c>
      <c r="N589" s="27">
        <f t="shared" si="352"/>
        <v>1131.0000000000027</v>
      </c>
      <c r="P589" s="30">
        <f t="shared" si="366"/>
        <v>1066</v>
      </c>
      <c r="Q589" s="48">
        <f t="shared" si="373"/>
        <v>0</v>
      </c>
      <c r="R589" s="44">
        <f t="shared" si="361"/>
        <v>1332.5</v>
      </c>
      <c r="S589" s="48">
        <f t="shared" si="353"/>
        <v>0</v>
      </c>
      <c r="T589" s="44">
        <f t="shared" si="347"/>
        <v>2206.62</v>
      </c>
      <c r="U589" s="48">
        <f t="shared" si="354"/>
        <v>0</v>
      </c>
      <c r="V589" s="44">
        <f t="shared" si="348"/>
        <v>2473.12</v>
      </c>
      <c r="W589" s="48">
        <f t="shared" si="355"/>
        <v>0</v>
      </c>
      <c r="X589" s="44">
        <f t="shared" si="349"/>
        <v>2739.62</v>
      </c>
      <c r="Y589" s="48">
        <f t="shared" si="356"/>
        <v>0</v>
      </c>
      <c r="Z589" s="20">
        <f t="shared" si="367"/>
        <v>0</v>
      </c>
      <c r="AC589" s="87">
        <f t="shared" si="358"/>
        <v>15.6</v>
      </c>
      <c r="AD589" s="83">
        <f t="shared" si="359"/>
        <v>1450.8</v>
      </c>
      <c r="AE589" s="92">
        <f t="shared" si="362"/>
        <v>14.3</v>
      </c>
      <c r="AF589" s="92">
        <f t="shared" si="363"/>
        <v>14.728999999999999</v>
      </c>
      <c r="AG589" s="92">
        <f t="shared" si="364"/>
        <v>15.157999999999999</v>
      </c>
      <c r="AH589" s="92">
        <f t="shared" si="365"/>
        <v>15.6</v>
      </c>
      <c r="AI589" s="137">
        <f t="shared" si="369"/>
        <v>1387.1000000000001</v>
      </c>
      <c r="AJ589" s="137">
        <f t="shared" si="370"/>
        <v>1428.713</v>
      </c>
      <c r="AK589" s="137">
        <f t="shared" si="371"/>
        <v>1470.326</v>
      </c>
      <c r="AL589" s="137">
        <f t="shared" si="372"/>
        <v>1513.2</v>
      </c>
    </row>
    <row r="590" spans="1:38">
      <c r="A590" s="5" t="s">
        <v>192</v>
      </c>
      <c r="B590" s="5" t="s">
        <v>207</v>
      </c>
      <c r="C590" s="22" t="s">
        <v>85</v>
      </c>
      <c r="E590" s="22"/>
      <c r="F590" s="22"/>
      <c r="G590" s="22"/>
      <c r="H590" s="23"/>
      <c r="I590" s="24"/>
      <c r="J590" s="32"/>
      <c r="K590" s="26"/>
      <c r="L590" s="13">
        <f t="shared" si="368"/>
        <v>0</v>
      </c>
      <c r="M590" s="27">
        <f t="shared" si="351"/>
        <v>0</v>
      </c>
      <c r="N590" s="27">
        <f t="shared" si="352"/>
        <v>0</v>
      </c>
      <c r="P590" s="30">
        <f t="shared" si="366"/>
        <v>0</v>
      </c>
      <c r="Q590" s="48">
        <f t="shared" si="360"/>
        <v>0</v>
      </c>
      <c r="R590" s="44">
        <f t="shared" si="361"/>
        <v>0</v>
      </c>
      <c r="S590" s="48">
        <f t="shared" si="353"/>
        <v>0</v>
      </c>
      <c r="T590" s="44">
        <f t="shared" si="347"/>
        <v>0</v>
      </c>
      <c r="U590" s="48">
        <f t="shared" si="354"/>
        <v>0</v>
      </c>
      <c r="V590" s="44">
        <f t="shared" si="348"/>
        <v>0</v>
      </c>
      <c r="W590" s="48">
        <f t="shared" si="355"/>
        <v>0</v>
      </c>
      <c r="X590" s="44">
        <f t="shared" si="349"/>
        <v>0</v>
      </c>
      <c r="Y590" s="48">
        <f t="shared" si="356"/>
        <v>0</v>
      </c>
      <c r="Z590" s="34">
        <f>SUM(Z570:Z589)</f>
        <v>505928711.90399992</v>
      </c>
      <c r="AC590" s="87">
        <f t="shared" si="358"/>
        <v>0</v>
      </c>
      <c r="AD590" s="83">
        <f t="shared" si="359"/>
        <v>0</v>
      </c>
      <c r="AE590" s="92">
        <f t="shared" si="362"/>
        <v>0</v>
      </c>
      <c r="AF590" s="92">
        <f t="shared" si="363"/>
        <v>0</v>
      </c>
      <c r="AG590" s="92">
        <f t="shared" si="364"/>
        <v>0</v>
      </c>
      <c r="AH590" s="92">
        <f t="shared" si="365"/>
        <v>0</v>
      </c>
      <c r="AI590" s="137">
        <f t="shared" si="369"/>
        <v>0</v>
      </c>
      <c r="AJ590" s="137">
        <f t="shared" si="370"/>
        <v>0</v>
      </c>
      <c r="AK590" s="137">
        <f t="shared" si="371"/>
        <v>0</v>
      </c>
      <c r="AL590" s="137">
        <f t="shared" si="372"/>
        <v>0</v>
      </c>
    </row>
    <row r="591" spans="1:38" ht="20.399999999999999">
      <c r="A591" s="5" t="s">
        <v>192</v>
      </c>
      <c r="B591" s="5" t="s">
        <v>207</v>
      </c>
      <c r="C591" s="22" t="s">
        <v>1226</v>
      </c>
      <c r="D591" s="22" t="s">
        <v>1257</v>
      </c>
      <c r="E591" s="22" t="s">
        <v>1193</v>
      </c>
      <c r="F591" s="22"/>
      <c r="G591" s="22"/>
      <c r="H591" s="23" t="s">
        <v>606</v>
      </c>
      <c r="I591" s="24"/>
      <c r="J591" s="32">
        <v>984</v>
      </c>
      <c r="K591" s="26"/>
      <c r="L591" s="13">
        <f t="shared" si="368"/>
        <v>12</v>
      </c>
      <c r="M591" s="27">
        <f t="shared" si="351"/>
        <v>1044</v>
      </c>
      <c r="N591" s="27">
        <f t="shared" si="352"/>
        <v>1044.0000000000025</v>
      </c>
      <c r="O591" s="15">
        <v>15</v>
      </c>
      <c r="P591" s="30">
        <f t="shared" si="366"/>
        <v>984</v>
      </c>
      <c r="Q591" s="48">
        <f t="shared" si="360"/>
        <v>14760</v>
      </c>
      <c r="R591" s="44">
        <f t="shared" si="361"/>
        <v>1230</v>
      </c>
      <c r="S591" s="48">
        <f t="shared" si="353"/>
        <v>55350</v>
      </c>
      <c r="T591" s="44">
        <f t="shared" si="347"/>
        <v>2036.8799999999999</v>
      </c>
      <c r="U591" s="48">
        <f t="shared" si="354"/>
        <v>91659.599999999991</v>
      </c>
      <c r="V591" s="44">
        <f t="shared" si="348"/>
        <v>2282.8799999999997</v>
      </c>
      <c r="W591" s="48">
        <f t="shared" si="355"/>
        <v>102729.59999999999</v>
      </c>
      <c r="X591" s="44">
        <f t="shared" si="349"/>
        <v>2528.8799999999997</v>
      </c>
      <c r="Y591" s="48">
        <f t="shared" si="356"/>
        <v>113799.59999999999</v>
      </c>
      <c r="Z591" s="20">
        <f>+Y591+W591+U591+S591</f>
        <v>363538.8</v>
      </c>
      <c r="AC591" s="87">
        <f t="shared" si="358"/>
        <v>14.399999999999999</v>
      </c>
      <c r="AD591" s="83">
        <f t="shared" si="359"/>
        <v>1339.1999999999998</v>
      </c>
      <c r="AE591" s="92">
        <f t="shared" si="362"/>
        <v>13.200000000000001</v>
      </c>
      <c r="AF591" s="92">
        <f t="shared" si="363"/>
        <v>13.596</v>
      </c>
      <c r="AG591" s="92">
        <f t="shared" si="364"/>
        <v>13.991999999999999</v>
      </c>
      <c r="AH591" s="92">
        <f t="shared" si="365"/>
        <v>14.399999999999999</v>
      </c>
      <c r="AI591" s="137">
        <f t="shared" si="369"/>
        <v>1280.4000000000001</v>
      </c>
      <c r="AJ591" s="137">
        <f t="shared" si="370"/>
        <v>1318.8119999999999</v>
      </c>
      <c r="AK591" s="137">
        <f t="shared" si="371"/>
        <v>1357.2239999999999</v>
      </c>
      <c r="AL591" s="137">
        <f t="shared" si="372"/>
        <v>1396.8</v>
      </c>
    </row>
    <row r="592" spans="1:38" ht="20.399999999999999">
      <c r="A592" s="5" t="s">
        <v>192</v>
      </c>
      <c r="B592" s="5" t="s">
        <v>207</v>
      </c>
      <c r="C592" s="22" t="s">
        <v>1226</v>
      </c>
      <c r="D592" s="22" t="s">
        <v>1257</v>
      </c>
      <c r="E592" s="22" t="s">
        <v>1258</v>
      </c>
      <c r="F592" s="22"/>
      <c r="G592" s="22"/>
      <c r="H592" s="23" t="s">
        <v>606</v>
      </c>
      <c r="I592" s="24">
        <v>675</v>
      </c>
      <c r="J592" s="32">
        <v>9840</v>
      </c>
      <c r="K592" s="26" t="s">
        <v>1259</v>
      </c>
      <c r="L592" s="13">
        <f t="shared" si="368"/>
        <v>120</v>
      </c>
      <c r="M592" s="27">
        <f t="shared" si="351"/>
        <v>10440</v>
      </c>
      <c r="N592" s="27">
        <f t="shared" si="352"/>
        <v>10440.000000000025</v>
      </c>
      <c r="O592" s="15">
        <v>50</v>
      </c>
      <c r="P592" s="30">
        <f t="shared" si="366"/>
        <v>9840</v>
      </c>
      <c r="Q592" s="48">
        <f t="shared" si="360"/>
        <v>492000</v>
      </c>
      <c r="R592" s="44">
        <f t="shared" si="361"/>
        <v>12300</v>
      </c>
      <c r="S592" s="48">
        <f t="shared" si="353"/>
        <v>1845000</v>
      </c>
      <c r="T592" s="44">
        <f t="shared" si="347"/>
        <v>20368.8</v>
      </c>
      <c r="U592" s="48">
        <f t="shared" si="354"/>
        <v>3055320</v>
      </c>
      <c r="V592" s="44">
        <f t="shared" si="348"/>
        <v>22828.799999999999</v>
      </c>
      <c r="W592" s="48">
        <f t="shared" si="355"/>
        <v>3424320</v>
      </c>
      <c r="X592" s="44">
        <f t="shared" si="349"/>
        <v>25288.799999999999</v>
      </c>
      <c r="Y592" s="48">
        <f t="shared" si="356"/>
        <v>3793320</v>
      </c>
      <c r="Z592" s="20">
        <f t="shared" ref="Z592:Z593" si="374">+Y592+W592+U592+S592</f>
        <v>12117960</v>
      </c>
      <c r="AC592" s="87">
        <f t="shared" si="358"/>
        <v>144</v>
      </c>
      <c r="AD592" s="83">
        <f t="shared" si="359"/>
        <v>13392</v>
      </c>
      <c r="AE592" s="92">
        <f t="shared" si="362"/>
        <v>132</v>
      </c>
      <c r="AF592" s="92">
        <f t="shared" si="363"/>
        <v>135.96</v>
      </c>
      <c r="AG592" s="92">
        <f t="shared" si="364"/>
        <v>139.91999999999999</v>
      </c>
      <c r="AH592" s="92">
        <f t="shared" si="365"/>
        <v>144</v>
      </c>
      <c r="AI592" s="137">
        <f t="shared" si="369"/>
        <v>12804</v>
      </c>
      <c r="AJ592" s="137">
        <f t="shared" si="370"/>
        <v>13188.12</v>
      </c>
      <c r="AK592" s="137">
        <f t="shared" si="371"/>
        <v>13572.239999999998</v>
      </c>
      <c r="AL592" s="137">
        <f t="shared" si="372"/>
        <v>13968</v>
      </c>
    </row>
    <row r="593" spans="1:38" ht="20.399999999999999">
      <c r="A593" s="5" t="s">
        <v>192</v>
      </c>
      <c r="B593" s="5" t="s">
        <v>207</v>
      </c>
      <c r="C593" s="22" t="s">
        <v>1226</v>
      </c>
      <c r="D593" s="22" t="s">
        <v>1257</v>
      </c>
      <c r="E593" s="22" t="s">
        <v>1260</v>
      </c>
      <c r="F593" s="22"/>
      <c r="G593" s="22"/>
      <c r="H593" s="23" t="s">
        <v>606</v>
      </c>
      <c r="I593" s="24"/>
      <c r="J593" s="32">
        <v>164</v>
      </c>
      <c r="K593" s="26"/>
      <c r="L593" s="13">
        <f t="shared" si="368"/>
        <v>2</v>
      </c>
      <c r="M593" s="27">
        <f t="shared" si="351"/>
        <v>174</v>
      </c>
      <c r="N593" s="27">
        <f t="shared" si="352"/>
        <v>174.0000000000004</v>
      </c>
      <c r="O593" s="15">
        <v>33.33</v>
      </c>
      <c r="P593" s="30">
        <f t="shared" si="366"/>
        <v>164</v>
      </c>
      <c r="Q593" s="48">
        <f t="shared" si="360"/>
        <v>5466.12</v>
      </c>
      <c r="R593" s="44">
        <f t="shared" si="361"/>
        <v>205</v>
      </c>
      <c r="S593" s="48">
        <f t="shared" si="353"/>
        <v>20497.949999999997</v>
      </c>
      <c r="T593" s="44">
        <f t="shared" si="347"/>
        <v>339.47999999999996</v>
      </c>
      <c r="U593" s="48">
        <f t="shared" si="354"/>
        <v>33944.605199999991</v>
      </c>
      <c r="V593" s="44">
        <f t="shared" si="348"/>
        <v>380.47999999999996</v>
      </c>
      <c r="W593" s="48">
        <f t="shared" si="355"/>
        <v>38044.195199999995</v>
      </c>
      <c r="X593" s="44">
        <f t="shared" si="349"/>
        <v>421.47999999999996</v>
      </c>
      <c r="Y593" s="48">
        <f t="shared" si="356"/>
        <v>42143.785199999998</v>
      </c>
      <c r="Z593" s="20">
        <f t="shared" si="374"/>
        <v>134630.5356</v>
      </c>
      <c r="AC593" s="87">
        <f t="shared" si="358"/>
        <v>2.4</v>
      </c>
      <c r="AD593" s="83">
        <f t="shared" si="359"/>
        <v>223.2</v>
      </c>
      <c r="AE593" s="92">
        <f t="shared" si="362"/>
        <v>2.2000000000000002</v>
      </c>
      <c r="AF593" s="92">
        <f t="shared" si="363"/>
        <v>2.266</v>
      </c>
      <c r="AG593" s="92">
        <f t="shared" si="364"/>
        <v>2.3319999999999999</v>
      </c>
      <c r="AH593" s="92">
        <f t="shared" si="365"/>
        <v>2.4</v>
      </c>
      <c r="AI593" s="137">
        <f t="shared" si="369"/>
        <v>213.4</v>
      </c>
      <c r="AJ593" s="137">
        <f t="shared" si="370"/>
        <v>219.80199999999999</v>
      </c>
      <c r="AK593" s="137">
        <f t="shared" si="371"/>
        <v>226.20399999999998</v>
      </c>
      <c r="AL593" s="137">
        <f t="shared" si="372"/>
        <v>232.79999999999998</v>
      </c>
    </row>
    <row r="594" spans="1:38">
      <c r="A594" s="5" t="s">
        <v>285</v>
      </c>
      <c r="B594" s="5" t="s">
        <v>207</v>
      </c>
      <c r="C594" s="22" t="s">
        <v>85</v>
      </c>
      <c r="D594" s="22"/>
      <c r="E594" s="22"/>
      <c r="F594" s="22"/>
      <c r="G594" s="22"/>
      <c r="H594" s="23"/>
      <c r="I594" s="24"/>
      <c r="J594" s="32"/>
      <c r="K594" s="26"/>
      <c r="L594" s="13">
        <f t="shared" si="368"/>
        <v>0</v>
      </c>
      <c r="M594" s="27"/>
      <c r="N594" s="27"/>
      <c r="P594" s="30">
        <f t="shared" si="366"/>
        <v>0</v>
      </c>
      <c r="Q594" s="48">
        <f t="shared" si="360"/>
        <v>0</v>
      </c>
      <c r="R594" s="44">
        <f t="shared" si="361"/>
        <v>0</v>
      </c>
      <c r="S594" s="48">
        <f t="shared" si="353"/>
        <v>0</v>
      </c>
      <c r="T594" s="44">
        <f t="shared" si="347"/>
        <v>0</v>
      </c>
      <c r="U594" s="48">
        <f t="shared" si="354"/>
        <v>0</v>
      </c>
      <c r="V594" s="44">
        <f t="shared" si="348"/>
        <v>0</v>
      </c>
      <c r="W594" s="48">
        <f t="shared" si="355"/>
        <v>0</v>
      </c>
      <c r="X594" s="44">
        <f t="shared" si="349"/>
        <v>0</v>
      </c>
      <c r="Y594" s="48">
        <f t="shared" si="356"/>
        <v>0</v>
      </c>
      <c r="Z594" s="34">
        <f>SUM(Z591:Z593)</f>
        <v>12616129.3356</v>
      </c>
      <c r="AC594" s="87">
        <f t="shared" si="358"/>
        <v>0</v>
      </c>
      <c r="AD594" s="83">
        <f t="shared" si="359"/>
        <v>0</v>
      </c>
      <c r="AE594" s="92">
        <f t="shared" si="362"/>
        <v>0</v>
      </c>
      <c r="AF594" s="92">
        <f t="shared" si="363"/>
        <v>0</v>
      </c>
      <c r="AG594" s="92">
        <f t="shared" si="364"/>
        <v>0</v>
      </c>
      <c r="AH594" s="92">
        <f t="shared" si="365"/>
        <v>0</v>
      </c>
      <c r="AI594" s="137">
        <f t="shared" si="369"/>
        <v>0</v>
      </c>
      <c r="AJ594" s="137">
        <f t="shared" si="370"/>
        <v>0</v>
      </c>
      <c r="AK594" s="137">
        <f t="shared" si="371"/>
        <v>0</v>
      </c>
      <c r="AL594" s="137">
        <f t="shared" si="372"/>
        <v>0</v>
      </c>
    </row>
    <row r="595" spans="1:38" ht="30.6">
      <c r="A595" s="5" t="s">
        <v>285</v>
      </c>
      <c r="B595" s="5" t="s">
        <v>207</v>
      </c>
      <c r="C595" s="22" t="s">
        <v>1261</v>
      </c>
      <c r="D595" s="22" t="s">
        <v>1262</v>
      </c>
      <c r="E595" s="22" t="s">
        <v>1263</v>
      </c>
      <c r="F595" s="22"/>
      <c r="G595" s="22"/>
      <c r="H595" s="23" t="s">
        <v>606</v>
      </c>
      <c r="I595" s="24">
        <v>11583</v>
      </c>
      <c r="J595" s="32">
        <v>8200</v>
      </c>
      <c r="K595" s="26" t="s">
        <v>1264</v>
      </c>
      <c r="L595" s="13">
        <f t="shared" si="368"/>
        <v>100</v>
      </c>
      <c r="M595" s="27">
        <f t="shared" ref="M595:M626" si="375">+L595*87</f>
        <v>8700</v>
      </c>
      <c r="N595" s="27">
        <f t="shared" ref="N595:N627" si="376">+(1.0609756097561)*J595</f>
        <v>8700.00000000002</v>
      </c>
      <c r="O595" s="15">
        <f>312</f>
        <v>312</v>
      </c>
      <c r="P595" s="30">
        <f t="shared" si="366"/>
        <v>8200</v>
      </c>
      <c r="Q595" s="48"/>
      <c r="R595" s="44">
        <f>+P595*1.7</f>
        <v>13940</v>
      </c>
      <c r="S595" s="48">
        <f t="shared" si="353"/>
        <v>13047840</v>
      </c>
      <c r="T595" s="44">
        <f t="shared" si="347"/>
        <v>16974</v>
      </c>
      <c r="U595" s="48">
        <f t="shared" si="354"/>
        <v>15887664</v>
      </c>
      <c r="V595" s="44">
        <f t="shared" si="348"/>
        <v>19024</v>
      </c>
      <c r="W595" s="48">
        <f t="shared" si="355"/>
        <v>17806464</v>
      </c>
      <c r="X595" s="44">
        <f t="shared" si="349"/>
        <v>21074</v>
      </c>
      <c r="Y595" s="48">
        <f t="shared" si="356"/>
        <v>19725264</v>
      </c>
      <c r="Z595" s="20">
        <f>+Y595+W595+U595+S595</f>
        <v>66467232</v>
      </c>
      <c r="AC595" s="87">
        <f t="shared" si="358"/>
        <v>120</v>
      </c>
      <c r="AD595" s="83">
        <f t="shared" si="359"/>
        <v>11160</v>
      </c>
      <c r="AE595" s="92">
        <f t="shared" si="362"/>
        <v>110.00000000000001</v>
      </c>
      <c r="AF595" s="92">
        <f t="shared" si="363"/>
        <v>113.3</v>
      </c>
      <c r="AG595" s="92">
        <f t="shared" si="364"/>
        <v>116.6</v>
      </c>
      <c r="AH595" s="92">
        <f t="shared" si="365"/>
        <v>120</v>
      </c>
      <c r="AI595" s="137">
        <f t="shared" si="369"/>
        <v>10670.000000000002</v>
      </c>
      <c r="AJ595" s="137">
        <f t="shared" si="370"/>
        <v>10990.1</v>
      </c>
      <c r="AK595" s="137">
        <f t="shared" si="371"/>
        <v>11310.199999999999</v>
      </c>
      <c r="AL595" s="137">
        <f t="shared" si="372"/>
        <v>11640</v>
      </c>
    </row>
    <row r="596" spans="1:38" ht="20.399999999999999">
      <c r="A596" s="5" t="s">
        <v>285</v>
      </c>
      <c r="B596" s="5" t="s">
        <v>207</v>
      </c>
      <c r="C596" s="22" t="s">
        <v>1261</v>
      </c>
      <c r="D596" s="22" t="s">
        <v>1262</v>
      </c>
      <c r="E596" s="22" t="s">
        <v>1265</v>
      </c>
      <c r="F596" s="22"/>
      <c r="G596" s="22"/>
      <c r="H596" s="23" t="s">
        <v>482</v>
      </c>
      <c r="I596" s="24">
        <v>32400</v>
      </c>
      <c r="J596" s="32">
        <v>41000</v>
      </c>
      <c r="K596" s="26" t="s">
        <v>1266</v>
      </c>
      <c r="L596" s="13">
        <f t="shared" si="368"/>
        <v>500</v>
      </c>
      <c r="M596" s="27">
        <f t="shared" si="375"/>
        <v>43500</v>
      </c>
      <c r="N596" s="27">
        <f t="shared" si="376"/>
        <v>43500.000000000102</v>
      </c>
      <c r="O596" s="15">
        <v>24</v>
      </c>
      <c r="P596" s="30">
        <f t="shared" si="366"/>
        <v>41000</v>
      </c>
      <c r="Q596" s="48"/>
      <c r="R596" s="44">
        <f t="shared" ref="R596:R626" si="377">+P596*1.7</f>
        <v>69700</v>
      </c>
      <c r="S596" s="48">
        <f t="shared" si="353"/>
        <v>5018400</v>
      </c>
      <c r="T596" s="44">
        <f t="shared" si="347"/>
        <v>84870</v>
      </c>
      <c r="U596" s="48">
        <f t="shared" si="354"/>
        <v>6110640</v>
      </c>
      <c r="V596" s="44">
        <f t="shared" si="348"/>
        <v>95120</v>
      </c>
      <c r="W596" s="48">
        <f t="shared" si="355"/>
        <v>6848640</v>
      </c>
      <c r="X596" s="44">
        <f t="shared" si="349"/>
        <v>105370</v>
      </c>
      <c r="Y596" s="48">
        <f t="shared" si="356"/>
        <v>7586640</v>
      </c>
      <c r="Z596" s="20">
        <f t="shared" ref="Z596:Z627" si="378">+Y596+W596+U596+S596</f>
        <v>25564320</v>
      </c>
      <c r="AC596" s="87">
        <f t="shared" si="358"/>
        <v>600</v>
      </c>
      <c r="AD596" s="83">
        <f t="shared" si="359"/>
        <v>55800</v>
      </c>
      <c r="AE596" s="92">
        <f t="shared" si="362"/>
        <v>550</v>
      </c>
      <c r="AF596" s="92">
        <f t="shared" si="363"/>
        <v>566.5</v>
      </c>
      <c r="AG596" s="92">
        <f t="shared" si="364"/>
        <v>583</v>
      </c>
      <c r="AH596" s="92">
        <f t="shared" si="365"/>
        <v>600</v>
      </c>
      <c r="AI596" s="137">
        <f t="shared" si="369"/>
        <v>53350</v>
      </c>
      <c r="AJ596" s="137">
        <f t="shared" si="370"/>
        <v>54950.5</v>
      </c>
      <c r="AK596" s="137">
        <f t="shared" si="371"/>
        <v>56551</v>
      </c>
      <c r="AL596" s="137">
        <f t="shared" si="372"/>
        <v>58200</v>
      </c>
    </row>
    <row r="597" spans="1:38" ht="30.6">
      <c r="A597" s="5" t="s">
        <v>285</v>
      </c>
      <c r="B597" s="5" t="s">
        <v>207</v>
      </c>
      <c r="C597" s="22" t="s">
        <v>1261</v>
      </c>
      <c r="D597" s="22" t="s">
        <v>1262</v>
      </c>
      <c r="E597" s="22" t="s">
        <v>1267</v>
      </c>
      <c r="F597" s="22" t="s">
        <v>1268</v>
      </c>
      <c r="G597" s="22"/>
      <c r="H597" s="23" t="s">
        <v>606</v>
      </c>
      <c r="I597" s="24">
        <v>900</v>
      </c>
      <c r="J597" s="32">
        <v>900</v>
      </c>
      <c r="K597" s="26" t="s">
        <v>791</v>
      </c>
      <c r="L597" s="13">
        <f t="shared" si="368"/>
        <v>10.975609756097562</v>
      </c>
      <c r="M597" s="27">
        <f t="shared" si="375"/>
        <v>954.87804878048792</v>
      </c>
      <c r="N597" s="27">
        <f t="shared" si="376"/>
        <v>954.87804878049008</v>
      </c>
      <c r="O597" s="15">
        <v>120</v>
      </c>
      <c r="P597" s="30">
        <f t="shared" si="366"/>
        <v>900</v>
      </c>
      <c r="Q597" s="48"/>
      <c r="R597" s="44">
        <f t="shared" si="377"/>
        <v>1530</v>
      </c>
      <c r="S597" s="48">
        <f t="shared" si="353"/>
        <v>550800</v>
      </c>
      <c r="T597" s="44">
        <f t="shared" si="347"/>
        <v>1862.9999999999998</v>
      </c>
      <c r="U597" s="48">
        <f t="shared" si="354"/>
        <v>670679.99999999988</v>
      </c>
      <c r="V597" s="44">
        <f t="shared" si="348"/>
        <v>2088</v>
      </c>
      <c r="W597" s="48">
        <f t="shared" si="355"/>
        <v>751680</v>
      </c>
      <c r="X597" s="44">
        <f t="shared" si="349"/>
        <v>2313</v>
      </c>
      <c r="Y597" s="48">
        <f t="shared" si="356"/>
        <v>832680</v>
      </c>
      <c r="Z597" s="20">
        <f t="shared" si="378"/>
        <v>2805840</v>
      </c>
      <c r="AC597" s="87">
        <f t="shared" si="358"/>
        <v>13.170731707317074</v>
      </c>
      <c r="AD597" s="83">
        <f t="shared" si="359"/>
        <v>1224.8780487804879</v>
      </c>
      <c r="AE597" s="92">
        <f t="shared" si="362"/>
        <v>12.07317073170732</v>
      </c>
      <c r="AF597" s="92">
        <f t="shared" si="363"/>
        <v>12.435365853658539</v>
      </c>
      <c r="AG597" s="92">
        <f t="shared" si="364"/>
        <v>12.797560975609755</v>
      </c>
      <c r="AH597" s="92">
        <f t="shared" si="365"/>
        <v>13.170731707317074</v>
      </c>
      <c r="AI597" s="137">
        <f t="shared" si="369"/>
        <v>1171.0975609756101</v>
      </c>
      <c r="AJ597" s="137">
        <f t="shared" si="370"/>
        <v>1206.2304878048783</v>
      </c>
      <c r="AK597" s="137">
        <f t="shared" si="371"/>
        <v>1241.3634146341462</v>
      </c>
      <c r="AL597" s="137">
        <f t="shared" si="372"/>
        <v>1277.5609756097563</v>
      </c>
    </row>
    <row r="598" spans="1:38" ht="20.399999999999999">
      <c r="A598" s="5" t="s">
        <v>285</v>
      </c>
      <c r="B598" s="5" t="s">
        <v>207</v>
      </c>
      <c r="C598" s="22" t="s">
        <v>1261</v>
      </c>
      <c r="D598" s="22" t="s">
        <v>1262</v>
      </c>
      <c r="E598" s="22" t="s">
        <v>1269</v>
      </c>
      <c r="F598" s="22"/>
      <c r="G598" s="22"/>
      <c r="H598" s="23" t="s">
        <v>606</v>
      </c>
      <c r="I598" s="24">
        <v>4050</v>
      </c>
      <c r="J598" s="32">
        <v>820</v>
      </c>
      <c r="K598" s="26" t="s">
        <v>1270</v>
      </c>
      <c r="L598" s="13">
        <f t="shared" si="368"/>
        <v>10</v>
      </c>
      <c r="M598" s="27">
        <f t="shared" si="375"/>
        <v>870</v>
      </c>
      <c r="N598" s="27">
        <f t="shared" si="376"/>
        <v>870.00000000000205</v>
      </c>
      <c r="O598" s="15">
        <f>80</f>
        <v>80</v>
      </c>
      <c r="P598" s="30">
        <f t="shared" si="366"/>
        <v>820</v>
      </c>
      <c r="Q598" s="48"/>
      <c r="R598" s="44">
        <f t="shared" si="377"/>
        <v>1394</v>
      </c>
      <c r="S598" s="48">
        <f t="shared" si="353"/>
        <v>334560</v>
      </c>
      <c r="T598" s="44">
        <f t="shared" si="347"/>
        <v>1697.3999999999999</v>
      </c>
      <c r="U598" s="48">
        <f t="shared" si="354"/>
        <v>407376</v>
      </c>
      <c r="V598" s="44">
        <f t="shared" si="348"/>
        <v>1902.3999999999999</v>
      </c>
      <c r="W598" s="48">
        <f t="shared" si="355"/>
        <v>456576</v>
      </c>
      <c r="X598" s="44">
        <f t="shared" si="349"/>
        <v>2107.4</v>
      </c>
      <c r="Y598" s="48">
        <f t="shared" si="356"/>
        <v>505776</v>
      </c>
      <c r="Z598" s="20">
        <f t="shared" si="378"/>
        <v>1704288</v>
      </c>
      <c r="AC598" s="87">
        <f t="shared" si="358"/>
        <v>12</v>
      </c>
      <c r="AD598" s="83">
        <f t="shared" si="359"/>
        <v>1116</v>
      </c>
      <c r="AE598" s="92">
        <f t="shared" si="362"/>
        <v>11</v>
      </c>
      <c r="AF598" s="92">
        <f t="shared" si="363"/>
        <v>11.33</v>
      </c>
      <c r="AG598" s="92">
        <f t="shared" si="364"/>
        <v>11.66</v>
      </c>
      <c r="AH598" s="92">
        <f t="shared" si="365"/>
        <v>12</v>
      </c>
      <c r="AI598" s="137">
        <f t="shared" si="369"/>
        <v>1067</v>
      </c>
      <c r="AJ598" s="137">
        <f t="shared" si="370"/>
        <v>1099.01</v>
      </c>
      <c r="AK598" s="137">
        <f t="shared" si="371"/>
        <v>1131.02</v>
      </c>
      <c r="AL598" s="137">
        <f t="shared" si="372"/>
        <v>1164</v>
      </c>
    </row>
    <row r="599" spans="1:38" ht="30.6">
      <c r="A599" s="5" t="s">
        <v>285</v>
      </c>
      <c r="B599" s="5" t="s">
        <v>207</v>
      </c>
      <c r="C599" s="22" t="s">
        <v>1261</v>
      </c>
      <c r="D599" s="22" t="s">
        <v>1262</v>
      </c>
      <c r="E599" s="22" t="s">
        <v>1271</v>
      </c>
      <c r="F599" s="22" t="s">
        <v>1272</v>
      </c>
      <c r="G599" s="22"/>
      <c r="H599" s="23" t="s">
        <v>537</v>
      </c>
      <c r="I599" s="24">
        <v>1350</v>
      </c>
      <c r="J599" s="32">
        <v>1230</v>
      </c>
      <c r="K599" s="26" t="s">
        <v>1273</v>
      </c>
      <c r="L599" s="13">
        <f t="shared" si="368"/>
        <v>15</v>
      </c>
      <c r="M599" s="27">
        <f t="shared" si="375"/>
        <v>1305</v>
      </c>
      <c r="N599" s="27">
        <f t="shared" si="376"/>
        <v>1305.0000000000032</v>
      </c>
      <c r="O599" s="15">
        <f>60</f>
        <v>60</v>
      </c>
      <c r="P599" s="30">
        <f t="shared" si="366"/>
        <v>1230</v>
      </c>
      <c r="Q599" s="48"/>
      <c r="R599" s="44">
        <f t="shared" si="377"/>
        <v>2091</v>
      </c>
      <c r="S599" s="48">
        <f t="shared" si="353"/>
        <v>376380</v>
      </c>
      <c r="T599" s="44">
        <f t="shared" si="347"/>
        <v>2546.1</v>
      </c>
      <c r="U599" s="48">
        <f t="shared" si="354"/>
        <v>458298</v>
      </c>
      <c r="V599" s="44">
        <f t="shared" si="348"/>
        <v>2853.6</v>
      </c>
      <c r="W599" s="48">
        <f t="shared" si="355"/>
        <v>513648</v>
      </c>
      <c r="X599" s="44">
        <f t="shared" si="349"/>
        <v>3161.1</v>
      </c>
      <c r="Y599" s="48">
        <f t="shared" si="356"/>
        <v>568998</v>
      </c>
      <c r="Z599" s="20">
        <f t="shared" si="378"/>
        <v>1917324</v>
      </c>
      <c r="AC599" s="87">
        <f t="shared" si="358"/>
        <v>18</v>
      </c>
      <c r="AD599" s="83">
        <f t="shared" si="359"/>
        <v>1674</v>
      </c>
      <c r="AE599" s="92">
        <f t="shared" si="362"/>
        <v>16.5</v>
      </c>
      <c r="AF599" s="92">
        <f t="shared" si="363"/>
        <v>16.995000000000001</v>
      </c>
      <c r="AG599" s="92">
        <f t="shared" si="364"/>
        <v>17.489999999999998</v>
      </c>
      <c r="AH599" s="92">
        <f t="shared" si="365"/>
        <v>18</v>
      </c>
      <c r="AI599" s="137">
        <f t="shared" si="369"/>
        <v>1600.5</v>
      </c>
      <c r="AJ599" s="137">
        <f t="shared" si="370"/>
        <v>1648.5150000000001</v>
      </c>
      <c r="AK599" s="137">
        <f t="shared" si="371"/>
        <v>1696.5299999999997</v>
      </c>
      <c r="AL599" s="137">
        <f t="shared" si="372"/>
        <v>1746</v>
      </c>
    </row>
    <row r="600" spans="1:38" ht="30.6">
      <c r="A600" s="5" t="s">
        <v>285</v>
      </c>
      <c r="B600" s="5" t="s">
        <v>207</v>
      </c>
      <c r="C600" s="22" t="s">
        <v>1261</v>
      </c>
      <c r="D600" s="22" t="s">
        <v>1262</v>
      </c>
      <c r="E600" s="22" t="s">
        <v>1274</v>
      </c>
      <c r="F600" s="22" t="s">
        <v>1275</v>
      </c>
      <c r="G600" s="22"/>
      <c r="H600" s="23" t="s">
        <v>606</v>
      </c>
      <c r="I600" s="24">
        <v>6750</v>
      </c>
      <c r="J600" s="32">
        <v>8200</v>
      </c>
      <c r="K600" s="26" t="s">
        <v>1276</v>
      </c>
      <c r="L600" s="13">
        <f t="shared" si="368"/>
        <v>100</v>
      </c>
      <c r="M600" s="27">
        <f t="shared" si="375"/>
        <v>8700</v>
      </c>
      <c r="N600" s="27">
        <f t="shared" si="376"/>
        <v>8700.00000000002</v>
      </c>
      <c r="O600" s="15">
        <f>40</f>
        <v>40</v>
      </c>
      <c r="P600" s="30">
        <f t="shared" si="366"/>
        <v>8200</v>
      </c>
      <c r="Q600" s="48"/>
      <c r="R600" s="44">
        <f t="shared" si="377"/>
        <v>13940</v>
      </c>
      <c r="S600" s="48">
        <f t="shared" si="353"/>
        <v>1672800</v>
      </c>
      <c r="T600" s="44">
        <f t="shared" si="347"/>
        <v>16974</v>
      </c>
      <c r="U600" s="48">
        <f t="shared" si="354"/>
        <v>2036880</v>
      </c>
      <c r="V600" s="44">
        <f t="shared" si="348"/>
        <v>19024</v>
      </c>
      <c r="W600" s="48">
        <f t="shared" si="355"/>
        <v>2282880</v>
      </c>
      <c r="X600" s="44">
        <f t="shared" si="349"/>
        <v>21074</v>
      </c>
      <c r="Y600" s="48">
        <f t="shared" si="356"/>
        <v>2528880</v>
      </c>
      <c r="Z600" s="20">
        <f t="shared" si="378"/>
        <v>8521440</v>
      </c>
      <c r="AC600" s="87">
        <f t="shared" si="358"/>
        <v>120</v>
      </c>
      <c r="AD600" s="83">
        <f t="shared" si="359"/>
        <v>11160</v>
      </c>
      <c r="AE600" s="92">
        <f t="shared" si="362"/>
        <v>110.00000000000001</v>
      </c>
      <c r="AF600" s="92">
        <f t="shared" si="363"/>
        <v>113.3</v>
      </c>
      <c r="AG600" s="92">
        <f t="shared" si="364"/>
        <v>116.6</v>
      </c>
      <c r="AH600" s="92">
        <f t="shared" si="365"/>
        <v>120</v>
      </c>
      <c r="AI600" s="137">
        <f t="shared" si="369"/>
        <v>10670.000000000002</v>
      </c>
      <c r="AJ600" s="137">
        <f t="shared" si="370"/>
        <v>10990.1</v>
      </c>
      <c r="AK600" s="137">
        <f t="shared" si="371"/>
        <v>11310.199999999999</v>
      </c>
      <c r="AL600" s="137">
        <f t="shared" si="372"/>
        <v>11640</v>
      </c>
    </row>
    <row r="601" spans="1:38" ht="30.6">
      <c r="A601" s="5" t="s">
        <v>285</v>
      </c>
      <c r="B601" s="5" t="s">
        <v>207</v>
      </c>
      <c r="C601" s="22" t="s">
        <v>1261</v>
      </c>
      <c r="D601" s="22" t="s">
        <v>1262</v>
      </c>
      <c r="E601" s="22" t="s">
        <v>1277</v>
      </c>
      <c r="F601" s="22" t="s">
        <v>1275</v>
      </c>
      <c r="G601" s="22"/>
      <c r="H601" s="23" t="s">
        <v>606</v>
      </c>
      <c r="I601" s="24">
        <v>6750</v>
      </c>
      <c r="J601" s="32">
        <v>16400</v>
      </c>
      <c r="K601" s="26" t="s">
        <v>1278</v>
      </c>
      <c r="L601" s="13">
        <f t="shared" si="368"/>
        <v>200</v>
      </c>
      <c r="M601" s="27">
        <f t="shared" si="375"/>
        <v>17400</v>
      </c>
      <c r="N601" s="27">
        <f t="shared" si="376"/>
        <v>17400.00000000004</v>
      </c>
      <c r="O601" s="15">
        <v>2.63</v>
      </c>
      <c r="P601" s="30">
        <f t="shared" si="366"/>
        <v>16400</v>
      </c>
      <c r="Q601" s="48"/>
      <c r="R601" s="44">
        <f t="shared" si="377"/>
        <v>27880</v>
      </c>
      <c r="S601" s="48">
        <f t="shared" si="353"/>
        <v>219973.19999999998</v>
      </c>
      <c r="T601" s="44">
        <f t="shared" si="347"/>
        <v>33948</v>
      </c>
      <c r="U601" s="48">
        <f t="shared" si="354"/>
        <v>267849.71999999997</v>
      </c>
      <c r="V601" s="44">
        <f t="shared" si="348"/>
        <v>38048</v>
      </c>
      <c r="W601" s="48">
        <f t="shared" si="355"/>
        <v>300198.71999999997</v>
      </c>
      <c r="X601" s="44">
        <f t="shared" si="349"/>
        <v>42148</v>
      </c>
      <c r="Y601" s="48">
        <f t="shared" si="356"/>
        <v>332547.71999999997</v>
      </c>
      <c r="Z601" s="20">
        <f t="shared" si="378"/>
        <v>1120569.3599999999</v>
      </c>
      <c r="AC601" s="87">
        <f t="shared" si="358"/>
        <v>240</v>
      </c>
      <c r="AD601" s="83">
        <f t="shared" si="359"/>
        <v>22320</v>
      </c>
      <c r="AE601" s="92">
        <f t="shared" si="362"/>
        <v>220.00000000000003</v>
      </c>
      <c r="AF601" s="92">
        <f t="shared" si="363"/>
        <v>226.6</v>
      </c>
      <c r="AG601" s="92">
        <f t="shared" si="364"/>
        <v>233.2</v>
      </c>
      <c r="AH601" s="92">
        <f t="shared" si="365"/>
        <v>240</v>
      </c>
      <c r="AI601" s="137">
        <f t="shared" si="369"/>
        <v>21340.000000000004</v>
      </c>
      <c r="AJ601" s="137">
        <f t="shared" si="370"/>
        <v>21980.2</v>
      </c>
      <c r="AK601" s="137">
        <f t="shared" si="371"/>
        <v>22620.399999999998</v>
      </c>
      <c r="AL601" s="137">
        <f t="shared" si="372"/>
        <v>23280</v>
      </c>
    </row>
    <row r="602" spans="1:38" ht="40.799999999999997">
      <c r="A602" s="5" t="s">
        <v>285</v>
      </c>
      <c r="B602" s="5" t="s">
        <v>207</v>
      </c>
      <c r="C602" s="22" t="s">
        <v>1261</v>
      </c>
      <c r="D602" s="22" t="s">
        <v>1262</v>
      </c>
      <c r="E602" s="22" t="s">
        <v>1279</v>
      </c>
      <c r="F602" s="22" t="s">
        <v>1280</v>
      </c>
      <c r="G602" s="22"/>
      <c r="H602" s="23" t="s">
        <v>482</v>
      </c>
      <c r="I602" s="24">
        <v>202.5</v>
      </c>
      <c r="J602" s="32">
        <v>410</v>
      </c>
      <c r="K602" s="26" t="s">
        <v>1204</v>
      </c>
      <c r="L602" s="13">
        <f t="shared" si="368"/>
        <v>5</v>
      </c>
      <c r="M602" s="27">
        <f t="shared" si="375"/>
        <v>435</v>
      </c>
      <c r="N602" s="27">
        <f t="shared" si="376"/>
        <v>435.00000000000102</v>
      </c>
      <c r="O602" s="15">
        <v>10</v>
      </c>
      <c r="P602" s="30">
        <f t="shared" si="366"/>
        <v>410</v>
      </c>
      <c r="Q602" s="48"/>
      <c r="R602" s="44">
        <f t="shared" si="377"/>
        <v>697</v>
      </c>
      <c r="S602" s="48">
        <f t="shared" si="353"/>
        <v>20910</v>
      </c>
      <c r="T602" s="44">
        <f t="shared" si="347"/>
        <v>848.69999999999993</v>
      </c>
      <c r="U602" s="48">
        <f t="shared" si="354"/>
        <v>25461</v>
      </c>
      <c r="V602" s="44">
        <f t="shared" si="348"/>
        <v>951.19999999999993</v>
      </c>
      <c r="W602" s="48">
        <f t="shared" si="355"/>
        <v>28536</v>
      </c>
      <c r="X602" s="44">
        <f t="shared" si="349"/>
        <v>1053.7</v>
      </c>
      <c r="Y602" s="48">
        <f t="shared" si="356"/>
        <v>31611</v>
      </c>
      <c r="Z602" s="20">
        <f t="shared" si="378"/>
        <v>106518</v>
      </c>
      <c r="AC602" s="87">
        <f t="shared" si="358"/>
        <v>6</v>
      </c>
      <c r="AD602" s="83">
        <f t="shared" si="359"/>
        <v>558</v>
      </c>
      <c r="AE602" s="92">
        <f t="shared" si="362"/>
        <v>5.5</v>
      </c>
      <c r="AF602" s="92">
        <f t="shared" si="363"/>
        <v>5.665</v>
      </c>
      <c r="AG602" s="92">
        <f t="shared" si="364"/>
        <v>5.83</v>
      </c>
      <c r="AH602" s="92">
        <f t="shared" si="365"/>
        <v>6</v>
      </c>
      <c r="AI602" s="137">
        <f t="shared" si="369"/>
        <v>533.5</v>
      </c>
      <c r="AJ602" s="137">
        <f t="shared" si="370"/>
        <v>549.505</v>
      </c>
      <c r="AK602" s="137">
        <f t="shared" si="371"/>
        <v>565.51</v>
      </c>
      <c r="AL602" s="137">
        <f t="shared" si="372"/>
        <v>582</v>
      </c>
    </row>
    <row r="603" spans="1:38">
      <c r="A603" s="5" t="s">
        <v>285</v>
      </c>
      <c r="B603" s="5" t="s">
        <v>207</v>
      </c>
      <c r="C603" s="22" t="s">
        <v>1261</v>
      </c>
      <c r="D603" s="22" t="s">
        <v>1262</v>
      </c>
      <c r="E603" s="22" t="s">
        <v>1281</v>
      </c>
      <c r="F603" s="22" t="s">
        <v>639</v>
      </c>
      <c r="G603" s="22"/>
      <c r="H603" s="23" t="s">
        <v>482</v>
      </c>
      <c r="I603" s="24">
        <v>202.5</v>
      </c>
      <c r="J603" s="32">
        <v>246</v>
      </c>
      <c r="K603" s="26" t="s">
        <v>1276</v>
      </c>
      <c r="L603" s="13">
        <f t="shared" si="368"/>
        <v>3</v>
      </c>
      <c r="M603" s="27">
        <f t="shared" si="375"/>
        <v>261</v>
      </c>
      <c r="N603" s="27">
        <f t="shared" si="376"/>
        <v>261.00000000000063</v>
      </c>
      <c r="O603" s="15">
        <v>28955</v>
      </c>
      <c r="P603" s="30">
        <f t="shared" si="366"/>
        <v>246</v>
      </c>
      <c r="Q603" s="48"/>
      <c r="R603" s="44">
        <f t="shared" si="377"/>
        <v>418.2</v>
      </c>
      <c r="S603" s="48">
        <f t="shared" si="353"/>
        <v>36326943</v>
      </c>
      <c r="T603" s="44">
        <f t="shared" si="347"/>
        <v>509.21999999999997</v>
      </c>
      <c r="U603" s="48">
        <f t="shared" si="354"/>
        <v>44233395.299999997</v>
      </c>
      <c r="V603" s="44">
        <f t="shared" si="348"/>
        <v>570.71999999999991</v>
      </c>
      <c r="W603" s="48">
        <f t="shared" si="355"/>
        <v>49575592.799999997</v>
      </c>
      <c r="X603" s="44">
        <f t="shared" si="349"/>
        <v>632.21999999999991</v>
      </c>
      <c r="Y603" s="48">
        <f t="shared" si="356"/>
        <v>54917790.299999997</v>
      </c>
      <c r="Z603" s="20">
        <f t="shared" si="378"/>
        <v>185053721.39999998</v>
      </c>
      <c r="AC603" s="87">
        <f t="shared" si="358"/>
        <v>3.5999999999999996</v>
      </c>
      <c r="AD603" s="83">
        <f t="shared" si="359"/>
        <v>334.79999999999995</v>
      </c>
      <c r="AE603" s="92">
        <f t="shared" si="362"/>
        <v>3.3000000000000003</v>
      </c>
      <c r="AF603" s="92">
        <f t="shared" si="363"/>
        <v>3.399</v>
      </c>
      <c r="AG603" s="92">
        <f t="shared" si="364"/>
        <v>3.4979999999999998</v>
      </c>
      <c r="AH603" s="92">
        <f t="shared" si="365"/>
        <v>3.5999999999999996</v>
      </c>
      <c r="AI603" s="137">
        <f t="shared" si="369"/>
        <v>320.10000000000002</v>
      </c>
      <c r="AJ603" s="137">
        <f t="shared" si="370"/>
        <v>329.70299999999997</v>
      </c>
      <c r="AK603" s="137">
        <f t="shared" si="371"/>
        <v>339.30599999999998</v>
      </c>
      <c r="AL603" s="137">
        <f t="shared" si="372"/>
        <v>349.2</v>
      </c>
    </row>
    <row r="604" spans="1:38">
      <c r="A604" s="5" t="s">
        <v>285</v>
      </c>
      <c r="B604" s="5" t="s">
        <v>207</v>
      </c>
      <c r="C604" s="22" t="s">
        <v>1261</v>
      </c>
      <c r="D604" s="22" t="s">
        <v>1262</v>
      </c>
      <c r="E604" s="22" t="s">
        <v>1281</v>
      </c>
      <c r="F604" s="22" t="s">
        <v>612</v>
      </c>
      <c r="G604" s="22"/>
      <c r="H604" s="23" t="s">
        <v>482</v>
      </c>
      <c r="I604" s="24"/>
      <c r="J604" s="32">
        <v>328</v>
      </c>
      <c r="K604" s="26"/>
      <c r="L604" s="13">
        <f t="shared" si="368"/>
        <v>4</v>
      </c>
      <c r="M604" s="27">
        <f t="shared" si="375"/>
        <v>348</v>
      </c>
      <c r="N604" s="27">
        <f t="shared" si="376"/>
        <v>348.0000000000008</v>
      </c>
      <c r="O604" s="15">
        <v>4445</v>
      </c>
      <c r="P604" s="30">
        <f t="shared" si="366"/>
        <v>328</v>
      </c>
      <c r="Q604" s="48"/>
      <c r="R604" s="44">
        <f t="shared" si="377"/>
        <v>557.6</v>
      </c>
      <c r="S604" s="48">
        <f t="shared" si="353"/>
        <v>7435596</v>
      </c>
      <c r="T604" s="44">
        <f t="shared" si="347"/>
        <v>678.95999999999992</v>
      </c>
      <c r="U604" s="48">
        <f t="shared" si="354"/>
        <v>9053931.5999999996</v>
      </c>
      <c r="V604" s="44">
        <f t="shared" si="348"/>
        <v>760.95999999999992</v>
      </c>
      <c r="W604" s="48">
        <f t="shared" si="355"/>
        <v>10147401.6</v>
      </c>
      <c r="X604" s="44">
        <f t="shared" si="349"/>
        <v>842.95999999999992</v>
      </c>
      <c r="Y604" s="48">
        <f t="shared" si="356"/>
        <v>11240871.6</v>
      </c>
      <c r="Z604" s="20">
        <f t="shared" si="378"/>
        <v>37877800.799999997</v>
      </c>
      <c r="AC604" s="87">
        <f t="shared" si="358"/>
        <v>4.8</v>
      </c>
      <c r="AD604" s="83">
        <f t="shared" si="359"/>
        <v>446.4</v>
      </c>
      <c r="AE604" s="92">
        <f t="shared" si="362"/>
        <v>4.4000000000000004</v>
      </c>
      <c r="AF604" s="92">
        <f t="shared" si="363"/>
        <v>4.532</v>
      </c>
      <c r="AG604" s="92">
        <f t="shared" si="364"/>
        <v>4.6639999999999997</v>
      </c>
      <c r="AH604" s="92">
        <f t="shared" si="365"/>
        <v>4.8</v>
      </c>
      <c r="AI604" s="137">
        <f t="shared" si="369"/>
        <v>426.8</v>
      </c>
      <c r="AJ604" s="137">
        <f t="shared" si="370"/>
        <v>439.60399999999998</v>
      </c>
      <c r="AK604" s="137">
        <f t="shared" si="371"/>
        <v>452.40799999999996</v>
      </c>
      <c r="AL604" s="137">
        <f t="shared" si="372"/>
        <v>465.59999999999997</v>
      </c>
    </row>
    <row r="605" spans="1:38">
      <c r="A605" s="5" t="s">
        <v>285</v>
      </c>
      <c r="B605" s="5" t="s">
        <v>207</v>
      </c>
      <c r="C605" s="22" t="s">
        <v>1261</v>
      </c>
      <c r="D605" s="22" t="s">
        <v>1262</v>
      </c>
      <c r="E605" s="22" t="s">
        <v>1282</v>
      </c>
      <c r="F605" s="22" t="s">
        <v>1283</v>
      </c>
      <c r="G605" s="22"/>
      <c r="H605" s="23" t="s">
        <v>1182</v>
      </c>
      <c r="I605" s="24"/>
      <c r="J605" s="32">
        <v>2870</v>
      </c>
      <c r="K605" s="26"/>
      <c r="L605" s="13">
        <f t="shared" si="368"/>
        <v>35</v>
      </c>
      <c r="M605" s="27">
        <f t="shared" si="375"/>
        <v>3045</v>
      </c>
      <c r="N605" s="27">
        <f t="shared" si="376"/>
        <v>3045.0000000000073</v>
      </c>
      <c r="O605" s="15">
        <v>50</v>
      </c>
      <c r="P605" s="30">
        <f t="shared" si="366"/>
        <v>2870</v>
      </c>
      <c r="Q605" s="48"/>
      <c r="R605" s="44">
        <f t="shared" si="377"/>
        <v>4879</v>
      </c>
      <c r="S605" s="48">
        <f t="shared" si="353"/>
        <v>731850</v>
      </c>
      <c r="T605" s="44">
        <f t="shared" ref="T605:T637" si="379">+J605*2.07</f>
        <v>5940.9</v>
      </c>
      <c r="U605" s="48">
        <f t="shared" si="354"/>
        <v>891135</v>
      </c>
      <c r="V605" s="44">
        <f t="shared" ref="V605:V637" si="380">+J605*2.32</f>
        <v>6658.4</v>
      </c>
      <c r="W605" s="48">
        <f t="shared" si="355"/>
        <v>998760</v>
      </c>
      <c r="X605" s="44">
        <f t="shared" ref="X605:X637" si="381">+J605*2.57</f>
        <v>7375.9</v>
      </c>
      <c r="Y605" s="48">
        <f t="shared" si="356"/>
        <v>1106385</v>
      </c>
      <c r="Z605" s="20">
        <f t="shared" si="378"/>
        <v>3728130</v>
      </c>
      <c r="AC605" s="87">
        <f t="shared" si="358"/>
        <v>42</v>
      </c>
      <c r="AD605" s="83">
        <f t="shared" si="359"/>
        <v>3906</v>
      </c>
      <c r="AE605" s="92">
        <f t="shared" si="362"/>
        <v>38.5</v>
      </c>
      <c r="AF605" s="92">
        <f t="shared" si="363"/>
        <v>39.655000000000001</v>
      </c>
      <c r="AG605" s="92">
        <f t="shared" si="364"/>
        <v>40.809999999999995</v>
      </c>
      <c r="AH605" s="92">
        <f t="shared" si="365"/>
        <v>42</v>
      </c>
      <c r="AI605" s="137">
        <f t="shared" si="369"/>
        <v>3734.5</v>
      </c>
      <c r="AJ605" s="137">
        <f t="shared" si="370"/>
        <v>3846.5350000000003</v>
      </c>
      <c r="AK605" s="137">
        <f t="shared" si="371"/>
        <v>3958.5699999999997</v>
      </c>
      <c r="AL605" s="137">
        <f t="shared" si="372"/>
        <v>4074</v>
      </c>
    </row>
    <row r="606" spans="1:38" ht="20.399999999999999">
      <c r="A606" s="5" t="s">
        <v>285</v>
      </c>
      <c r="B606" s="5" t="s">
        <v>207</v>
      </c>
      <c r="C606" s="22" t="s">
        <v>1261</v>
      </c>
      <c r="D606" s="22" t="s">
        <v>1262</v>
      </c>
      <c r="E606" s="22" t="s">
        <v>1284</v>
      </c>
      <c r="F606" s="22" t="s">
        <v>1283</v>
      </c>
      <c r="G606" s="22"/>
      <c r="H606" s="23" t="s">
        <v>1182</v>
      </c>
      <c r="I606" s="24">
        <v>6682.5</v>
      </c>
      <c r="J606" s="32">
        <v>2870</v>
      </c>
      <c r="K606" s="26" t="s">
        <v>1285</v>
      </c>
      <c r="L606" s="13">
        <f t="shared" si="368"/>
        <v>35</v>
      </c>
      <c r="M606" s="27">
        <f t="shared" si="375"/>
        <v>3045</v>
      </c>
      <c r="N606" s="27">
        <f t="shared" si="376"/>
        <v>3045.0000000000073</v>
      </c>
      <c r="O606" s="15">
        <v>70</v>
      </c>
      <c r="P606" s="30">
        <f t="shared" si="366"/>
        <v>2870</v>
      </c>
      <c r="Q606" s="48"/>
      <c r="R606" s="44">
        <f t="shared" si="377"/>
        <v>4879</v>
      </c>
      <c r="S606" s="48">
        <f t="shared" si="353"/>
        <v>1024590</v>
      </c>
      <c r="T606" s="44">
        <f t="shared" si="379"/>
        <v>5940.9</v>
      </c>
      <c r="U606" s="48">
        <f t="shared" si="354"/>
        <v>1247589</v>
      </c>
      <c r="V606" s="44">
        <f t="shared" si="380"/>
        <v>6658.4</v>
      </c>
      <c r="W606" s="48">
        <f t="shared" si="355"/>
        <v>1398264</v>
      </c>
      <c r="X606" s="44">
        <f t="shared" si="381"/>
        <v>7375.9</v>
      </c>
      <c r="Y606" s="48">
        <f t="shared" si="356"/>
        <v>1548939</v>
      </c>
      <c r="Z606" s="20">
        <f t="shared" si="378"/>
        <v>5219382</v>
      </c>
      <c r="AC606" s="87">
        <f t="shared" si="358"/>
        <v>42</v>
      </c>
      <c r="AD606" s="83">
        <f t="shared" si="359"/>
        <v>3906</v>
      </c>
      <c r="AE606" s="92">
        <f t="shared" si="362"/>
        <v>38.5</v>
      </c>
      <c r="AF606" s="92">
        <f t="shared" si="363"/>
        <v>39.655000000000001</v>
      </c>
      <c r="AG606" s="92">
        <f t="shared" si="364"/>
        <v>40.809999999999995</v>
      </c>
      <c r="AH606" s="92">
        <f t="shared" si="365"/>
        <v>42</v>
      </c>
      <c r="AI606" s="137">
        <f t="shared" si="369"/>
        <v>3734.5</v>
      </c>
      <c r="AJ606" s="137">
        <f t="shared" si="370"/>
        <v>3846.5350000000003</v>
      </c>
      <c r="AK606" s="137">
        <f t="shared" si="371"/>
        <v>3958.5699999999997</v>
      </c>
      <c r="AL606" s="137">
        <f t="shared" si="372"/>
        <v>4074</v>
      </c>
    </row>
    <row r="607" spans="1:38" ht="40.799999999999997">
      <c r="A607" s="5" t="s">
        <v>285</v>
      </c>
      <c r="B607" s="5" t="s">
        <v>207</v>
      </c>
      <c r="C607" s="22" t="s">
        <v>1261</v>
      </c>
      <c r="D607" s="22" t="s">
        <v>1262</v>
      </c>
      <c r="E607" s="22" t="s">
        <v>1286</v>
      </c>
      <c r="F607" s="22" t="s">
        <v>1287</v>
      </c>
      <c r="G607" s="22"/>
      <c r="H607" s="23" t="s">
        <v>482</v>
      </c>
      <c r="I607" s="24"/>
      <c r="J607" s="32">
        <v>8461</v>
      </c>
      <c r="K607" s="26"/>
      <c r="L607" s="13">
        <f t="shared" si="368"/>
        <v>103.1829268292683</v>
      </c>
      <c r="M607" s="27">
        <f t="shared" si="375"/>
        <v>8976.914634146342</v>
      </c>
      <c r="N607" s="27">
        <f t="shared" si="376"/>
        <v>8976.914634146362</v>
      </c>
      <c r="O607" s="15">
        <v>150</v>
      </c>
      <c r="P607" s="30">
        <f t="shared" si="366"/>
        <v>8461</v>
      </c>
      <c r="Q607" s="48"/>
      <c r="R607" s="44">
        <f t="shared" si="377"/>
        <v>14383.699999999999</v>
      </c>
      <c r="S607" s="48">
        <f t="shared" si="353"/>
        <v>6472665</v>
      </c>
      <c r="T607" s="44">
        <f t="shared" si="379"/>
        <v>17514.27</v>
      </c>
      <c r="U607" s="48">
        <f t="shared" si="354"/>
        <v>7881421.5</v>
      </c>
      <c r="V607" s="44">
        <f t="shared" si="380"/>
        <v>19629.52</v>
      </c>
      <c r="W607" s="48">
        <f t="shared" si="355"/>
        <v>8833284</v>
      </c>
      <c r="X607" s="44">
        <f t="shared" si="381"/>
        <v>21744.77</v>
      </c>
      <c r="Y607" s="48">
        <f t="shared" si="356"/>
        <v>9785146.5</v>
      </c>
      <c r="Z607" s="20">
        <f t="shared" si="378"/>
        <v>32972517</v>
      </c>
      <c r="AC607" s="87">
        <f t="shared" si="358"/>
        <v>123.81951219512194</v>
      </c>
      <c r="AD607" s="83">
        <f t="shared" si="359"/>
        <v>11515.214634146341</v>
      </c>
      <c r="AE607" s="92">
        <f t="shared" si="362"/>
        <v>113.50121951219514</v>
      </c>
      <c r="AF607" s="92">
        <f t="shared" si="363"/>
        <v>116.90625609756098</v>
      </c>
      <c r="AG607" s="92">
        <f t="shared" si="364"/>
        <v>120.31129268292683</v>
      </c>
      <c r="AH607" s="92">
        <f t="shared" si="365"/>
        <v>123.81951219512194</v>
      </c>
      <c r="AI607" s="137">
        <f t="shared" si="369"/>
        <v>11009.618292682928</v>
      </c>
      <c r="AJ607" s="137">
        <f t="shared" si="370"/>
        <v>11339.906841463415</v>
      </c>
      <c r="AK607" s="137">
        <f t="shared" si="371"/>
        <v>11670.195390243904</v>
      </c>
      <c r="AL607" s="137">
        <f t="shared" si="372"/>
        <v>12010.492682926828</v>
      </c>
    </row>
    <row r="608" spans="1:38" ht="20.399999999999999">
      <c r="A608" s="5" t="s">
        <v>285</v>
      </c>
      <c r="B608" s="5" t="s">
        <v>207</v>
      </c>
      <c r="C608" s="22" t="s">
        <v>1261</v>
      </c>
      <c r="D608" s="22" t="s">
        <v>2226</v>
      </c>
      <c r="E608" s="22" t="s">
        <v>1288</v>
      </c>
      <c r="F608" s="22"/>
      <c r="G608" s="22"/>
      <c r="H608" s="23" t="s">
        <v>606</v>
      </c>
      <c r="I608" s="24">
        <v>2430</v>
      </c>
      <c r="J608" s="32">
        <v>4100</v>
      </c>
      <c r="K608" s="26" t="s">
        <v>1247</v>
      </c>
      <c r="L608" s="13">
        <f t="shared" si="368"/>
        <v>50</v>
      </c>
      <c r="M608" s="27">
        <f t="shared" si="375"/>
        <v>4350</v>
      </c>
      <c r="N608" s="27">
        <f t="shared" si="376"/>
        <v>4350.00000000001</v>
      </c>
      <c r="O608" s="15">
        <v>25</v>
      </c>
      <c r="P608" s="30">
        <f t="shared" si="366"/>
        <v>4100</v>
      </c>
      <c r="Q608" s="48"/>
      <c r="R608" s="44">
        <f t="shared" si="377"/>
        <v>6970</v>
      </c>
      <c r="S608" s="48">
        <f t="shared" si="353"/>
        <v>522750</v>
      </c>
      <c r="T608" s="44">
        <f t="shared" si="379"/>
        <v>8487</v>
      </c>
      <c r="U608" s="48">
        <f t="shared" si="354"/>
        <v>636525</v>
      </c>
      <c r="V608" s="44">
        <f t="shared" si="380"/>
        <v>9512</v>
      </c>
      <c r="W608" s="48">
        <f t="shared" si="355"/>
        <v>713400</v>
      </c>
      <c r="X608" s="44">
        <f t="shared" si="381"/>
        <v>10537</v>
      </c>
      <c r="Y608" s="48">
        <f t="shared" si="356"/>
        <v>790275</v>
      </c>
      <c r="Z608" s="20">
        <f t="shared" si="378"/>
        <v>2662950</v>
      </c>
      <c r="AC608" s="87">
        <f t="shared" si="358"/>
        <v>60</v>
      </c>
      <c r="AD608" s="83">
        <f t="shared" si="359"/>
        <v>5580</v>
      </c>
      <c r="AE608" s="92">
        <f t="shared" si="362"/>
        <v>55.000000000000007</v>
      </c>
      <c r="AF608" s="92">
        <f t="shared" si="363"/>
        <v>56.65</v>
      </c>
      <c r="AG608" s="92">
        <f t="shared" si="364"/>
        <v>58.3</v>
      </c>
      <c r="AH608" s="92">
        <f t="shared" si="365"/>
        <v>60</v>
      </c>
      <c r="AI608" s="137">
        <f t="shared" si="369"/>
        <v>5335.0000000000009</v>
      </c>
      <c r="AJ608" s="137">
        <f t="shared" si="370"/>
        <v>5495.05</v>
      </c>
      <c r="AK608" s="137">
        <f t="shared" si="371"/>
        <v>5655.0999999999995</v>
      </c>
      <c r="AL608" s="137">
        <f t="shared" si="372"/>
        <v>5820</v>
      </c>
    </row>
    <row r="609" spans="1:38" ht="30.6">
      <c r="A609" s="5" t="s">
        <v>285</v>
      </c>
      <c r="B609" s="5" t="s">
        <v>207</v>
      </c>
      <c r="C609" s="22" t="s">
        <v>1261</v>
      </c>
      <c r="D609" s="22" t="s">
        <v>1262</v>
      </c>
      <c r="E609" s="22" t="s">
        <v>1289</v>
      </c>
      <c r="F609" s="22" t="s">
        <v>1290</v>
      </c>
      <c r="G609" s="22"/>
      <c r="H609" s="23" t="s">
        <v>606</v>
      </c>
      <c r="I609" s="24">
        <v>2430</v>
      </c>
      <c r="J609" s="32">
        <v>8200</v>
      </c>
      <c r="K609" s="26" t="s">
        <v>1291</v>
      </c>
      <c r="L609" s="13">
        <f t="shared" si="368"/>
        <v>100</v>
      </c>
      <c r="M609" s="27">
        <f t="shared" si="375"/>
        <v>8700</v>
      </c>
      <c r="N609" s="27">
        <f t="shared" si="376"/>
        <v>8700.00000000002</v>
      </c>
      <c r="O609" s="15">
        <v>20</v>
      </c>
      <c r="P609" s="30">
        <f t="shared" si="366"/>
        <v>8200</v>
      </c>
      <c r="Q609" s="48"/>
      <c r="R609" s="44">
        <f t="shared" si="377"/>
        <v>13940</v>
      </c>
      <c r="S609" s="48">
        <f t="shared" si="353"/>
        <v>836400</v>
      </c>
      <c r="T609" s="44">
        <f t="shared" si="379"/>
        <v>16974</v>
      </c>
      <c r="U609" s="48">
        <f t="shared" si="354"/>
        <v>1018440</v>
      </c>
      <c r="V609" s="44">
        <f t="shared" si="380"/>
        <v>19024</v>
      </c>
      <c r="W609" s="48">
        <f t="shared" si="355"/>
        <v>1141440</v>
      </c>
      <c r="X609" s="44">
        <f t="shared" si="381"/>
        <v>21074</v>
      </c>
      <c r="Y609" s="48">
        <f t="shared" si="356"/>
        <v>1264440</v>
      </c>
      <c r="Z609" s="20">
        <f t="shared" si="378"/>
        <v>4260720</v>
      </c>
      <c r="AC609" s="87">
        <f t="shared" si="358"/>
        <v>120</v>
      </c>
      <c r="AD609" s="83">
        <f t="shared" si="359"/>
        <v>11160</v>
      </c>
      <c r="AE609" s="92">
        <f t="shared" si="362"/>
        <v>110.00000000000001</v>
      </c>
      <c r="AF609" s="92">
        <f t="shared" si="363"/>
        <v>113.3</v>
      </c>
      <c r="AG609" s="92">
        <f t="shared" si="364"/>
        <v>116.6</v>
      </c>
      <c r="AH609" s="92">
        <f t="shared" si="365"/>
        <v>120</v>
      </c>
      <c r="AI609" s="137">
        <f t="shared" si="369"/>
        <v>10670.000000000002</v>
      </c>
      <c r="AJ609" s="137">
        <f t="shared" si="370"/>
        <v>10990.1</v>
      </c>
      <c r="AK609" s="137">
        <f t="shared" si="371"/>
        <v>11310.199999999999</v>
      </c>
      <c r="AL609" s="137">
        <f t="shared" si="372"/>
        <v>11640</v>
      </c>
    </row>
    <row r="610" spans="1:38" ht="30.6">
      <c r="A610" s="5" t="s">
        <v>285</v>
      </c>
      <c r="B610" s="5" t="s">
        <v>207</v>
      </c>
      <c r="C610" s="22" t="s">
        <v>1261</v>
      </c>
      <c r="D610" s="22" t="s">
        <v>1262</v>
      </c>
      <c r="E610" s="22" t="s">
        <v>1292</v>
      </c>
      <c r="F610" s="22" t="s">
        <v>1290</v>
      </c>
      <c r="G610" s="22"/>
      <c r="H610" s="23" t="s">
        <v>606</v>
      </c>
      <c r="I610" s="24"/>
      <c r="J610" s="32">
        <v>1640</v>
      </c>
      <c r="K610" s="26"/>
      <c r="L610" s="13">
        <f t="shared" si="368"/>
        <v>20</v>
      </c>
      <c r="M610" s="27">
        <f t="shared" si="375"/>
        <v>1740</v>
      </c>
      <c r="N610" s="27">
        <f t="shared" si="376"/>
        <v>1740.0000000000041</v>
      </c>
      <c r="O610" s="15">
        <v>24</v>
      </c>
      <c r="P610" s="30">
        <f t="shared" si="366"/>
        <v>1640</v>
      </c>
      <c r="Q610" s="48"/>
      <c r="R610" s="44">
        <f t="shared" si="377"/>
        <v>2788</v>
      </c>
      <c r="S610" s="48">
        <f t="shared" si="353"/>
        <v>200736</v>
      </c>
      <c r="T610" s="44">
        <f t="shared" si="379"/>
        <v>3394.7999999999997</v>
      </c>
      <c r="U610" s="48">
        <f t="shared" si="354"/>
        <v>244425.59999999998</v>
      </c>
      <c r="V610" s="44">
        <f t="shared" si="380"/>
        <v>3804.7999999999997</v>
      </c>
      <c r="W610" s="48">
        <f t="shared" si="355"/>
        <v>273945.59999999998</v>
      </c>
      <c r="X610" s="44">
        <f t="shared" si="381"/>
        <v>4214.8</v>
      </c>
      <c r="Y610" s="48">
        <f t="shared" si="356"/>
        <v>303465.60000000003</v>
      </c>
      <c r="Z610" s="20">
        <f t="shared" si="378"/>
        <v>1022572.7999999999</v>
      </c>
      <c r="AC610" s="87">
        <f t="shared" si="358"/>
        <v>24</v>
      </c>
      <c r="AD610" s="83">
        <f t="shared" si="359"/>
        <v>2232</v>
      </c>
      <c r="AE610" s="92">
        <f t="shared" si="362"/>
        <v>22</v>
      </c>
      <c r="AF610" s="92">
        <f t="shared" si="363"/>
        <v>22.66</v>
      </c>
      <c r="AG610" s="92">
        <f t="shared" si="364"/>
        <v>23.32</v>
      </c>
      <c r="AH610" s="92">
        <f t="shared" si="365"/>
        <v>24</v>
      </c>
      <c r="AI610" s="137">
        <f t="shared" si="369"/>
        <v>2134</v>
      </c>
      <c r="AJ610" s="137">
        <f t="shared" si="370"/>
        <v>2198.02</v>
      </c>
      <c r="AK610" s="137">
        <f t="shared" si="371"/>
        <v>2262.04</v>
      </c>
      <c r="AL610" s="137">
        <f t="shared" si="372"/>
        <v>2328</v>
      </c>
    </row>
    <row r="611" spans="1:38" ht="30.6">
      <c r="A611" s="5" t="s">
        <v>285</v>
      </c>
      <c r="B611" s="5" t="s">
        <v>207</v>
      </c>
      <c r="C611" s="22" t="s">
        <v>1261</v>
      </c>
      <c r="D611" s="22" t="s">
        <v>1262</v>
      </c>
      <c r="E611" s="22" t="s">
        <v>1293</v>
      </c>
      <c r="F611" s="22" t="s">
        <v>1290</v>
      </c>
      <c r="G611" s="22"/>
      <c r="H611" s="23" t="s">
        <v>606</v>
      </c>
      <c r="I611" s="24">
        <v>810</v>
      </c>
      <c r="J611" s="32">
        <v>4100</v>
      </c>
      <c r="K611" s="26" t="s">
        <v>1294</v>
      </c>
      <c r="L611" s="13">
        <f t="shared" si="368"/>
        <v>50</v>
      </c>
      <c r="M611" s="27">
        <f t="shared" si="375"/>
        <v>4350</v>
      </c>
      <c r="N611" s="27">
        <f t="shared" si="376"/>
        <v>4350.00000000001</v>
      </c>
      <c r="O611" s="15">
        <v>35</v>
      </c>
      <c r="P611" s="30">
        <f t="shared" si="366"/>
        <v>4100</v>
      </c>
      <c r="Q611" s="48"/>
      <c r="R611" s="44">
        <f t="shared" si="377"/>
        <v>6970</v>
      </c>
      <c r="S611" s="48">
        <f t="shared" ref="S611:S667" si="382">+R611*O611*3</f>
        <v>731850</v>
      </c>
      <c r="T611" s="44">
        <f t="shared" si="379"/>
        <v>8487</v>
      </c>
      <c r="U611" s="48">
        <f t="shared" ref="U611:U667" si="383">+T611*O611*3</f>
        <v>891135</v>
      </c>
      <c r="V611" s="44">
        <f t="shared" si="380"/>
        <v>9512</v>
      </c>
      <c r="W611" s="48">
        <f t="shared" ref="W611:W667" si="384">+V611*O611*3</f>
        <v>998760</v>
      </c>
      <c r="X611" s="44">
        <f t="shared" si="381"/>
        <v>10537</v>
      </c>
      <c r="Y611" s="48">
        <f t="shared" ref="Y611:Y667" si="385">+X611*O611*3</f>
        <v>1106385</v>
      </c>
      <c r="Z611" s="20">
        <f t="shared" si="378"/>
        <v>3728130</v>
      </c>
      <c r="AC611" s="87">
        <f t="shared" si="358"/>
        <v>60</v>
      </c>
      <c r="AD611" s="83">
        <f t="shared" si="359"/>
        <v>5580</v>
      </c>
      <c r="AE611" s="92">
        <f t="shared" si="362"/>
        <v>55.000000000000007</v>
      </c>
      <c r="AF611" s="92">
        <f t="shared" si="363"/>
        <v>56.65</v>
      </c>
      <c r="AG611" s="92">
        <f t="shared" si="364"/>
        <v>58.3</v>
      </c>
      <c r="AH611" s="92">
        <f t="shared" si="365"/>
        <v>60</v>
      </c>
      <c r="AI611" s="137">
        <f t="shared" si="369"/>
        <v>5335.0000000000009</v>
      </c>
      <c r="AJ611" s="137">
        <f t="shared" si="370"/>
        <v>5495.05</v>
      </c>
      <c r="AK611" s="137">
        <f t="shared" si="371"/>
        <v>5655.0999999999995</v>
      </c>
      <c r="AL611" s="137">
        <f t="shared" si="372"/>
        <v>5820</v>
      </c>
    </row>
    <row r="612" spans="1:38" ht="30.6">
      <c r="A612" s="5" t="s">
        <v>285</v>
      </c>
      <c r="B612" s="5" t="s">
        <v>207</v>
      </c>
      <c r="C612" s="22" t="s">
        <v>1261</v>
      </c>
      <c r="D612" s="22" t="s">
        <v>1262</v>
      </c>
      <c r="E612" s="22" t="s">
        <v>1295</v>
      </c>
      <c r="F612" s="22" t="s">
        <v>1290</v>
      </c>
      <c r="G612" s="22"/>
      <c r="H612" s="23" t="s">
        <v>606</v>
      </c>
      <c r="I612" s="24">
        <v>1620</v>
      </c>
      <c r="J612" s="32">
        <v>5740</v>
      </c>
      <c r="K612" s="26" t="s">
        <v>1296</v>
      </c>
      <c r="L612" s="13">
        <f t="shared" si="368"/>
        <v>70</v>
      </c>
      <c r="M612" s="27">
        <f t="shared" si="375"/>
        <v>6090</v>
      </c>
      <c r="N612" s="27">
        <f t="shared" si="376"/>
        <v>6090.0000000000146</v>
      </c>
      <c r="O612" s="15">
        <v>40</v>
      </c>
      <c r="P612" s="30">
        <f t="shared" si="366"/>
        <v>5740</v>
      </c>
      <c r="Q612" s="48"/>
      <c r="R612" s="44">
        <f t="shared" si="377"/>
        <v>9758</v>
      </c>
      <c r="S612" s="48">
        <f t="shared" si="382"/>
        <v>1170960</v>
      </c>
      <c r="T612" s="44">
        <f t="shared" si="379"/>
        <v>11881.8</v>
      </c>
      <c r="U612" s="48">
        <f t="shared" si="383"/>
        <v>1425816</v>
      </c>
      <c r="V612" s="44">
        <f t="shared" si="380"/>
        <v>13316.8</v>
      </c>
      <c r="W612" s="48">
        <f t="shared" si="384"/>
        <v>1598016</v>
      </c>
      <c r="X612" s="44">
        <f t="shared" si="381"/>
        <v>14751.8</v>
      </c>
      <c r="Y612" s="48">
        <f t="shared" si="385"/>
        <v>1770216</v>
      </c>
      <c r="Z612" s="20">
        <f t="shared" si="378"/>
        <v>5965008</v>
      </c>
      <c r="AC612" s="87">
        <f t="shared" si="358"/>
        <v>84</v>
      </c>
      <c r="AD612" s="83">
        <f t="shared" si="359"/>
        <v>7812</v>
      </c>
      <c r="AE612" s="92">
        <f t="shared" si="362"/>
        <v>77</v>
      </c>
      <c r="AF612" s="92">
        <f t="shared" si="363"/>
        <v>79.31</v>
      </c>
      <c r="AG612" s="92">
        <f t="shared" si="364"/>
        <v>81.61999999999999</v>
      </c>
      <c r="AH612" s="92">
        <f t="shared" si="365"/>
        <v>84</v>
      </c>
      <c r="AI612" s="137">
        <f t="shared" si="369"/>
        <v>7469</v>
      </c>
      <c r="AJ612" s="137">
        <f t="shared" si="370"/>
        <v>7693.0700000000006</v>
      </c>
      <c r="AK612" s="137">
        <f t="shared" si="371"/>
        <v>7917.1399999999994</v>
      </c>
      <c r="AL612" s="137">
        <f t="shared" si="372"/>
        <v>8148</v>
      </c>
    </row>
    <row r="613" spans="1:38" ht="30.6">
      <c r="A613" s="5" t="s">
        <v>285</v>
      </c>
      <c r="B613" s="5" t="s">
        <v>207</v>
      </c>
      <c r="C613" s="22" t="s">
        <v>1261</v>
      </c>
      <c r="D613" s="22" t="s">
        <v>1262</v>
      </c>
      <c r="E613" s="22" t="s">
        <v>1297</v>
      </c>
      <c r="F613" s="22"/>
      <c r="G613" s="22"/>
      <c r="H613" s="23" t="s">
        <v>606</v>
      </c>
      <c r="I613" s="24">
        <v>945</v>
      </c>
      <c r="J613" s="32">
        <v>2460</v>
      </c>
      <c r="K613" s="26" t="s">
        <v>1127</v>
      </c>
      <c r="L613" s="13">
        <f t="shared" si="368"/>
        <v>30</v>
      </c>
      <c r="M613" s="27">
        <f t="shared" si="375"/>
        <v>2610</v>
      </c>
      <c r="N613" s="27">
        <f t="shared" si="376"/>
        <v>2610.0000000000064</v>
      </c>
      <c r="O613" s="15">
        <v>10</v>
      </c>
      <c r="P613" s="30">
        <f t="shared" si="366"/>
        <v>2460</v>
      </c>
      <c r="Q613" s="48"/>
      <c r="R613" s="44">
        <f t="shared" si="377"/>
        <v>4182</v>
      </c>
      <c r="S613" s="48">
        <f t="shared" si="382"/>
        <v>125460</v>
      </c>
      <c r="T613" s="44">
        <f t="shared" si="379"/>
        <v>5092.2</v>
      </c>
      <c r="U613" s="48">
        <f t="shared" si="383"/>
        <v>152766</v>
      </c>
      <c r="V613" s="44">
        <f t="shared" si="380"/>
        <v>5707.2</v>
      </c>
      <c r="W613" s="48">
        <f t="shared" si="384"/>
        <v>171216</v>
      </c>
      <c r="X613" s="44">
        <f t="shared" si="381"/>
        <v>6322.2</v>
      </c>
      <c r="Y613" s="48">
        <f t="shared" si="385"/>
        <v>189666</v>
      </c>
      <c r="Z613" s="20">
        <f t="shared" si="378"/>
        <v>639108</v>
      </c>
      <c r="AC613" s="87">
        <f t="shared" si="358"/>
        <v>36</v>
      </c>
      <c r="AD613" s="83">
        <f t="shared" si="359"/>
        <v>3348</v>
      </c>
      <c r="AE613" s="92">
        <f t="shared" si="362"/>
        <v>33</v>
      </c>
      <c r="AF613" s="92">
        <f t="shared" si="363"/>
        <v>33.99</v>
      </c>
      <c r="AG613" s="92">
        <f t="shared" si="364"/>
        <v>34.979999999999997</v>
      </c>
      <c r="AH613" s="92">
        <f t="shared" si="365"/>
        <v>36</v>
      </c>
      <c r="AI613" s="137">
        <f t="shared" si="369"/>
        <v>3201</v>
      </c>
      <c r="AJ613" s="137">
        <f t="shared" si="370"/>
        <v>3297.03</v>
      </c>
      <c r="AK613" s="137">
        <f t="shared" si="371"/>
        <v>3393.0599999999995</v>
      </c>
      <c r="AL613" s="137">
        <f t="shared" si="372"/>
        <v>3492</v>
      </c>
    </row>
    <row r="614" spans="1:38" ht="30.6">
      <c r="A614" s="5" t="s">
        <v>285</v>
      </c>
      <c r="B614" s="5" t="s">
        <v>207</v>
      </c>
      <c r="C614" s="22" t="s">
        <v>1261</v>
      </c>
      <c r="D614" s="22" t="s">
        <v>1262</v>
      </c>
      <c r="E614" s="22" t="s">
        <v>1298</v>
      </c>
      <c r="F614" s="22" t="s">
        <v>1299</v>
      </c>
      <c r="G614" s="22"/>
      <c r="H614" s="23" t="s">
        <v>606</v>
      </c>
      <c r="I614" s="24">
        <v>4050</v>
      </c>
      <c r="J614" s="32">
        <v>4050</v>
      </c>
      <c r="K614" s="26" t="s">
        <v>791</v>
      </c>
      <c r="L614" s="13">
        <f t="shared" si="368"/>
        <v>49.390243902439025</v>
      </c>
      <c r="M614" s="27">
        <f t="shared" si="375"/>
        <v>4296.9512195121952</v>
      </c>
      <c r="N614" s="27">
        <f t="shared" si="376"/>
        <v>4296.9512195122052</v>
      </c>
      <c r="O614" s="15">
        <v>5</v>
      </c>
      <c r="P614" s="30">
        <f t="shared" si="366"/>
        <v>4050</v>
      </c>
      <c r="Q614" s="48"/>
      <c r="R614" s="44">
        <f t="shared" si="377"/>
        <v>6885</v>
      </c>
      <c r="S614" s="48">
        <f t="shared" si="382"/>
        <v>103275</v>
      </c>
      <c r="T614" s="44">
        <f t="shared" si="379"/>
        <v>8383.5</v>
      </c>
      <c r="U614" s="48">
        <f t="shared" si="383"/>
        <v>125752.5</v>
      </c>
      <c r="V614" s="44">
        <f t="shared" si="380"/>
        <v>9396</v>
      </c>
      <c r="W614" s="48">
        <f t="shared" si="384"/>
        <v>140940</v>
      </c>
      <c r="X614" s="44">
        <f t="shared" si="381"/>
        <v>10408.5</v>
      </c>
      <c r="Y614" s="48">
        <f t="shared" si="385"/>
        <v>156127.5</v>
      </c>
      <c r="Z614" s="20">
        <f t="shared" si="378"/>
        <v>526095</v>
      </c>
      <c r="AC614" s="87">
        <f t="shared" si="358"/>
        <v>59.268292682926827</v>
      </c>
      <c r="AD614" s="83">
        <f t="shared" si="359"/>
        <v>5511.9512195121952</v>
      </c>
      <c r="AE614" s="92">
        <f t="shared" si="362"/>
        <v>54.329268292682933</v>
      </c>
      <c r="AF614" s="92">
        <f t="shared" si="363"/>
        <v>55.959146341463416</v>
      </c>
      <c r="AG614" s="92">
        <f t="shared" si="364"/>
        <v>57.5890243902439</v>
      </c>
      <c r="AH614" s="92">
        <f t="shared" si="365"/>
        <v>59.268292682926827</v>
      </c>
      <c r="AI614" s="137">
        <f t="shared" si="369"/>
        <v>5269.9390243902444</v>
      </c>
      <c r="AJ614" s="137">
        <f t="shared" si="370"/>
        <v>5428.0371951219513</v>
      </c>
      <c r="AK614" s="137">
        <f t="shared" si="371"/>
        <v>5586.1353658536582</v>
      </c>
      <c r="AL614" s="137">
        <f t="shared" si="372"/>
        <v>5749.0243902439024</v>
      </c>
    </row>
    <row r="615" spans="1:38" ht="51">
      <c r="A615" s="5" t="s">
        <v>285</v>
      </c>
      <c r="B615" s="5" t="s">
        <v>207</v>
      </c>
      <c r="C615" s="22" t="s">
        <v>1261</v>
      </c>
      <c r="D615" s="22" t="s">
        <v>1262</v>
      </c>
      <c r="E615" s="22" t="s">
        <v>1300</v>
      </c>
      <c r="F615" s="22"/>
      <c r="G615" s="22"/>
      <c r="H615" s="23" t="s">
        <v>606</v>
      </c>
      <c r="I615" s="24">
        <v>1755</v>
      </c>
      <c r="J615" s="32">
        <v>4100</v>
      </c>
      <c r="K615" s="26" t="s">
        <v>1301</v>
      </c>
      <c r="L615" s="13">
        <f t="shared" si="368"/>
        <v>50</v>
      </c>
      <c r="M615" s="27">
        <f t="shared" si="375"/>
        <v>4350</v>
      </c>
      <c r="N615" s="27">
        <f t="shared" si="376"/>
        <v>4350.00000000001</v>
      </c>
      <c r="O615" s="15">
        <v>5</v>
      </c>
      <c r="P615" s="30">
        <f t="shared" si="366"/>
        <v>4100</v>
      </c>
      <c r="Q615" s="48"/>
      <c r="R615" s="44">
        <f t="shared" si="377"/>
        <v>6970</v>
      </c>
      <c r="S615" s="48">
        <f t="shared" si="382"/>
        <v>104550</v>
      </c>
      <c r="T615" s="44">
        <f t="shared" si="379"/>
        <v>8487</v>
      </c>
      <c r="U615" s="48">
        <f t="shared" si="383"/>
        <v>127305</v>
      </c>
      <c r="V615" s="44">
        <f t="shared" si="380"/>
        <v>9512</v>
      </c>
      <c r="W615" s="48">
        <f t="shared" si="384"/>
        <v>142680</v>
      </c>
      <c r="X615" s="44">
        <f t="shared" si="381"/>
        <v>10537</v>
      </c>
      <c r="Y615" s="48">
        <f t="shared" si="385"/>
        <v>158055</v>
      </c>
      <c r="Z615" s="20">
        <f t="shared" si="378"/>
        <v>532590</v>
      </c>
      <c r="AC615" s="87">
        <f t="shared" ref="AC615:AC668" si="386">L615*1.2</f>
        <v>60</v>
      </c>
      <c r="AD615" s="83">
        <f t="shared" ref="AD615:AD668" si="387">AC615*93</f>
        <v>5580</v>
      </c>
      <c r="AE615" s="92">
        <f t="shared" si="362"/>
        <v>55.000000000000007</v>
      </c>
      <c r="AF615" s="92">
        <f t="shared" si="363"/>
        <v>56.65</v>
      </c>
      <c r="AG615" s="92">
        <f t="shared" si="364"/>
        <v>58.3</v>
      </c>
      <c r="AH615" s="92">
        <f t="shared" si="365"/>
        <v>60</v>
      </c>
      <c r="AI615" s="137">
        <f t="shared" si="369"/>
        <v>5335.0000000000009</v>
      </c>
      <c r="AJ615" s="137">
        <f t="shared" si="370"/>
        <v>5495.05</v>
      </c>
      <c r="AK615" s="137">
        <f t="shared" si="371"/>
        <v>5655.0999999999995</v>
      </c>
      <c r="AL615" s="137">
        <f t="shared" si="372"/>
        <v>5820</v>
      </c>
    </row>
    <row r="616" spans="1:38" ht="51">
      <c r="A616" s="5" t="s">
        <v>285</v>
      </c>
      <c r="B616" s="5" t="s">
        <v>207</v>
      </c>
      <c r="C616" s="22" t="s">
        <v>1261</v>
      </c>
      <c r="D616" s="22" t="s">
        <v>1262</v>
      </c>
      <c r="E616" s="22" t="s">
        <v>1302</v>
      </c>
      <c r="F616" s="22" t="s">
        <v>1303</v>
      </c>
      <c r="G616" s="22"/>
      <c r="H616" s="23" t="s">
        <v>482</v>
      </c>
      <c r="I616" s="24">
        <v>310.5</v>
      </c>
      <c r="J616" s="32">
        <v>410</v>
      </c>
      <c r="K616" s="26" t="s">
        <v>1304</v>
      </c>
      <c r="L616" s="13">
        <f t="shared" si="368"/>
        <v>5</v>
      </c>
      <c r="M616" s="27">
        <f t="shared" si="375"/>
        <v>435</v>
      </c>
      <c r="N616" s="27">
        <f t="shared" si="376"/>
        <v>435.00000000000102</v>
      </c>
      <c r="O616" s="15">
        <v>4</v>
      </c>
      <c r="P616" s="30">
        <f t="shared" si="366"/>
        <v>410</v>
      </c>
      <c r="Q616" s="48"/>
      <c r="R616" s="44">
        <f t="shared" si="377"/>
        <v>697</v>
      </c>
      <c r="S616" s="48">
        <f t="shared" si="382"/>
        <v>8364</v>
      </c>
      <c r="T616" s="44">
        <f t="shared" si="379"/>
        <v>848.69999999999993</v>
      </c>
      <c r="U616" s="48">
        <f t="shared" si="383"/>
        <v>10184.4</v>
      </c>
      <c r="V616" s="44">
        <f t="shared" si="380"/>
        <v>951.19999999999993</v>
      </c>
      <c r="W616" s="48">
        <f t="shared" si="384"/>
        <v>11414.4</v>
      </c>
      <c r="X616" s="44">
        <f t="shared" si="381"/>
        <v>1053.7</v>
      </c>
      <c r="Y616" s="48">
        <f t="shared" si="385"/>
        <v>12644.400000000001</v>
      </c>
      <c r="Z616" s="20">
        <f t="shared" si="378"/>
        <v>42607.200000000004</v>
      </c>
      <c r="AC616" s="87">
        <f t="shared" si="386"/>
        <v>6</v>
      </c>
      <c r="AD616" s="83">
        <f t="shared" si="387"/>
        <v>558</v>
      </c>
      <c r="AE616" s="92">
        <f t="shared" si="362"/>
        <v>5.5</v>
      </c>
      <c r="AF616" s="92">
        <f t="shared" si="363"/>
        <v>5.665</v>
      </c>
      <c r="AG616" s="92">
        <f t="shared" si="364"/>
        <v>5.83</v>
      </c>
      <c r="AH616" s="92">
        <f t="shared" si="365"/>
        <v>6</v>
      </c>
      <c r="AI616" s="137">
        <f t="shared" si="369"/>
        <v>533.5</v>
      </c>
      <c r="AJ616" s="137">
        <f t="shared" si="370"/>
        <v>549.505</v>
      </c>
      <c r="AK616" s="137">
        <f t="shared" si="371"/>
        <v>565.51</v>
      </c>
      <c r="AL616" s="137">
        <f t="shared" si="372"/>
        <v>582</v>
      </c>
    </row>
    <row r="617" spans="1:38" ht="51">
      <c r="A617" s="5" t="s">
        <v>285</v>
      </c>
      <c r="B617" s="5" t="s">
        <v>207</v>
      </c>
      <c r="C617" s="22" t="s">
        <v>1261</v>
      </c>
      <c r="D617" s="22" t="s">
        <v>1262</v>
      </c>
      <c r="E617" s="22" t="s">
        <v>1305</v>
      </c>
      <c r="F617" s="22" t="s">
        <v>1303</v>
      </c>
      <c r="G617" s="22"/>
      <c r="H617" s="23" t="s">
        <v>482</v>
      </c>
      <c r="I617" s="24">
        <v>310.5</v>
      </c>
      <c r="J617" s="32">
        <v>410</v>
      </c>
      <c r="K617" s="26" t="s">
        <v>1304</v>
      </c>
      <c r="L617" s="13">
        <f t="shared" si="368"/>
        <v>5</v>
      </c>
      <c r="M617" s="27">
        <f t="shared" si="375"/>
        <v>435</v>
      </c>
      <c r="N617" s="27">
        <f t="shared" si="376"/>
        <v>435.00000000000102</v>
      </c>
      <c r="O617" s="15">
        <v>12</v>
      </c>
      <c r="P617" s="30">
        <f t="shared" si="366"/>
        <v>410</v>
      </c>
      <c r="Q617" s="48"/>
      <c r="R617" s="44">
        <f t="shared" si="377"/>
        <v>697</v>
      </c>
      <c r="S617" s="48">
        <f t="shared" si="382"/>
        <v>25092</v>
      </c>
      <c r="T617" s="44">
        <f t="shared" si="379"/>
        <v>848.69999999999993</v>
      </c>
      <c r="U617" s="48">
        <f t="shared" si="383"/>
        <v>30553.199999999997</v>
      </c>
      <c r="V617" s="44">
        <f t="shared" si="380"/>
        <v>951.19999999999993</v>
      </c>
      <c r="W617" s="48">
        <f t="shared" si="384"/>
        <v>34243.199999999997</v>
      </c>
      <c r="X617" s="44">
        <f t="shared" si="381"/>
        <v>1053.7</v>
      </c>
      <c r="Y617" s="48">
        <f t="shared" si="385"/>
        <v>37933.200000000004</v>
      </c>
      <c r="Z617" s="20">
        <f t="shared" si="378"/>
        <v>127821.59999999999</v>
      </c>
      <c r="AC617" s="87">
        <f t="shared" si="386"/>
        <v>6</v>
      </c>
      <c r="AD617" s="83">
        <f t="shared" si="387"/>
        <v>558</v>
      </c>
      <c r="AE617" s="92">
        <f t="shared" si="362"/>
        <v>5.5</v>
      </c>
      <c r="AF617" s="92">
        <f t="shared" si="363"/>
        <v>5.665</v>
      </c>
      <c r="AG617" s="92">
        <f t="shared" si="364"/>
        <v>5.83</v>
      </c>
      <c r="AH617" s="92">
        <f t="shared" si="365"/>
        <v>6</v>
      </c>
      <c r="AI617" s="137">
        <f t="shared" si="369"/>
        <v>533.5</v>
      </c>
      <c r="AJ617" s="137">
        <f t="shared" si="370"/>
        <v>549.505</v>
      </c>
      <c r="AK617" s="137">
        <f t="shared" si="371"/>
        <v>565.51</v>
      </c>
      <c r="AL617" s="137">
        <f t="shared" si="372"/>
        <v>582</v>
      </c>
    </row>
    <row r="618" spans="1:38" ht="30.6">
      <c r="A618" s="5" t="s">
        <v>285</v>
      </c>
      <c r="B618" s="5" t="s">
        <v>207</v>
      </c>
      <c r="C618" s="22" t="s">
        <v>1261</v>
      </c>
      <c r="D618" s="22" t="s">
        <v>1262</v>
      </c>
      <c r="E618" s="22" t="s">
        <v>1306</v>
      </c>
      <c r="F618" s="22"/>
      <c r="G618" s="22"/>
      <c r="H618" s="23" t="s">
        <v>1123</v>
      </c>
      <c r="I618" s="24">
        <v>810</v>
      </c>
      <c r="J618" s="32">
        <v>820</v>
      </c>
      <c r="K618" s="26" t="s">
        <v>1145</v>
      </c>
      <c r="L618" s="13">
        <f t="shared" si="368"/>
        <v>10</v>
      </c>
      <c r="M618" s="27">
        <f t="shared" si="375"/>
        <v>870</v>
      </c>
      <c r="N618" s="27">
        <f t="shared" si="376"/>
        <v>870.00000000000205</v>
      </c>
      <c r="O618" s="15">
        <v>10</v>
      </c>
      <c r="P618" s="30">
        <f t="shared" si="366"/>
        <v>820</v>
      </c>
      <c r="Q618" s="48"/>
      <c r="R618" s="44">
        <f t="shared" si="377"/>
        <v>1394</v>
      </c>
      <c r="S618" s="48">
        <f t="shared" si="382"/>
        <v>41820</v>
      </c>
      <c r="T618" s="44">
        <f t="shared" si="379"/>
        <v>1697.3999999999999</v>
      </c>
      <c r="U618" s="48">
        <f t="shared" si="383"/>
        <v>50922</v>
      </c>
      <c r="V618" s="44">
        <f t="shared" si="380"/>
        <v>1902.3999999999999</v>
      </c>
      <c r="W618" s="48">
        <f t="shared" si="384"/>
        <v>57072</v>
      </c>
      <c r="X618" s="44">
        <f t="shared" si="381"/>
        <v>2107.4</v>
      </c>
      <c r="Y618" s="48">
        <f t="shared" si="385"/>
        <v>63222</v>
      </c>
      <c r="Z618" s="20">
        <f t="shared" si="378"/>
        <v>213036</v>
      </c>
      <c r="AC618" s="87">
        <f t="shared" si="386"/>
        <v>12</v>
      </c>
      <c r="AD618" s="83">
        <f t="shared" si="387"/>
        <v>1116</v>
      </c>
      <c r="AE618" s="92">
        <f t="shared" si="362"/>
        <v>11</v>
      </c>
      <c r="AF618" s="92">
        <f t="shared" si="363"/>
        <v>11.33</v>
      </c>
      <c r="AG618" s="92">
        <f t="shared" si="364"/>
        <v>11.66</v>
      </c>
      <c r="AH618" s="92">
        <f t="shared" si="365"/>
        <v>12</v>
      </c>
      <c r="AI618" s="137">
        <f t="shared" si="369"/>
        <v>1067</v>
      </c>
      <c r="AJ618" s="137">
        <f t="shared" si="370"/>
        <v>1099.01</v>
      </c>
      <c r="AK618" s="137">
        <f t="shared" si="371"/>
        <v>1131.02</v>
      </c>
      <c r="AL618" s="137">
        <f t="shared" si="372"/>
        <v>1164</v>
      </c>
    </row>
    <row r="619" spans="1:38">
      <c r="A619" s="5" t="s">
        <v>285</v>
      </c>
      <c r="B619" s="5" t="s">
        <v>207</v>
      </c>
      <c r="C619" s="22" t="s">
        <v>1261</v>
      </c>
      <c r="D619" s="22" t="s">
        <v>1307</v>
      </c>
      <c r="E619" s="22" t="s">
        <v>1308</v>
      </c>
      <c r="F619" s="22"/>
      <c r="G619" s="22"/>
      <c r="H619" s="23"/>
      <c r="I619" s="24"/>
      <c r="J619" s="32">
        <v>4683.96</v>
      </c>
      <c r="K619" s="26"/>
      <c r="L619" s="13">
        <f t="shared" si="368"/>
        <v>57.12146341463415</v>
      </c>
      <c r="M619" s="27">
        <f t="shared" si="375"/>
        <v>4969.5673170731707</v>
      </c>
      <c r="N619" s="27">
        <f t="shared" si="376"/>
        <v>4969.5673170731825</v>
      </c>
      <c r="O619" s="15">
        <v>17.5</v>
      </c>
      <c r="P619" s="30">
        <f t="shared" si="366"/>
        <v>4683.96</v>
      </c>
      <c r="Q619" s="48"/>
      <c r="R619" s="44">
        <f t="shared" si="377"/>
        <v>7962.732</v>
      </c>
      <c r="S619" s="48">
        <f t="shared" si="382"/>
        <v>418043.43</v>
      </c>
      <c r="T619" s="44">
        <f t="shared" si="379"/>
        <v>9695.7971999999991</v>
      </c>
      <c r="U619" s="48">
        <f t="shared" si="383"/>
        <v>509029.35299999989</v>
      </c>
      <c r="V619" s="44">
        <f t="shared" si="380"/>
        <v>10866.787199999999</v>
      </c>
      <c r="W619" s="48">
        <f t="shared" si="384"/>
        <v>570506.32799999998</v>
      </c>
      <c r="X619" s="44">
        <f t="shared" si="381"/>
        <v>12037.777199999999</v>
      </c>
      <c r="Y619" s="48">
        <f t="shared" si="385"/>
        <v>631983.30299999984</v>
      </c>
      <c r="Z619" s="20">
        <f t="shared" si="378"/>
        <v>2129562.4139999999</v>
      </c>
      <c r="AC619" s="87">
        <f t="shared" si="386"/>
        <v>68.545756097560982</v>
      </c>
      <c r="AD619" s="83">
        <f t="shared" si="387"/>
        <v>6374.7553170731717</v>
      </c>
      <c r="AE619" s="92">
        <f t="shared" si="362"/>
        <v>62.833609756097573</v>
      </c>
      <c r="AF619" s="92">
        <f t="shared" si="363"/>
        <v>64.718618048780499</v>
      </c>
      <c r="AG619" s="92">
        <f t="shared" si="364"/>
        <v>66.603626341463411</v>
      </c>
      <c r="AH619" s="92">
        <f t="shared" si="365"/>
        <v>68.545756097560982</v>
      </c>
      <c r="AI619" s="137">
        <f t="shared" si="369"/>
        <v>6094.8601463414643</v>
      </c>
      <c r="AJ619" s="137">
        <f t="shared" si="370"/>
        <v>6277.7059507317081</v>
      </c>
      <c r="AK619" s="137">
        <f t="shared" si="371"/>
        <v>6460.5517551219509</v>
      </c>
      <c r="AL619" s="137">
        <f t="shared" si="372"/>
        <v>6648.9383414634149</v>
      </c>
    </row>
    <row r="620" spans="1:38" ht="30.6">
      <c r="A620" s="5" t="s">
        <v>285</v>
      </c>
      <c r="B620" s="5" t="s">
        <v>207</v>
      </c>
      <c r="C620" s="22" t="s">
        <v>1261</v>
      </c>
      <c r="D620" s="22" t="s">
        <v>1262</v>
      </c>
      <c r="E620" s="22" t="s">
        <v>1309</v>
      </c>
      <c r="F620" s="22" t="s">
        <v>1310</v>
      </c>
      <c r="G620" s="22"/>
      <c r="H620" s="23" t="s">
        <v>606</v>
      </c>
      <c r="I620" s="24">
        <v>6750</v>
      </c>
      <c r="J620" s="32">
        <v>4100</v>
      </c>
      <c r="K620" s="26" t="s">
        <v>1311</v>
      </c>
      <c r="L620" s="13">
        <f t="shared" si="368"/>
        <v>50</v>
      </c>
      <c r="M620" s="27">
        <f t="shared" si="375"/>
        <v>4350</v>
      </c>
      <c r="N620" s="27">
        <f t="shared" si="376"/>
        <v>4350.00000000001</v>
      </c>
      <c r="O620" s="15">
        <v>10</v>
      </c>
      <c r="P620" s="30">
        <f t="shared" si="366"/>
        <v>4100</v>
      </c>
      <c r="Q620" s="48"/>
      <c r="R620" s="44">
        <f t="shared" si="377"/>
        <v>6970</v>
      </c>
      <c r="S620" s="48">
        <f t="shared" si="382"/>
        <v>209100</v>
      </c>
      <c r="T620" s="44">
        <f t="shared" si="379"/>
        <v>8487</v>
      </c>
      <c r="U620" s="48">
        <f t="shared" si="383"/>
        <v>254610</v>
      </c>
      <c r="V620" s="44">
        <f t="shared" si="380"/>
        <v>9512</v>
      </c>
      <c r="W620" s="48">
        <f t="shared" si="384"/>
        <v>285360</v>
      </c>
      <c r="X620" s="44">
        <f t="shared" si="381"/>
        <v>10537</v>
      </c>
      <c r="Y620" s="48">
        <f t="shared" si="385"/>
        <v>316110</v>
      </c>
      <c r="Z620" s="20">
        <f t="shared" si="378"/>
        <v>1065180</v>
      </c>
      <c r="AC620" s="87">
        <f t="shared" si="386"/>
        <v>60</v>
      </c>
      <c r="AD620" s="83">
        <f t="shared" si="387"/>
        <v>5580</v>
      </c>
      <c r="AE620" s="92">
        <f t="shared" si="362"/>
        <v>55.000000000000007</v>
      </c>
      <c r="AF620" s="92">
        <f t="shared" si="363"/>
        <v>56.65</v>
      </c>
      <c r="AG620" s="92">
        <f t="shared" si="364"/>
        <v>58.3</v>
      </c>
      <c r="AH620" s="92">
        <f t="shared" si="365"/>
        <v>60</v>
      </c>
      <c r="AI620" s="137">
        <f t="shared" si="369"/>
        <v>5335.0000000000009</v>
      </c>
      <c r="AJ620" s="137">
        <f t="shared" si="370"/>
        <v>5495.05</v>
      </c>
      <c r="AK620" s="137">
        <f t="shared" si="371"/>
        <v>5655.0999999999995</v>
      </c>
      <c r="AL620" s="137">
        <f t="shared" si="372"/>
        <v>5820</v>
      </c>
    </row>
    <row r="621" spans="1:38" ht="30.6">
      <c r="A621" s="5" t="s">
        <v>285</v>
      </c>
      <c r="B621" s="5" t="s">
        <v>207</v>
      </c>
      <c r="C621" s="22" t="s">
        <v>1261</v>
      </c>
      <c r="D621" s="22" t="s">
        <v>1262</v>
      </c>
      <c r="E621" s="22" t="s">
        <v>1312</v>
      </c>
      <c r="F621" s="22" t="s">
        <v>1313</v>
      </c>
      <c r="G621" s="22"/>
      <c r="H621" s="23" t="s">
        <v>606</v>
      </c>
      <c r="I621" s="24">
        <v>2700</v>
      </c>
      <c r="J621" s="32">
        <v>8200</v>
      </c>
      <c r="K621" s="26" t="s">
        <v>1206</v>
      </c>
      <c r="L621" s="13">
        <f t="shared" si="368"/>
        <v>100</v>
      </c>
      <c r="M621" s="27">
        <f t="shared" si="375"/>
        <v>8700</v>
      </c>
      <c r="N621" s="27">
        <f t="shared" si="376"/>
        <v>8700.00000000002</v>
      </c>
      <c r="O621" s="15">
        <v>47.5</v>
      </c>
      <c r="P621" s="30">
        <f t="shared" si="366"/>
        <v>8200</v>
      </c>
      <c r="Q621" s="48"/>
      <c r="R621" s="44">
        <f t="shared" si="377"/>
        <v>13940</v>
      </c>
      <c r="S621" s="48">
        <f t="shared" si="382"/>
        <v>1986450</v>
      </c>
      <c r="T621" s="44">
        <f t="shared" si="379"/>
        <v>16974</v>
      </c>
      <c r="U621" s="48">
        <f t="shared" si="383"/>
        <v>2418795</v>
      </c>
      <c r="V621" s="44">
        <f t="shared" si="380"/>
        <v>19024</v>
      </c>
      <c r="W621" s="48">
        <f t="shared" si="384"/>
        <v>2710920</v>
      </c>
      <c r="X621" s="44">
        <f t="shared" si="381"/>
        <v>21074</v>
      </c>
      <c r="Y621" s="48">
        <f t="shared" si="385"/>
        <v>3003045</v>
      </c>
      <c r="Z621" s="20">
        <f t="shared" si="378"/>
        <v>10119210</v>
      </c>
      <c r="AC621" s="87">
        <f t="shared" si="386"/>
        <v>120</v>
      </c>
      <c r="AD621" s="83">
        <f t="shared" si="387"/>
        <v>11160</v>
      </c>
      <c r="AE621" s="92">
        <f t="shared" si="362"/>
        <v>110.00000000000001</v>
      </c>
      <c r="AF621" s="92">
        <f t="shared" si="363"/>
        <v>113.3</v>
      </c>
      <c r="AG621" s="92">
        <f t="shared" si="364"/>
        <v>116.6</v>
      </c>
      <c r="AH621" s="92">
        <f t="shared" si="365"/>
        <v>120</v>
      </c>
      <c r="AI621" s="137">
        <f t="shared" si="369"/>
        <v>10670.000000000002</v>
      </c>
      <c r="AJ621" s="137">
        <f t="shared" si="370"/>
        <v>10990.1</v>
      </c>
      <c r="AK621" s="137">
        <f t="shared" si="371"/>
        <v>11310.199999999999</v>
      </c>
      <c r="AL621" s="137">
        <f t="shared" si="372"/>
        <v>11640</v>
      </c>
    </row>
    <row r="622" spans="1:38" ht="30.6">
      <c r="A622" s="5" t="s">
        <v>285</v>
      </c>
      <c r="B622" s="5" t="s">
        <v>207</v>
      </c>
      <c r="C622" s="22" t="s">
        <v>1261</v>
      </c>
      <c r="D622" s="22" t="s">
        <v>1262</v>
      </c>
      <c r="E622" s="22" t="s">
        <v>1314</v>
      </c>
      <c r="F622" s="22"/>
      <c r="G622" s="22"/>
      <c r="H622" s="23" t="s">
        <v>482</v>
      </c>
      <c r="I622" s="24">
        <v>9855</v>
      </c>
      <c r="J622" s="32">
        <v>8200</v>
      </c>
      <c r="K622" s="26" t="s">
        <v>1315</v>
      </c>
      <c r="L622" s="13">
        <f t="shared" si="368"/>
        <v>100</v>
      </c>
      <c r="M622" s="27">
        <f t="shared" si="375"/>
        <v>8700</v>
      </c>
      <c r="N622" s="27">
        <f t="shared" si="376"/>
        <v>8700.00000000002</v>
      </c>
      <c r="O622" s="15">
        <v>20</v>
      </c>
      <c r="P622" s="30">
        <f t="shared" si="366"/>
        <v>8200</v>
      </c>
      <c r="Q622" s="48"/>
      <c r="R622" s="44">
        <f t="shared" si="377"/>
        <v>13940</v>
      </c>
      <c r="S622" s="48">
        <f t="shared" si="382"/>
        <v>836400</v>
      </c>
      <c r="T622" s="44">
        <f t="shared" si="379"/>
        <v>16974</v>
      </c>
      <c r="U622" s="48">
        <f t="shared" si="383"/>
        <v>1018440</v>
      </c>
      <c r="V622" s="44">
        <f t="shared" si="380"/>
        <v>19024</v>
      </c>
      <c r="W622" s="48">
        <f t="shared" si="384"/>
        <v>1141440</v>
      </c>
      <c r="X622" s="44">
        <f t="shared" si="381"/>
        <v>21074</v>
      </c>
      <c r="Y622" s="48">
        <f t="shared" si="385"/>
        <v>1264440</v>
      </c>
      <c r="Z622" s="20">
        <f t="shared" si="378"/>
        <v>4260720</v>
      </c>
      <c r="AC622" s="87">
        <f t="shared" si="386"/>
        <v>120</v>
      </c>
      <c r="AD622" s="83">
        <f t="shared" si="387"/>
        <v>11160</v>
      </c>
      <c r="AE622" s="92">
        <f t="shared" ref="AE622:AE675" si="388">L622*1.1</f>
        <v>110.00000000000001</v>
      </c>
      <c r="AF622" s="92">
        <f t="shared" ref="AF622:AF675" si="389">L622*1.133</f>
        <v>113.3</v>
      </c>
      <c r="AG622" s="92">
        <f t="shared" ref="AG622:AG675" si="390">L622*1.166</f>
        <v>116.6</v>
      </c>
      <c r="AH622" s="92">
        <f t="shared" ref="AH622:AH675" si="391">L622*1.2</f>
        <v>120</v>
      </c>
      <c r="AI622" s="137">
        <f t="shared" si="369"/>
        <v>10670.000000000002</v>
      </c>
      <c r="AJ622" s="137">
        <f t="shared" si="370"/>
        <v>10990.1</v>
      </c>
      <c r="AK622" s="137">
        <f t="shared" si="371"/>
        <v>11310.199999999999</v>
      </c>
      <c r="AL622" s="137">
        <f t="shared" si="372"/>
        <v>11640</v>
      </c>
    </row>
    <row r="623" spans="1:38" ht="20.399999999999999">
      <c r="A623" s="5" t="s">
        <v>285</v>
      </c>
      <c r="B623" s="5" t="s">
        <v>207</v>
      </c>
      <c r="C623" s="22" t="s">
        <v>1261</v>
      </c>
      <c r="D623" s="22" t="s">
        <v>1262</v>
      </c>
      <c r="E623" s="22" t="s">
        <v>1316</v>
      </c>
      <c r="F623" s="22"/>
      <c r="G623" s="22"/>
      <c r="H623" s="23" t="s">
        <v>482</v>
      </c>
      <c r="I623" s="24">
        <v>10246.5</v>
      </c>
      <c r="J623" s="32">
        <v>16400</v>
      </c>
      <c r="K623" s="26" t="s">
        <v>1317</v>
      </c>
      <c r="L623" s="13">
        <f t="shared" si="368"/>
        <v>200</v>
      </c>
      <c r="M623" s="27">
        <f t="shared" si="375"/>
        <v>17400</v>
      </c>
      <c r="N623" s="27">
        <f t="shared" si="376"/>
        <v>17400.00000000004</v>
      </c>
      <c r="O623" s="15">
        <v>10</v>
      </c>
      <c r="P623" s="30">
        <f t="shared" si="366"/>
        <v>16400</v>
      </c>
      <c r="Q623" s="48"/>
      <c r="R623" s="44">
        <f t="shared" si="377"/>
        <v>27880</v>
      </c>
      <c r="S623" s="48">
        <f t="shared" si="382"/>
        <v>836400</v>
      </c>
      <c r="T623" s="44">
        <f t="shared" si="379"/>
        <v>33948</v>
      </c>
      <c r="U623" s="48">
        <f t="shared" si="383"/>
        <v>1018440</v>
      </c>
      <c r="V623" s="44">
        <f t="shared" si="380"/>
        <v>38048</v>
      </c>
      <c r="W623" s="48">
        <f t="shared" si="384"/>
        <v>1141440</v>
      </c>
      <c r="X623" s="44">
        <f t="shared" si="381"/>
        <v>42148</v>
      </c>
      <c r="Y623" s="48">
        <f t="shared" si="385"/>
        <v>1264440</v>
      </c>
      <c r="Z623" s="20">
        <f t="shared" si="378"/>
        <v>4260720</v>
      </c>
      <c r="AC623" s="87">
        <f t="shared" si="386"/>
        <v>240</v>
      </c>
      <c r="AD623" s="83">
        <f t="shared" si="387"/>
        <v>22320</v>
      </c>
      <c r="AE623" s="92">
        <f t="shared" si="388"/>
        <v>220.00000000000003</v>
      </c>
      <c r="AF623" s="92">
        <f t="shared" si="389"/>
        <v>226.6</v>
      </c>
      <c r="AG623" s="92">
        <f t="shared" si="390"/>
        <v>233.2</v>
      </c>
      <c r="AH623" s="92">
        <f t="shared" si="391"/>
        <v>240</v>
      </c>
      <c r="AI623" s="137">
        <f t="shared" si="369"/>
        <v>21340.000000000004</v>
      </c>
      <c r="AJ623" s="137">
        <f t="shared" si="370"/>
        <v>21980.2</v>
      </c>
      <c r="AK623" s="137">
        <f t="shared" si="371"/>
        <v>22620.399999999998</v>
      </c>
      <c r="AL623" s="137">
        <f t="shared" si="372"/>
        <v>23280</v>
      </c>
    </row>
    <row r="624" spans="1:38" ht="30.6">
      <c r="A624" s="5" t="s">
        <v>285</v>
      </c>
      <c r="B624" s="5" t="s">
        <v>207</v>
      </c>
      <c r="C624" s="22" t="s">
        <v>1261</v>
      </c>
      <c r="D624" s="22" t="s">
        <v>1262</v>
      </c>
      <c r="E624" s="22" t="s">
        <v>1318</v>
      </c>
      <c r="F624" s="22"/>
      <c r="G624" s="22"/>
      <c r="H624" s="23" t="s">
        <v>482</v>
      </c>
      <c r="I624" s="24">
        <v>5670</v>
      </c>
      <c r="J624" s="32">
        <v>8200</v>
      </c>
      <c r="K624" s="26" t="s">
        <v>1319</v>
      </c>
      <c r="L624" s="13">
        <f t="shared" si="368"/>
        <v>100</v>
      </c>
      <c r="M624" s="27">
        <f t="shared" si="375"/>
        <v>8700</v>
      </c>
      <c r="N624" s="27">
        <f t="shared" si="376"/>
        <v>8700.00000000002</v>
      </c>
      <c r="O624" s="15">
        <v>14</v>
      </c>
      <c r="P624" s="30">
        <f t="shared" si="366"/>
        <v>8200</v>
      </c>
      <c r="Q624" s="48"/>
      <c r="R624" s="44">
        <f t="shared" si="377"/>
        <v>13940</v>
      </c>
      <c r="S624" s="48">
        <f t="shared" si="382"/>
        <v>585480</v>
      </c>
      <c r="T624" s="44">
        <f t="shared" si="379"/>
        <v>16974</v>
      </c>
      <c r="U624" s="48">
        <f t="shared" si="383"/>
        <v>712908</v>
      </c>
      <c r="V624" s="44">
        <f t="shared" si="380"/>
        <v>19024</v>
      </c>
      <c r="W624" s="48">
        <f t="shared" si="384"/>
        <v>799008</v>
      </c>
      <c r="X624" s="44">
        <f t="shared" si="381"/>
        <v>21074</v>
      </c>
      <c r="Y624" s="48">
        <f t="shared" si="385"/>
        <v>885108</v>
      </c>
      <c r="Z624" s="20">
        <f t="shared" si="378"/>
        <v>2982504</v>
      </c>
      <c r="AC624" s="87">
        <f t="shared" si="386"/>
        <v>120</v>
      </c>
      <c r="AD624" s="83">
        <f t="shared" si="387"/>
        <v>11160</v>
      </c>
      <c r="AE624" s="92">
        <f t="shared" si="388"/>
        <v>110.00000000000001</v>
      </c>
      <c r="AF624" s="92">
        <f t="shared" si="389"/>
        <v>113.3</v>
      </c>
      <c r="AG624" s="92">
        <f t="shared" si="390"/>
        <v>116.6</v>
      </c>
      <c r="AH624" s="92">
        <f t="shared" si="391"/>
        <v>120</v>
      </c>
      <c r="AI624" s="137">
        <f t="shared" si="369"/>
        <v>10670.000000000002</v>
      </c>
      <c r="AJ624" s="137">
        <f t="shared" si="370"/>
        <v>10990.1</v>
      </c>
      <c r="AK624" s="137">
        <f t="shared" si="371"/>
        <v>11310.199999999999</v>
      </c>
      <c r="AL624" s="137">
        <f t="shared" si="372"/>
        <v>11640</v>
      </c>
    </row>
    <row r="625" spans="1:41" ht="20.399999999999999">
      <c r="A625" s="5" t="s">
        <v>285</v>
      </c>
      <c r="B625" s="5" t="s">
        <v>207</v>
      </c>
      <c r="C625" s="22" t="s">
        <v>1261</v>
      </c>
      <c r="D625" s="22" t="s">
        <v>1262</v>
      </c>
      <c r="E625" s="22" t="s">
        <v>1320</v>
      </c>
      <c r="F625" s="22"/>
      <c r="G625" s="22"/>
      <c r="H625" s="23" t="s">
        <v>606</v>
      </c>
      <c r="I625" s="24">
        <v>8100</v>
      </c>
      <c r="J625" s="32">
        <v>8200</v>
      </c>
      <c r="K625" s="26" t="s">
        <v>1145</v>
      </c>
      <c r="L625" s="13">
        <f t="shared" si="368"/>
        <v>100</v>
      </c>
      <c r="M625" s="27">
        <f t="shared" si="375"/>
        <v>8700</v>
      </c>
      <c r="N625" s="27">
        <f t="shared" si="376"/>
        <v>8700.00000000002</v>
      </c>
      <c r="O625" s="15">
        <v>29</v>
      </c>
      <c r="P625" s="30">
        <f t="shared" si="366"/>
        <v>8200</v>
      </c>
      <c r="Q625" s="48"/>
      <c r="R625" s="44">
        <f t="shared" si="377"/>
        <v>13940</v>
      </c>
      <c r="S625" s="48">
        <f t="shared" si="382"/>
        <v>1212780</v>
      </c>
      <c r="T625" s="44">
        <f t="shared" si="379"/>
        <v>16974</v>
      </c>
      <c r="U625" s="48">
        <f t="shared" si="383"/>
        <v>1476738</v>
      </c>
      <c r="V625" s="44">
        <f t="shared" si="380"/>
        <v>19024</v>
      </c>
      <c r="W625" s="48">
        <f t="shared" si="384"/>
        <v>1655088</v>
      </c>
      <c r="X625" s="44">
        <f t="shared" si="381"/>
        <v>21074</v>
      </c>
      <c r="Y625" s="48">
        <f t="shared" si="385"/>
        <v>1833438</v>
      </c>
      <c r="Z625" s="20">
        <f t="shared" si="378"/>
        <v>6178044</v>
      </c>
      <c r="AC625" s="87">
        <f t="shared" si="386"/>
        <v>120</v>
      </c>
      <c r="AD625" s="83">
        <f t="shared" si="387"/>
        <v>11160</v>
      </c>
      <c r="AE625" s="92">
        <f t="shared" si="388"/>
        <v>110.00000000000001</v>
      </c>
      <c r="AF625" s="92">
        <f t="shared" si="389"/>
        <v>113.3</v>
      </c>
      <c r="AG625" s="92">
        <f t="shared" si="390"/>
        <v>116.6</v>
      </c>
      <c r="AH625" s="92">
        <f t="shared" si="391"/>
        <v>120</v>
      </c>
      <c r="AI625" s="137">
        <f t="shared" si="369"/>
        <v>10670.000000000002</v>
      </c>
      <c r="AJ625" s="137">
        <f t="shared" si="370"/>
        <v>10990.1</v>
      </c>
      <c r="AK625" s="137">
        <f t="shared" si="371"/>
        <v>11310.199999999999</v>
      </c>
      <c r="AL625" s="137">
        <f t="shared" si="372"/>
        <v>11640</v>
      </c>
    </row>
    <row r="626" spans="1:41" ht="20.399999999999999">
      <c r="A626" s="5" t="s">
        <v>285</v>
      </c>
      <c r="B626" s="5" t="s">
        <v>207</v>
      </c>
      <c r="C626" s="22" t="s">
        <v>1261</v>
      </c>
      <c r="D626" s="22" t="s">
        <v>1262</v>
      </c>
      <c r="E626" s="22" t="s">
        <v>1321</v>
      </c>
      <c r="F626" s="22"/>
      <c r="G626" s="22"/>
      <c r="H626" s="23" t="s">
        <v>606</v>
      </c>
      <c r="I626" s="24">
        <v>8100</v>
      </c>
      <c r="J626" s="32">
        <v>16400</v>
      </c>
      <c r="K626" s="26" t="s">
        <v>1204</v>
      </c>
      <c r="L626" s="13">
        <f t="shared" si="368"/>
        <v>200</v>
      </c>
      <c r="M626" s="27">
        <f t="shared" si="375"/>
        <v>17400</v>
      </c>
      <c r="N626" s="27">
        <f t="shared" si="376"/>
        <v>17400.00000000004</v>
      </c>
      <c r="O626" s="15">
        <v>19</v>
      </c>
      <c r="P626" s="30">
        <f t="shared" si="366"/>
        <v>16400</v>
      </c>
      <c r="Q626" s="48"/>
      <c r="R626" s="44">
        <f t="shared" si="377"/>
        <v>27880</v>
      </c>
      <c r="S626" s="48">
        <f t="shared" si="382"/>
        <v>1589160</v>
      </c>
      <c r="T626" s="44">
        <f t="shared" si="379"/>
        <v>33948</v>
      </c>
      <c r="U626" s="48">
        <f t="shared" si="383"/>
        <v>1935036</v>
      </c>
      <c r="V626" s="44">
        <f t="shared" si="380"/>
        <v>38048</v>
      </c>
      <c r="W626" s="48">
        <f t="shared" si="384"/>
        <v>2168736</v>
      </c>
      <c r="X626" s="44">
        <f t="shared" si="381"/>
        <v>42148</v>
      </c>
      <c r="Y626" s="48">
        <f t="shared" si="385"/>
        <v>2402436</v>
      </c>
      <c r="Z626" s="20">
        <f t="shared" si="378"/>
        <v>8095368</v>
      </c>
      <c r="AC626" s="87">
        <f t="shared" si="386"/>
        <v>240</v>
      </c>
      <c r="AD626" s="83">
        <f t="shared" si="387"/>
        <v>22320</v>
      </c>
      <c r="AE626" s="92">
        <f t="shared" si="388"/>
        <v>220.00000000000003</v>
      </c>
      <c r="AF626" s="92">
        <f t="shared" si="389"/>
        <v>226.6</v>
      </c>
      <c r="AG626" s="92">
        <f t="shared" si="390"/>
        <v>233.2</v>
      </c>
      <c r="AH626" s="92">
        <f t="shared" si="391"/>
        <v>240</v>
      </c>
      <c r="AI626" s="137">
        <f t="shared" si="369"/>
        <v>21340.000000000004</v>
      </c>
      <c r="AJ626" s="137">
        <f t="shared" si="370"/>
        <v>21980.2</v>
      </c>
      <c r="AK626" s="137">
        <f t="shared" si="371"/>
        <v>22620.399999999998</v>
      </c>
      <c r="AL626" s="137">
        <f t="shared" si="372"/>
        <v>23280</v>
      </c>
    </row>
    <row r="627" spans="1:41" ht="51">
      <c r="A627" s="5" t="s">
        <v>285</v>
      </c>
      <c r="B627" s="5" t="s">
        <v>207</v>
      </c>
      <c r="C627" s="22" t="s">
        <v>1261</v>
      </c>
      <c r="D627" s="22" t="s">
        <v>1262</v>
      </c>
      <c r="E627" s="22" t="s">
        <v>1322</v>
      </c>
      <c r="F627" s="22" t="s">
        <v>1303</v>
      </c>
      <c r="G627" s="22"/>
      <c r="H627" s="23" t="s">
        <v>606</v>
      </c>
      <c r="I627" s="24">
        <v>243</v>
      </c>
      <c r="J627" s="32">
        <v>820</v>
      </c>
      <c r="K627" s="26" t="s">
        <v>1291</v>
      </c>
      <c r="L627" s="13">
        <f t="shared" si="368"/>
        <v>10</v>
      </c>
      <c r="M627" s="27">
        <f>+L627*87</f>
        <v>870</v>
      </c>
      <c r="N627" s="27">
        <f t="shared" si="376"/>
        <v>870.00000000000205</v>
      </c>
      <c r="O627" s="15">
        <v>15</v>
      </c>
      <c r="P627" s="30">
        <f t="shared" si="366"/>
        <v>820</v>
      </c>
      <c r="Q627" s="48">
        <f t="shared" si="360"/>
        <v>12300</v>
      </c>
      <c r="R627" s="44">
        <f t="shared" si="361"/>
        <v>1025</v>
      </c>
      <c r="S627" s="48">
        <f t="shared" si="382"/>
        <v>46125</v>
      </c>
      <c r="T627" s="44">
        <f t="shared" si="379"/>
        <v>1697.3999999999999</v>
      </c>
      <c r="U627" s="48">
        <f t="shared" si="383"/>
        <v>76382.999999999985</v>
      </c>
      <c r="V627" s="44">
        <f t="shared" si="380"/>
        <v>1902.3999999999999</v>
      </c>
      <c r="W627" s="48">
        <f t="shared" si="384"/>
        <v>85607.999999999985</v>
      </c>
      <c r="X627" s="44">
        <f t="shared" si="381"/>
        <v>2107.4</v>
      </c>
      <c r="Y627" s="48">
        <f t="shared" si="385"/>
        <v>94833</v>
      </c>
      <c r="Z627" s="20">
        <f t="shared" si="378"/>
        <v>302949</v>
      </c>
      <c r="AC627" s="87">
        <f t="shared" si="386"/>
        <v>12</v>
      </c>
      <c r="AD627" s="83">
        <f t="shared" si="387"/>
        <v>1116</v>
      </c>
      <c r="AE627" s="92">
        <f t="shared" si="388"/>
        <v>11</v>
      </c>
      <c r="AF627" s="92">
        <f t="shared" si="389"/>
        <v>11.33</v>
      </c>
      <c r="AG627" s="92">
        <f t="shared" si="390"/>
        <v>11.66</v>
      </c>
      <c r="AH627" s="92">
        <f t="shared" si="391"/>
        <v>12</v>
      </c>
      <c r="AI627" s="137">
        <f t="shared" si="369"/>
        <v>1067</v>
      </c>
      <c r="AJ627" s="137">
        <f t="shared" si="370"/>
        <v>1099.01</v>
      </c>
      <c r="AK627" s="137">
        <f t="shared" si="371"/>
        <v>1131.02</v>
      </c>
      <c r="AL627" s="137">
        <f t="shared" si="372"/>
        <v>1164</v>
      </c>
    </row>
    <row r="628" spans="1:41">
      <c r="A628" s="5" t="s">
        <v>285</v>
      </c>
      <c r="B628" s="5" t="s">
        <v>207</v>
      </c>
      <c r="C628" s="22" t="s">
        <v>85</v>
      </c>
      <c r="E628" s="22"/>
      <c r="F628" s="22"/>
      <c r="G628" s="22"/>
      <c r="H628" s="23"/>
      <c r="I628" s="24"/>
      <c r="J628" s="32"/>
      <c r="K628" s="26"/>
      <c r="L628" s="13">
        <f t="shared" si="368"/>
        <v>0</v>
      </c>
      <c r="M628" s="27"/>
      <c r="N628" s="27"/>
      <c r="P628" s="30">
        <f t="shared" si="366"/>
        <v>0</v>
      </c>
      <c r="Q628" s="48">
        <f t="shared" si="360"/>
        <v>0</v>
      </c>
      <c r="R628" s="44">
        <f t="shared" si="361"/>
        <v>0</v>
      </c>
      <c r="S628" s="48">
        <f t="shared" si="382"/>
        <v>0</v>
      </c>
      <c r="T628" s="44">
        <f t="shared" si="379"/>
        <v>0</v>
      </c>
      <c r="U628" s="48">
        <f t="shared" si="383"/>
        <v>0</v>
      </c>
      <c r="V628" s="44">
        <f t="shared" si="380"/>
        <v>0</v>
      </c>
      <c r="W628" s="48">
        <f t="shared" si="384"/>
        <v>0</v>
      </c>
      <c r="X628" s="44">
        <f t="shared" si="381"/>
        <v>0</v>
      </c>
      <c r="Y628" s="48">
        <f t="shared" si="385"/>
        <v>0</v>
      </c>
      <c r="Z628" s="34">
        <f>SUM(Z595:Z627)</f>
        <v>432173978.574</v>
      </c>
      <c r="AC628" s="87">
        <f t="shared" si="386"/>
        <v>0</v>
      </c>
      <c r="AD628" s="83">
        <f t="shared" si="387"/>
        <v>0</v>
      </c>
      <c r="AE628" s="92">
        <f t="shared" si="388"/>
        <v>0</v>
      </c>
      <c r="AF628" s="92">
        <f t="shared" si="389"/>
        <v>0</v>
      </c>
      <c r="AG628" s="92">
        <f t="shared" si="390"/>
        <v>0</v>
      </c>
      <c r="AH628" s="92">
        <f t="shared" si="391"/>
        <v>0</v>
      </c>
      <c r="AI628" s="137">
        <f t="shared" si="369"/>
        <v>0</v>
      </c>
      <c r="AJ628" s="137">
        <f t="shared" si="370"/>
        <v>0</v>
      </c>
      <c r="AK628" s="137">
        <f t="shared" si="371"/>
        <v>0</v>
      </c>
      <c r="AL628" s="137">
        <f t="shared" si="372"/>
        <v>0</v>
      </c>
    </row>
    <row r="629" spans="1:41" ht="20.399999999999999">
      <c r="A629" s="5" t="s">
        <v>192</v>
      </c>
      <c r="B629" s="5" t="s">
        <v>207</v>
      </c>
      <c r="C629" s="22" t="s">
        <v>1323</v>
      </c>
      <c r="D629" s="22" t="s">
        <v>1324</v>
      </c>
      <c r="E629" s="22" t="s">
        <v>1104</v>
      </c>
      <c r="F629" s="22" t="s">
        <v>1325</v>
      </c>
      <c r="G629" s="22"/>
      <c r="H629" s="23" t="s">
        <v>482</v>
      </c>
      <c r="I629" s="24">
        <v>76.95</v>
      </c>
      <c r="J629" s="32">
        <v>56.58</v>
      </c>
      <c r="K629" s="26" t="s">
        <v>1326</v>
      </c>
      <c r="L629" s="13">
        <f t="shared" si="368"/>
        <v>0.69</v>
      </c>
      <c r="M629" s="27">
        <f t="shared" ref="M629:M637" si="392">+L629*87</f>
        <v>60.029999999999994</v>
      </c>
      <c r="N629" s="27">
        <f t="shared" ref="N629:N682" si="393">+(1.0609756097561)*J629</f>
        <v>60.030000000000136</v>
      </c>
      <c r="O629" s="15">
        <v>1009</v>
      </c>
      <c r="P629" s="30">
        <f t="shared" si="366"/>
        <v>56.58</v>
      </c>
      <c r="Q629" s="48"/>
      <c r="R629" s="44">
        <f t="shared" ref="R629:R682" si="394">+P629*1.25</f>
        <v>70.724999999999994</v>
      </c>
      <c r="S629" s="48">
        <f t="shared" si="382"/>
        <v>214084.57499999998</v>
      </c>
      <c r="T629" s="44">
        <f t="shared" si="379"/>
        <v>117.12059999999998</v>
      </c>
      <c r="U629" s="48">
        <f t="shared" si="383"/>
        <v>354524.05619999999</v>
      </c>
      <c r="V629" s="44">
        <f t="shared" si="380"/>
        <v>131.26559999999998</v>
      </c>
      <c r="W629" s="48">
        <f t="shared" si="384"/>
        <v>397340.97119999991</v>
      </c>
      <c r="X629" s="44">
        <f t="shared" si="381"/>
        <v>145.41059999999999</v>
      </c>
      <c r="Y629" s="48">
        <f t="shared" si="385"/>
        <v>440157.88619999995</v>
      </c>
      <c r="Z629" s="20">
        <f>+Y629+W629+U629+S629</f>
        <v>1406107.4885999998</v>
      </c>
      <c r="AC629" s="87">
        <f t="shared" si="386"/>
        <v>0.82799999999999996</v>
      </c>
      <c r="AD629" s="83">
        <f t="shared" si="387"/>
        <v>77.003999999999991</v>
      </c>
      <c r="AE629" s="92">
        <f t="shared" si="388"/>
        <v>0.75900000000000001</v>
      </c>
      <c r="AF629" s="92">
        <f t="shared" si="389"/>
        <v>0.78176999999999996</v>
      </c>
      <c r="AG629" s="92">
        <f t="shared" si="390"/>
        <v>0.80453999999999992</v>
      </c>
      <c r="AH629" s="92">
        <f t="shared" si="391"/>
        <v>0.82799999999999996</v>
      </c>
      <c r="AI629" s="137">
        <f t="shared" si="369"/>
        <v>73.623000000000005</v>
      </c>
      <c r="AJ629" s="137">
        <f t="shared" si="370"/>
        <v>75.831689999999995</v>
      </c>
      <c r="AK629" s="137">
        <f t="shared" si="371"/>
        <v>78.040379999999999</v>
      </c>
      <c r="AL629" s="137">
        <f t="shared" si="372"/>
        <v>80.316000000000003</v>
      </c>
    </row>
    <row r="630" spans="1:41" ht="20.399999999999999">
      <c r="A630" s="5" t="s">
        <v>192</v>
      </c>
      <c r="B630" s="5" t="s">
        <v>207</v>
      </c>
      <c r="C630" s="22" t="s">
        <v>1323</v>
      </c>
      <c r="D630" s="22" t="s">
        <v>1324</v>
      </c>
      <c r="E630" s="22" t="s">
        <v>1104</v>
      </c>
      <c r="F630" s="22" t="s">
        <v>1327</v>
      </c>
      <c r="G630" s="22"/>
      <c r="H630" s="23" t="s">
        <v>482</v>
      </c>
      <c r="I630" s="24">
        <v>76.95</v>
      </c>
      <c r="J630" s="32">
        <v>59.04</v>
      </c>
      <c r="K630" s="26" t="s">
        <v>993</v>
      </c>
      <c r="L630" s="13">
        <f t="shared" si="368"/>
        <v>0.72</v>
      </c>
      <c r="M630" s="27">
        <f t="shared" si="392"/>
        <v>62.64</v>
      </c>
      <c r="N630" s="27">
        <f t="shared" si="393"/>
        <v>62.64000000000015</v>
      </c>
      <c r="O630" s="15">
        <v>1009</v>
      </c>
      <c r="P630" s="30">
        <f t="shared" si="366"/>
        <v>59.04</v>
      </c>
      <c r="Q630" s="48"/>
      <c r="R630" s="44">
        <f t="shared" si="394"/>
        <v>73.8</v>
      </c>
      <c r="S630" s="48">
        <f t="shared" si="382"/>
        <v>223392.59999999998</v>
      </c>
      <c r="T630" s="44">
        <f t="shared" si="379"/>
        <v>122.21279999999999</v>
      </c>
      <c r="U630" s="48">
        <f t="shared" si="383"/>
        <v>369938.14559999999</v>
      </c>
      <c r="V630" s="44">
        <f t="shared" si="380"/>
        <v>136.97279999999998</v>
      </c>
      <c r="W630" s="48">
        <f t="shared" si="384"/>
        <v>414616.66559999995</v>
      </c>
      <c r="X630" s="44">
        <f t="shared" si="381"/>
        <v>151.7328</v>
      </c>
      <c r="Y630" s="48">
        <f t="shared" si="385"/>
        <v>459295.18559999997</v>
      </c>
      <c r="Z630" s="20">
        <f t="shared" ref="Z630:Z683" si="395">+Y630+W630+U630+S630</f>
        <v>1467242.5967999999</v>
      </c>
      <c r="AC630" s="87">
        <f t="shared" si="386"/>
        <v>0.86399999999999999</v>
      </c>
      <c r="AD630" s="83">
        <f t="shared" si="387"/>
        <v>80.352000000000004</v>
      </c>
      <c r="AE630" s="92">
        <f t="shared" si="388"/>
        <v>0.79200000000000004</v>
      </c>
      <c r="AF630" s="92">
        <f t="shared" si="389"/>
        <v>0.81575999999999993</v>
      </c>
      <c r="AG630" s="92">
        <f t="shared" si="390"/>
        <v>0.83951999999999993</v>
      </c>
      <c r="AH630" s="92">
        <f t="shared" si="391"/>
        <v>0.86399999999999999</v>
      </c>
      <c r="AI630" s="137">
        <f t="shared" si="369"/>
        <v>76.823999999999998</v>
      </c>
      <c r="AJ630" s="137">
        <f t="shared" si="370"/>
        <v>79.128719999999987</v>
      </c>
      <c r="AK630" s="137">
        <f t="shared" si="371"/>
        <v>81.43343999999999</v>
      </c>
      <c r="AL630" s="137">
        <f t="shared" si="372"/>
        <v>83.807999999999993</v>
      </c>
    </row>
    <row r="631" spans="1:41" ht="20.399999999999999">
      <c r="A631" s="5" t="s">
        <v>192</v>
      </c>
      <c r="B631" s="5" t="s">
        <v>207</v>
      </c>
      <c r="C631" s="22" t="s">
        <v>1323</v>
      </c>
      <c r="D631" s="22" t="s">
        <v>1324</v>
      </c>
      <c r="E631" s="22" t="s">
        <v>1328</v>
      </c>
      <c r="F631" s="22" t="s">
        <v>1329</v>
      </c>
      <c r="G631" s="22"/>
      <c r="H631" s="23" t="s">
        <v>482</v>
      </c>
      <c r="I631" s="24"/>
      <c r="J631" s="32">
        <v>61.5</v>
      </c>
      <c r="K631" s="26"/>
      <c r="L631" s="13">
        <f t="shared" si="368"/>
        <v>0.75</v>
      </c>
      <c r="M631" s="27">
        <f t="shared" si="392"/>
        <v>65.25</v>
      </c>
      <c r="N631" s="27">
        <f t="shared" si="393"/>
        <v>65.250000000000156</v>
      </c>
      <c r="O631" s="15">
        <v>1009</v>
      </c>
      <c r="P631" s="30">
        <f t="shared" ref="P631:P685" si="396">+J631</f>
        <v>61.5</v>
      </c>
      <c r="Q631" s="48"/>
      <c r="R631" s="44">
        <f t="shared" si="394"/>
        <v>76.875</v>
      </c>
      <c r="S631" s="48">
        <f t="shared" si="382"/>
        <v>232700.625</v>
      </c>
      <c r="T631" s="44">
        <f t="shared" si="379"/>
        <v>127.30499999999999</v>
      </c>
      <c r="U631" s="48">
        <f t="shared" si="383"/>
        <v>385352.23499999999</v>
      </c>
      <c r="V631" s="44">
        <f t="shared" si="380"/>
        <v>142.67999999999998</v>
      </c>
      <c r="W631" s="48">
        <f t="shared" si="384"/>
        <v>431892.35999999987</v>
      </c>
      <c r="X631" s="44">
        <f t="shared" si="381"/>
        <v>158.05499999999998</v>
      </c>
      <c r="Y631" s="48">
        <f t="shared" si="385"/>
        <v>478432.48499999987</v>
      </c>
      <c r="Z631" s="20">
        <f t="shared" si="395"/>
        <v>1528377.7049999996</v>
      </c>
      <c r="AC631" s="87">
        <f t="shared" si="386"/>
        <v>0.89999999999999991</v>
      </c>
      <c r="AD631" s="83">
        <f t="shared" si="387"/>
        <v>83.699999999999989</v>
      </c>
      <c r="AE631" s="92">
        <f t="shared" si="388"/>
        <v>0.82500000000000007</v>
      </c>
      <c r="AF631" s="92">
        <f t="shared" si="389"/>
        <v>0.84975000000000001</v>
      </c>
      <c r="AG631" s="92">
        <f t="shared" si="390"/>
        <v>0.87449999999999994</v>
      </c>
      <c r="AH631" s="92">
        <f t="shared" si="391"/>
        <v>0.89999999999999991</v>
      </c>
      <c r="AI631" s="137">
        <f t="shared" si="369"/>
        <v>80.025000000000006</v>
      </c>
      <c r="AJ631" s="137">
        <f t="shared" si="370"/>
        <v>82.425749999999994</v>
      </c>
      <c r="AK631" s="137">
        <f t="shared" si="371"/>
        <v>84.826499999999996</v>
      </c>
      <c r="AL631" s="137">
        <f t="shared" si="372"/>
        <v>87.3</v>
      </c>
    </row>
    <row r="632" spans="1:41" ht="30.6">
      <c r="A632" s="5" t="s">
        <v>192</v>
      </c>
      <c r="B632" s="5" t="s">
        <v>207</v>
      </c>
      <c r="C632" s="22" t="s">
        <v>1323</v>
      </c>
      <c r="D632" s="22" t="s">
        <v>1324</v>
      </c>
      <c r="E632" s="22" t="s">
        <v>1104</v>
      </c>
      <c r="F632" s="22" t="s">
        <v>1330</v>
      </c>
      <c r="G632" s="22"/>
      <c r="H632" s="23" t="s">
        <v>482</v>
      </c>
      <c r="I632" s="24">
        <v>1923.75</v>
      </c>
      <c r="J632" s="32">
        <v>2050</v>
      </c>
      <c r="K632" s="26" t="s">
        <v>575</v>
      </c>
      <c r="L632" s="13">
        <f t="shared" si="368"/>
        <v>25</v>
      </c>
      <c r="M632" s="27">
        <f t="shared" si="392"/>
        <v>2175</v>
      </c>
      <c r="N632" s="27">
        <f t="shared" si="393"/>
        <v>2175.000000000005</v>
      </c>
      <c r="O632" s="15">
        <v>1009</v>
      </c>
      <c r="P632" s="30">
        <f t="shared" si="396"/>
        <v>2050</v>
      </c>
      <c r="Q632" s="48"/>
      <c r="R632" s="44">
        <f t="shared" si="394"/>
        <v>2562.5</v>
      </c>
      <c r="S632" s="48">
        <f t="shared" si="382"/>
        <v>7756687.5</v>
      </c>
      <c r="T632" s="44">
        <f t="shared" si="379"/>
        <v>4243.5</v>
      </c>
      <c r="U632" s="48">
        <f t="shared" si="383"/>
        <v>12845074.5</v>
      </c>
      <c r="V632" s="44">
        <f t="shared" si="380"/>
        <v>4756</v>
      </c>
      <c r="W632" s="48">
        <f t="shared" si="384"/>
        <v>14396412</v>
      </c>
      <c r="X632" s="44">
        <f t="shared" si="381"/>
        <v>5268.5</v>
      </c>
      <c r="Y632" s="48">
        <f t="shared" si="385"/>
        <v>15947749.5</v>
      </c>
      <c r="Z632" s="20">
        <f t="shared" si="395"/>
        <v>50945923.5</v>
      </c>
      <c r="AC632" s="87">
        <f t="shared" si="386"/>
        <v>30</v>
      </c>
      <c r="AD632" s="83">
        <f t="shared" si="387"/>
        <v>2790</v>
      </c>
      <c r="AE632" s="92">
        <f t="shared" si="388"/>
        <v>27.500000000000004</v>
      </c>
      <c r="AF632" s="92">
        <f t="shared" si="389"/>
        <v>28.324999999999999</v>
      </c>
      <c r="AG632" s="92">
        <f t="shared" si="390"/>
        <v>29.15</v>
      </c>
      <c r="AH632" s="92">
        <f t="shared" si="391"/>
        <v>30</v>
      </c>
      <c r="AI632" s="137">
        <f t="shared" si="369"/>
        <v>2667.5000000000005</v>
      </c>
      <c r="AJ632" s="137">
        <f t="shared" si="370"/>
        <v>2747.5250000000001</v>
      </c>
      <c r="AK632" s="137">
        <f t="shared" si="371"/>
        <v>2827.5499999999997</v>
      </c>
      <c r="AL632" s="137">
        <f t="shared" si="372"/>
        <v>2910</v>
      </c>
    </row>
    <row r="633" spans="1:41" ht="20.399999999999999">
      <c r="A633" s="5" t="s">
        <v>192</v>
      </c>
      <c r="B633" s="5" t="s">
        <v>207</v>
      </c>
      <c r="C633" s="22" t="s">
        <v>1323</v>
      </c>
      <c r="D633" s="22" t="s">
        <v>1324</v>
      </c>
      <c r="E633" s="22" t="s">
        <v>1331</v>
      </c>
      <c r="F633" s="22" t="s">
        <v>1332</v>
      </c>
      <c r="G633" s="22"/>
      <c r="H633" s="23" t="s">
        <v>482</v>
      </c>
      <c r="I633" s="24">
        <v>97.6</v>
      </c>
      <c r="J633" s="32">
        <v>410</v>
      </c>
      <c r="K633" s="26" t="s">
        <v>1333</v>
      </c>
      <c r="L633" s="13">
        <f t="shared" si="368"/>
        <v>5</v>
      </c>
      <c r="M633" s="27">
        <f t="shared" si="392"/>
        <v>435</v>
      </c>
      <c r="N633" s="27">
        <f t="shared" si="393"/>
        <v>435.00000000000102</v>
      </c>
      <c r="O633" s="15">
        <v>18000</v>
      </c>
      <c r="P633" s="30">
        <f t="shared" si="396"/>
        <v>410</v>
      </c>
      <c r="Q633" s="48"/>
      <c r="R633" s="44">
        <f t="shared" si="394"/>
        <v>512.5</v>
      </c>
      <c r="S633" s="48">
        <f t="shared" si="382"/>
        <v>27675000</v>
      </c>
      <c r="T633" s="44">
        <f t="shared" si="379"/>
        <v>848.69999999999993</v>
      </c>
      <c r="U633" s="48">
        <f t="shared" si="383"/>
        <v>45829799.999999993</v>
      </c>
      <c r="V633" s="44">
        <f t="shared" si="380"/>
        <v>951.19999999999993</v>
      </c>
      <c r="W633" s="48">
        <f t="shared" si="384"/>
        <v>51364800</v>
      </c>
      <c r="X633" s="44">
        <f t="shared" si="381"/>
        <v>1053.7</v>
      </c>
      <c r="Y633" s="48">
        <f t="shared" si="385"/>
        <v>56899800</v>
      </c>
      <c r="Z633" s="20">
        <f t="shared" si="395"/>
        <v>181769400</v>
      </c>
      <c r="AC633" s="87">
        <f t="shared" si="386"/>
        <v>6</v>
      </c>
      <c r="AD633" s="83">
        <f t="shared" si="387"/>
        <v>558</v>
      </c>
      <c r="AE633" s="92">
        <f t="shared" si="388"/>
        <v>5.5</v>
      </c>
      <c r="AF633" s="92">
        <f t="shared" si="389"/>
        <v>5.665</v>
      </c>
      <c r="AG633" s="92">
        <f t="shared" si="390"/>
        <v>5.83</v>
      </c>
      <c r="AH633" s="92">
        <f t="shared" si="391"/>
        <v>6</v>
      </c>
      <c r="AI633" s="137">
        <f t="shared" si="369"/>
        <v>533.5</v>
      </c>
      <c r="AJ633" s="137">
        <f t="shared" si="370"/>
        <v>549.505</v>
      </c>
      <c r="AK633" s="137">
        <f t="shared" si="371"/>
        <v>565.51</v>
      </c>
      <c r="AL633" s="137">
        <f t="shared" si="372"/>
        <v>582</v>
      </c>
    </row>
    <row r="634" spans="1:41" ht="20.399999999999999">
      <c r="A634" s="5" t="s">
        <v>192</v>
      </c>
      <c r="B634" s="5" t="s">
        <v>207</v>
      </c>
      <c r="C634" s="22" t="s">
        <v>1323</v>
      </c>
      <c r="D634" s="22" t="s">
        <v>1324</v>
      </c>
      <c r="E634" s="22" t="s">
        <v>1331</v>
      </c>
      <c r="F634" s="22" t="s">
        <v>1334</v>
      </c>
      <c r="G634" s="22"/>
      <c r="H634" s="23" t="s">
        <v>482</v>
      </c>
      <c r="I634" s="24">
        <v>3.6</v>
      </c>
      <c r="J634" s="32">
        <v>31.98</v>
      </c>
      <c r="K634" s="26" t="s">
        <v>1335</v>
      </c>
      <c r="L634" s="13">
        <f t="shared" si="368"/>
        <v>0.39</v>
      </c>
      <c r="M634" s="27">
        <f t="shared" si="392"/>
        <v>33.93</v>
      </c>
      <c r="N634" s="27">
        <f t="shared" si="393"/>
        <v>33.930000000000078</v>
      </c>
      <c r="O634" s="15">
        <v>18000</v>
      </c>
      <c r="P634" s="30">
        <f t="shared" si="396"/>
        <v>31.98</v>
      </c>
      <c r="Q634" s="48"/>
      <c r="R634" s="44">
        <f t="shared" si="394"/>
        <v>39.975000000000001</v>
      </c>
      <c r="S634" s="48">
        <f t="shared" si="382"/>
        <v>2158650</v>
      </c>
      <c r="T634" s="44">
        <f t="shared" si="379"/>
        <v>66.198599999999999</v>
      </c>
      <c r="U634" s="48">
        <f t="shared" si="383"/>
        <v>3574724.4000000004</v>
      </c>
      <c r="V634" s="44">
        <f t="shared" si="380"/>
        <v>74.193599999999989</v>
      </c>
      <c r="W634" s="48">
        <f t="shared" si="384"/>
        <v>4006454.3999999994</v>
      </c>
      <c r="X634" s="44">
        <f t="shared" si="381"/>
        <v>82.188599999999994</v>
      </c>
      <c r="Y634" s="48">
        <f t="shared" si="385"/>
        <v>4438184.3999999994</v>
      </c>
      <c r="Z634" s="20">
        <f t="shared" si="395"/>
        <v>14178013.199999999</v>
      </c>
      <c r="AC634" s="87">
        <f t="shared" si="386"/>
        <v>0.46799999999999997</v>
      </c>
      <c r="AD634" s="83">
        <f t="shared" si="387"/>
        <v>43.524000000000001</v>
      </c>
      <c r="AE634" s="92">
        <f t="shared" si="388"/>
        <v>0.42900000000000005</v>
      </c>
      <c r="AF634" s="92">
        <f t="shared" si="389"/>
        <v>0.44187000000000004</v>
      </c>
      <c r="AG634" s="92">
        <f t="shared" si="390"/>
        <v>0.45473999999999998</v>
      </c>
      <c r="AH634" s="92">
        <f t="shared" si="391"/>
        <v>0.46799999999999997</v>
      </c>
      <c r="AI634" s="137">
        <f t="shared" si="369"/>
        <v>41.613000000000007</v>
      </c>
      <c r="AJ634" s="137">
        <f t="shared" si="370"/>
        <v>42.861390000000007</v>
      </c>
      <c r="AK634" s="137">
        <f t="shared" si="371"/>
        <v>44.109780000000001</v>
      </c>
      <c r="AL634" s="137">
        <f t="shared" si="372"/>
        <v>45.396000000000001</v>
      </c>
    </row>
    <row r="635" spans="1:41" ht="30.6">
      <c r="A635" s="5" t="s">
        <v>192</v>
      </c>
      <c r="B635" s="5" t="s">
        <v>207</v>
      </c>
      <c r="C635" s="22" t="s">
        <v>1323</v>
      </c>
      <c r="D635" s="22" t="s">
        <v>1324</v>
      </c>
      <c r="E635" s="22" t="s">
        <v>1331</v>
      </c>
      <c r="F635" s="22" t="s">
        <v>1336</v>
      </c>
      <c r="G635" s="22"/>
      <c r="H635" s="23" t="s">
        <v>482</v>
      </c>
      <c r="I635" s="24">
        <v>25.6</v>
      </c>
      <c r="J635" s="32">
        <v>41</v>
      </c>
      <c r="K635" s="26" t="s">
        <v>1337</v>
      </c>
      <c r="L635" s="13">
        <f t="shared" si="368"/>
        <v>0.5</v>
      </c>
      <c r="M635" s="27">
        <f t="shared" si="392"/>
        <v>43.5</v>
      </c>
      <c r="N635" s="27">
        <f t="shared" si="393"/>
        <v>43.500000000000099</v>
      </c>
      <c r="O635" s="15">
        <v>18000</v>
      </c>
      <c r="P635" s="30">
        <f t="shared" si="396"/>
        <v>41</v>
      </c>
      <c r="Q635" s="48"/>
      <c r="R635" s="44">
        <f t="shared" si="394"/>
        <v>51.25</v>
      </c>
      <c r="S635" s="48">
        <f t="shared" si="382"/>
        <v>2767500</v>
      </c>
      <c r="T635" s="44">
        <f t="shared" si="379"/>
        <v>84.86999999999999</v>
      </c>
      <c r="U635" s="48">
        <f t="shared" si="383"/>
        <v>4582979.9999999991</v>
      </c>
      <c r="V635" s="44">
        <f t="shared" si="380"/>
        <v>95.11999999999999</v>
      </c>
      <c r="W635" s="48">
        <f t="shared" si="384"/>
        <v>5136479.9999999991</v>
      </c>
      <c r="X635" s="44">
        <f t="shared" si="381"/>
        <v>105.36999999999999</v>
      </c>
      <c r="Y635" s="48">
        <f t="shared" si="385"/>
        <v>5689979.9999999991</v>
      </c>
      <c r="Z635" s="20">
        <f t="shared" si="395"/>
        <v>18176939.999999996</v>
      </c>
      <c r="AC635" s="87">
        <f t="shared" si="386"/>
        <v>0.6</v>
      </c>
      <c r="AD635" s="83">
        <f t="shared" si="387"/>
        <v>55.8</v>
      </c>
      <c r="AE635" s="92">
        <f t="shared" si="388"/>
        <v>0.55000000000000004</v>
      </c>
      <c r="AF635" s="92">
        <f t="shared" si="389"/>
        <v>0.5665</v>
      </c>
      <c r="AG635" s="92">
        <f t="shared" si="390"/>
        <v>0.58299999999999996</v>
      </c>
      <c r="AH635" s="92">
        <f t="shared" si="391"/>
        <v>0.6</v>
      </c>
      <c r="AI635" s="137">
        <f t="shared" si="369"/>
        <v>53.35</v>
      </c>
      <c r="AJ635" s="137">
        <f t="shared" si="370"/>
        <v>54.950499999999998</v>
      </c>
      <c r="AK635" s="137">
        <f t="shared" si="371"/>
        <v>56.550999999999995</v>
      </c>
      <c r="AL635" s="137">
        <f t="shared" si="372"/>
        <v>58.199999999999996</v>
      </c>
    </row>
    <row r="636" spans="1:41" ht="30.6">
      <c r="A636" s="5" t="s">
        <v>192</v>
      </c>
      <c r="B636" s="5" t="s">
        <v>207</v>
      </c>
      <c r="C636" s="22" t="s">
        <v>1323</v>
      </c>
      <c r="D636" s="22" t="s">
        <v>1324</v>
      </c>
      <c r="E636" s="22" t="s">
        <v>1331</v>
      </c>
      <c r="F636" s="22" t="s">
        <v>1338</v>
      </c>
      <c r="G636" s="22"/>
      <c r="H636" s="23" t="s">
        <v>482</v>
      </c>
      <c r="I636" s="24">
        <v>19.2</v>
      </c>
      <c r="J636" s="32">
        <v>56.58</v>
      </c>
      <c r="K636" s="26" t="s">
        <v>1339</v>
      </c>
      <c r="L636" s="13">
        <f t="shared" ref="L636:L699" si="397">+J636/82</f>
        <v>0.69</v>
      </c>
      <c r="M636" s="27">
        <f t="shared" si="392"/>
        <v>60.029999999999994</v>
      </c>
      <c r="N636" s="27">
        <f t="shared" si="393"/>
        <v>60.030000000000136</v>
      </c>
      <c r="O636" s="15">
        <v>18000</v>
      </c>
      <c r="P636" s="30">
        <f t="shared" si="396"/>
        <v>56.58</v>
      </c>
      <c r="Q636" s="48"/>
      <c r="R636" s="44">
        <f t="shared" si="394"/>
        <v>70.724999999999994</v>
      </c>
      <c r="S636" s="48">
        <f t="shared" si="382"/>
        <v>3819150</v>
      </c>
      <c r="T636" s="44">
        <f t="shared" si="379"/>
        <v>117.12059999999998</v>
      </c>
      <c r="U636" s="48">
        <f t="shared" si="383"/>
        <v>6324512.3999999994</v>
      </c>
      <c r="V636" s="44">
        <f t="shared" si="380"/>
        <v>131.26559999999998</v>
      </c>
      <c r="W636" s="48">
        <f t="shared" si="384"/>
        <v>7088342.3999999994</v>
      </c>
      <c r="X636" s="44">
        <f t="shared" si="381"/>
        <v>145.41059999999999</v>
      </c>
      <c r="Y636" s="48">
        <f t="shared" si="385"/>
        <v>7852172.3999999994</v>
      </c>
      <c r="Z636" s="20">
        <f t="shared" si="395"/>
        <v>25084177.199999999</v>
      </c>
      <c r="AC636" s="87">
        <f t="shared" si="386"/>
        <v>0.82799999999999996</v>
      </c>
      <c r="AD636" s="83">
        <f t="shared" si="387"/>
        <v>77.003999999999991</v>
      </c>
      <c r="AE636" s="92">
        <f t="shared" si="388"/>
        <v>0.75900000000000001</v>
      </c>
      <c r="AF636" s="92">
        <f t="shared" si="389"/>
        <v>0.78176999999999996</v>
      </c>
      <c r="AG636" s="92">
        <f t="shared" si="390"/>
        <v>0.80453999999999992</v>
      </c>
      <c r="AH636" s="92">
        <f t="shared" si="391"/>
        <v>0.82799999999999996</v>
      </c>
      <c r="AI636" s="137">
        <f t="shared" si="369"/>
        <v>73.623000000000005</v>
      </c>
      <c r="AJ636" s="137">
        <f t="shared" si="370"/>
        <v>75.831689999999995</v>
      </c>
      <c r="AK636" s="137">
        <f t="shared" si="371"/>
        <v>78.040379999999999</v>
      </c>
      <c r="AL636" s="137">
        <f t="shared" si="372"/>
        <v>80.316000000000003</v>
      </c>
    </row>
    <row r="637" spans="1:41" ht="40.799999999999997">
      <c r="A637" s="5" t="s">
        <v>192</v>
      </c>
      <c r="B637" s="5" t="s">
        <v>207</v>
      </c>
      <c r="C637" s="22" t="s">
        <v>1323</v>
      </c>
      <c r="D637" s="22" t="s">
        <v>1324</v>
      </c>
      <c r="E637" s="22" t="s">
        <v>1331</v>
      </c>
      <c r="F637" s="93" t="s">
        <v>2099</v>
      </c>
      <c r="G637" s="93"/>
      <c r="H637" s="94" t="s">
        <v>482</v>
      </c>
      <c r="I637" s="24">
        <v>28.8</v>
      </c>
      <c r="J637" s="95">
        <v>90</v>
      </c>
      <c r="K637" s="26" t="s">
        <v>1340</v>
      </c>
      <c r="L637" s="13">
        <f t="shared" si="397"/>
        <v>1.0975609756097562</v>
      </c>
      <c r="M637" s="27">
        <f t="shared" si="392"/>
        <v>95.487804878048792</v>
      </c>
      <c r="N637" s="27">
        <f t="shared" si="393"/>
        <v>95.487804878049005</v>
      </c>
      <c r="O637" s="15">
        <v>18000</v>
      </c>
      <c r="P637" s="30">
        <f t="shared" si="396"/>
        <v>90</v>
      </c>
      <c r="Q637" s="48"/>
      <c r="R637" s="44">
        <f t="shared" si="394"/>
        <v>112.5</v>
      </c>
      <c r="S637" s="48">
        <f t="shared" si="382"/>
        <v>6075000</v>
      </c>
      <c r="T637" s="44">
        <f t="shared" si="379"/>
        <v>186.29999999999998</v>
      </c>
      <c r="U637" s="48">
        <f t="shared" si="383"/>
        <v>10060199.999999998</v>
      </c>
      <c r="V637" s="44">
        <f t="shared" si="380"/>
        <v>208.79999999999998</v>
      </c>
      <c r="W637" s="48">
        <f t="shared" si="384"/>
        <v>11275199.999999998</v>
      </c>
      <c r="X637" s="44">
        <f t="shared" si="381"/>
        <v>231.29999999999998</v>
      </c>
      <c r="Y637" s="48">
        <f t="shared" si="385"/>
        <v>12490199.999999998</v>
      </c>
      <c r="Z637" s="20">
        <f t="shared" si="395"/>
        <v>39900599.999999993</v>
      </c>
      <c r="AC637" s="87">
        <f t="shared" si="386"/>
        <v>1.3170731707317074</v>
      </c>
      <c r="AD637" s="83">
        <f t="shared" si="387"/>
        <v>122.48780487804879</v>
      </c>
      <c r="AE637" s="92">
        <f t="shared" si="388"/>
        <v>1.2073170731707319</v>
      </c>
      <c r="AF637" s="92">
        <f t="shared" si="389"/>
        <v>1.2435365853658538</v>
      </c>
      <c r="AG637" s="92">
        <f t="shared" si="390"/>
        <v>1.2797560975609756</v>
      </c>
      <c r="AH637" s="92">
        <f t="shared" si="391"/>
        <v>1.3170731707317074</v>
      </c>
      <c r="AI637" s="137">
        <f t="shared" si="369"/>
        <v>117.10975609756099</v>
      </c>
      <c r="AJ637" s="137">
        <f t="shared" si="370"/>
        <v>120.62304878048782</v>
      </c>
      <c r="AK637" s="137">
        <f t="shared" si="371"/>
        <v>124.13634146341464</v>
      </c>
      <c r="AL637" s="137">
        <f t="shared" si="372"/>
        <v>127.75609756097562</v>
      </c>
    </row>
    <row r="638" spans="1:41" ht="51">
      <c r="A638" s="5" t="s">
        <v>192</v>
      </c>
      <c r="B638" s="5" t="s">
        <v>207</v>
      </c>
      <c r="C638" s="22" t="s">
        <v>1323</v>
      </c>
      <c r="D638" s="22" t="s">
        <v>1324</v>
      </c>
      <c r="E638" s="22" t="s">
        <v>1341</v>
      </c>
      <c r="F638" s="93" t="s">
        <v>2214</v>
      </c>
      <c r="G638" s="93"/>
      <c r="H638" s="94" t="s">
        <v>482</v>
      </c>
      <c r="I638" s="24">
        <v>3.2480000000000002</v>
      </c>
      <c r="J638" s="95" t="s">
        <v>850</v>
      </c>
      <c r="K638" s="32" t="s">
        <v>850</v>
      </c>
      <c r="L638" s="13" t="s">
        <v>850</v>
      </c>
      <c r="M638" s="32" t="s">
        <v>850</v>
      </c>
      <c r="N638" s="32" t="s">
        <v>850</v>
      </c>
      <c r="O638" s="32" t="s">
        <v>850</v>
      </c>
      <c r="P638" s="32" t="s">
        <v>850</v>
      </c>
      <c r="Q638" s="32" t="s">
        <v>850</v>
      </c>
      <c r="R638" s="32" t="s">
        <v>850</v>
      </c>
      <c r="S638" s="32" t="s">
        <v>850</v>
      </c>
      <c r="T638" s="32" t="s">
        <v>850</v>
      </c>
      <c r="U638" s="32" t="s">
        <v>850</v>
      </c>
      <c r="V638" s="32" t="s">
        <v>850</v>
      </c>
      <c r="W638" s="32" t="s">
        <v>850</v>
      </c>
      <c r="X638" s="32" t="s">
        <v>850</v>
      </c>
      <c r="Y638" s="32" t="s">
        <v>850</v>
      </c>
      <c r="Z638" s="32" t="s">
        <v>850</v>
      </c>
      <c r="AA638" s="32" t="s">
        <v>850</v>
      </c>
      <c r="AB638" s="32" t="s">
        <v>850</v>
      </c>
      <c r="AC638" s="32" t="s">
        <v>850</v>
      </c>
      <c r="AD638" s="32" t="s">
        <v>850</v>
      </c>
      <c r="AE638" s="32" t="s">
        <v>850</v>
      </c>
      <c r="AF638" s="32" t="s">
        <v>850</v>
      </c>
      <c r="AG638" s="32" t="s">
        <v>850</v>
      </c>
      <c r="AH638" s="32" t="s">
        <v>850</v>
      </c>
      <c r="AI638" s="137" t="e">
        <f t="shared" si="369"/>
        <v>#VALUE!</v>
      </c>
      <c r="AJ638" s="137" t="e">
        <f t="shared" si="370"/>
        <v>#VALUE!</v>
      </c>
      <c r="AK638" s="137" t="e">
        <f t="shared" si="371"/>
        <v>#VALUE!</v>
      </c>
      <c r="AL638" s="137" t="e">
        <f t="shared" si="372"/>
        <v>#VALUE!</v>
      </c>
      <c r="AM638" s="32"/>
      <c r="AN638" s="32"/>
      <c r="AO638" s="32"/>
    </row>
    <row r="639" spans="1:41" ht="30.6">
      <c r="A639" s="5" t="s">
        <v>192</v>
      </c>
      <c r="B639" s="5" t="s">
        <v>207</v>
      </c>
      <c r="C639" s="22" t="s">
        <v>1323</v>
      </c>
      <c r="D639" s="22" t="s">
        <v>1324</v>
      </c>
      <c r="E639" s="22" t="s">
        <v>1341</v>
      </c>
      <c r="F639" s="93" t="s">
        <v>2215</v>
      </c>
      <c r="G639" s="93"/>
      <c r="H639" s="94" t="s">
        <v>482</v>
      </c>
      <c r="I639" s="24">
        <v>3.8879999999999999</v>
      </c>
      <c r="J639" s="95">
        <v>31.98</v>
      </c>
      <c r="K639" s="26" t="s">
        <v>1342</v>
      </c>
      <c r="L639" s="13">
        <f t="shared" si="397"/>
        <v>0.39</v>
      </c>
      <c r="M639" s="27">
        <f t="shared" ref="M639:M696" si="398">+L639*87</f>
        <v>33.93</v>
      </c>
      <c r="N639" s="27">
        <f t="shared" si="393"/>
        <v>33.930000000000078</v>
      </c>
      <c r="O639" s="15">
        <v>64000</v>
      </c>
      <c r="P639" s="30">
        <f t="shared" si="396"/>
        <v>31.98</v>
      </c>
      <c r="Q639" s="48"/>
      <c r="R639" s="44">
        <f t="shared" si="394"/>
        <v>39.975000000000001</v>
      </c>
      <c r="S639" s="48">
        <f t="shared" si="382"/>
        <v>7675200</v>
      </c>
      <c r="T639" s="44">
        <f t="shared" ref="T639:T696" si="399">+J639*2.07</f>
        <v>66.198599999999999</v>
      </c>
      <c r="U639" s="48">
        <f t="shared" si="383"/>
        <v>12710131.200000001</v>
      </c>
      <c r="V639" s="44">
        <f t="shared" ref="V639:V696" si="400">+J639*2.32</f>
        <v>74.193599999999989</v>
      </c>
      <c r="W639" s="48">
        <f t="shared" si="384"/>
        <v>14245171.199999999</v>
      </c>
      <c r="X639" s="44">
        <f t="shared" ref="X639:X696" si="401">+J639*2.57</f>
        <v>82.188599999999994</v>
      </c>
      <c r="Y639" s="48">
        <f t="shared" si="385"/>
        <v>15780211.199999999</v>
      </c>
      <c r="Z639" s="20">
        <f t="shared" si="395"/>
        <v>50410713.600000001</v>
      </c>
      <c r="AC639" s="87">
        <f t="shared" si="386"/>
        <v>0.46799999999999997</v>
      </c>
      <c r="AD639" s="83">
        <f t="shared" si="387"/>
        <v>43.524000000000001</v>
      </c>
      <c r="AE639" s="92">
        <f t="shared" si="388"/>
        <v>0.42900000000000005</v>
      </c>
      <c r="AF639" s="92">
        <f t="shared" si="389"/>
        <v>0.44187000000000004</v>
      </c>
      <c r="AG639" s="92">
        <f t="shared" si="390"/>
        <v>0.45473999999999998</v>
      </c>
      <c r="AH639" s="92">
        <f t="shared" si="391"/>
        <v>0.46799999999999997</v>
      </c>
      <c r="AI639" s="137">
        <f t="shared" si="369"/>
        <v>41.613000000000007</v>
      </c>
      <c r="AJ639" s="137">
        <f t="shared" si="370"/>
        <v>42.861390000000007</v>
      </c>
      <c r="AK639" s="137">
        <f t="shared" si="371"/>
        <v>44.109780000000001</v>
      </c>
      <c r="AL639" s="137">
        <f t="shared" si="372"/>
        <v>45.396000000000001</v>
      </c>
    </row>
    <row r="640" spans="1:41" ht="20.399999999999999">
      <c r="A640" s="5" t="s">
        <v>192</v>
      </c>
      <c r="B640" s="5" t="s">
        <v>207</v>
      </c>
      <c r="C640" s="22" t="s">
        <v>1323</v>
      </c>
      <c r="D640" s="22" t="s">
        <v>1324</v>
      </c>
      <c r="E640" s="22" t="s">
        <v>1341</v>
      </c>
      <c r="F640" s="93" t="s">
        <v>2100</v>
      </c>
      <c r="G640" s="93"/>
      <c r="H640" s="94" t="s">
        <v>482</v>
      </c>
      <c r="I640" s="24">
        <v>19.440000000000001</v>
      </c>
      <c r="J640" s="96">
        <v>36.9</v>
      </c>
      <c r="K640" s="26" t="s">
        <v>1343</v>
      </c>
      <c r="L640" s="13">
        <f t="shared" si="397"/>
        <v>0.44999999999999996</v>
      </c>
      <c r="M640" s="27">
        <f t="shared" si="398"/>
        <v>39.15</v>
      </c>
      <c r="N640" s="27">
        <f t="shared" si="393"/>
        <v>39.150000000000091</v>
      </c>
      <c r="O640" s="15">
        <v>64000</v>
      </c>
      <c r="P640" s="30">
        <f t="shared" si="396"/>
        <v>36.9</v>
      </c>
      <c r="Q640" s="48"/>
      <c r="R640" s="44">
        <f t="shared" si="394"/>
        <v>46.125</v>
      </c>
      <c r="S640" s="48">
        <f t="shared" si="382"/>
        <v>8856000</v>
      </c>
      <c r="T640" s="44">
        <f t="shared" si="399"/>
        <v>76.382999999999996</v>
      </c>
      <c r="U640" s="48">
        <f t="shared" si="383"/>
        <v>14665536</v>
      </c>
      <c r="V640" s="44">
        <f t="shared" si="400"/>
        <v>85.60799999999999</v>
      </c>
      <c r="W640" s="48">
        <f t="shared" si="384"/>
        <v>16436735.999999996</v>
      </c>
      <c r="X640" s="44">
        <f t="shared" si="401"/>
        <v>94.832999999999984</v>
      </c>
      <c r="Y640" s="48">
        <f t="shared" si="385"/>
        <v>18207935.999999996</v>
      </c>
      <c r="Z640" s="20">
        <f t="shared" si="395"/>
        <v>58166207.999999993</v>
      </c>
      <c r="AC640" s="87">
        <f t="shared" si="386"/>
        <v>0.53999999999999992</v>
      </c>
      <c r="AD640" s="83">
        <f t="shared" si="387"/>
        <v>50.219999999999992</v>
      </c>
      <c r="AE640" s="92">
        <f t="shared" si="388"/>
        <v>0.495</v>
      </c>
      <c r="AF640" s="92">
        <f t="shared" si="389"/>
        <v>0.50984999999999991</v>
      </c>
      <c r="AG640" s="92">
        <f t="shared" si="390"/>
        <v>0.52469999999999994</v>
      </c>
      <c r="AH640" s="92">
        <f t="shared" si="391"/>
        <v>0.53999999999999992</v>
      </c>
      <c r="AI640" s="137">
        <f t="shared" si="369"/>
        <v>48.015000000000001</v>
      </c>
      <c r="AJ640" s="137">
        <f t="shared" si="370"/>
        <v>49.455449999999992</v>
      </c>
      <c r="AK640" s="137">
        <f t="shared" si="371"/>
        <v>50.895899999999997</v>
      </c>
      <c r="AL640" s="137">
        <f t="shared" si="372"/>
        <v>52.379999999999995</v>
      </c>
    </row>
    <row r="641" spans="1:38" ht="30.6">
      <c r="A641" s="5" t="s">
        <v>192</v>
      </c>
      <c r="B641" s="5" t="s">
        <v>207</v>
      </c>
      <c r="C641" s="22" t="s">
        <v>1323</v>
      </c>
      <c r="D641" s="22" t="s">
        <v>1324</v>
      </c>
      <c r="E641" s="22" t="s">
        <v>1341</v>
      </c>
      <c r="F641" s="93" t="s">
        <v>1344</v>
      </c>
      <c r="G641" s="93"/>
      <c r="H641" s="94" t="s">
        <v>482</v>
      </c>
      <c r="I641" s="24">
        <v>36</v>
      </c>
      <c r="J641" s="95">
        <v>80</v>
      </c>
      <c r="K641" s="26" t="s">
        <v>1345</v>
      </c>
      <c r="L641" s="13">
        <f t="shared" si="397"/>
        <v>0.97560975609756095</v>
      </c>
      <c r="M641" s="27">
        <f t="shared" si="398"/>
        <v>84.878048780487802</v>
      </c>
      <c r="N641" s="27">
        <f t="shared" si="393"/>
        <v>84.878048780488001</v>
      </c>
      <c r="O641" s="15">
        <v>64000</v>
      </c>
      <c r="P641" s="30">
        <f t="shared" si="396"/>
        <v>80</v>
      </c>
      <c r="Q641" s="48"/>
      <c r="R641" s="44">
        <f t="shared" si="394"/>
        <v>100</v>
      </c>
      <c r="S641" s="48">
        <f t="shared" si="382"/>
        <v>19200000</v>
      </c>
      <c r="T641" s="44">
        <f t="shared" si="399"/>
        <v>165.6</v>
      </c>
      <c r="U641" s="48">
        <f t="shared" si="383"/>
        <v>31795200</v>
      </c>
      <c r="V641" s="44">
        <f t="shared" si="400"/>
        <v>185.6</v>
      </c>
      <c r="W641" s="48">
        <f t="shared" si="384"/>
        <v>35635200</v>
      </c>
      <c r="X641" s="44">
        <f t="shared" si="401"/>
        <v>205.6</v>
      </c>
      <c r="Y641" s="48">
        <f t="shared" si="385"/>
        <v>39475200</v>
      </c>
      <c r="Z641" s="20">
        <f t="shared" si="395"/>
        <v>126105600</v>
      </c>
      <c r="AC641" s="87">
        <f>L641*1.2</f>
        <v>1.1707317073170731</v>
      </c>
      <c r="AD641" s="83">
        <f>AC641*93</f>
        <v>108.8780487804878</v>
      </c>
      <c r="AE641" s="92">
        <f t="shared" si="388"/>
        <v>1.0731707317073171</v>
      </c>
      <c r="AF641" s="92">
        <f t="shared" si="389"/>
        <v>1.1053658536585365</v>
      </c>
      <c r="AG641" s="92">
        <f t="shared" si="390"/>
        <v>1.137560975609756</v>
      </c>
      <c r="AH641" s="92">
        <f t="shared" si="391"/>
        <v>1.1707317073170731</v>
      </c>
      <c r="AI641" s="137">
        <f t="shared" si="369"/>
        <v>104.09756097560977</v>
      </c>
      <c r="AJ641" s="137">
        <f t="shared" si="370"/>
        <v>107.22048780487803</v>
      </c>
      <c r="AK641" s="137">
        <f t="shared" si="371"/>
        <v>110.34341463414633</v>
      </c>
      <c r="AL641" s="137">
        <f t="shared" si="372"/>
        <v>113.56097560975608</v>
      </c>
    </row>
    <row r="642" spans="1:38" ht="30.6">
      <c r="A642" s="5" t="s">
        <v>192</v>
      </c>
      <c r="B642" s="5" t="s">
        <v>207</v>
      </c>
      <c r="C642" s="22" t="s">
        <v>1323</v>
      </c>
      <c r="D642" s="22" t="s">
        <v>1324</v>
      </c>
      <c r="E642" s="22" t="s">
        <v>1341</v>
      </c>
      <c r="F642" s="93" t="s">
        <v>1346</v>
      </c>
      <c r="G642" s="93"/>
      <c r="H642" s="94" t="s">
        <v>482</v>
      </c>
      <c r="I642" s="24">
        <v>3.2480000000000002</v>
      </c>
      <c r="J642" s="95">
        <v>205</v>
      </c>
      <c r="K642" s="26" t="s">
        <v>1347</v>
      </c>
      <c r="L642" s="13">
        <f t="shared" si="397"/>
        <v>2.5</v>
      </c>
      <c r="M642" s="27">
        <f t="shared" si="398"/>
        <v>217.5</v>
      </c>
      <c r="N642" s="27">
        <f t="shared" si="393"/>
        <v>217.50000000000051</v>
      </c>
      <c r="O642" s="15">
        <v>64000</v>
      </c>
      <c r="P642" s="30">
        <f t="shared" si="396"/>
        <v>205</v>
      </c>
      <c r="Q642" s="48"/>
      <c r="R642" s="44">
        <f t="shared" si="394"/>
        <v>256.25</v>
      </c>
      <c r="S642" s="48">
        <f t="shared" si="382"/>
        <v>49200000</v>
      </c>
      <c r="T642" s="44">
        <f t="shared" si="399"/>
        <v>424.34999999999997</v>
      </c>
      <c r="U642" s="48">
        <f t="shared" si="383"/>
        <v>81475199.999999985</v>
      </c>
      <c r="V642" s="44">
        <f t="shared" si="400"/>
        <v>475.59999999999997</v>
      </c>
      <c r="W642" s="48">
        <f t="shared" si="384"/>
        <v>91315199.999999985</v>
      </c>
      <c r="X642" s="44">
        <f t="shared" si="401"/>
        <v>526.85</v>
      </c>
      <c r="Y642" s="48">
        <f t="shared" si="385"/>
        <v>101155200</v>
      </c>
      <c r="Z642" s="20">
        <f t="shared" si="395"/>
        <v>323145600</v>
      </c>
      <c r="AC642" s="87">
        <f t="shared" si="386"/>
        <v>3</v>
      </c>
      <c r="AD642" s="83">
        <f t="shared" si="387"/>
        <v>279</v>
      </c>
      <c r="AE642" s="92">
        <f t="shared" si="388"/>
        <v>2.75</v>
      </c>
      <c r="AF642" s="92">
        <f t="shared" si="389"/>
        <v>2.8325</v>
      </c>
      <c r="AG642" s="92">
        <f t="shared" si="390"/>
        <v>2.915</v>
      </c>
      <c r="AH642" s="92">
        <f t="shared" si="391"/>
        <v>3</v>
      </c>
      <c r="AI642" s="137">
        <f t="shared" ref="AI642:AI705" si="402">AE642*97</f>
        <v>266.75</v>
      </c>
      <c r="AJ642" s="137">
        <f t="shared" ref="AJ642:AJ705" si="403">AF642*97</f>
        <v>274.7525</v>
      </c>
      <c r="AK642" s="137">
        <f t="shared" ref="AK642:AK705" si="404">AG642*97</f>
        <v>282.755</v>
      </c>
      <c r="AL642" s="137">
        <f t="shared" ref="AL642:AL705" si="405">AH642*97</f>
        <v>291</v>
      </c>
    </row>
    <row r="643" spans="1:38" ht="30.6">
      <c r="A643" s="5" t="s">
        <v>192</v>
      </c>
      <c r="B643" s="5" t="s">
        <v>207</v>
      </c>
      <c r="C643" s="22" t="s">
        <v>1323</v>
      </c>
      <c r="D643" s="22" t="s">
        <v>1324</v>
      </c>
      <c r="E643" s="22" t="s">
        <v>1193</v>
      </c>
      <c r="F643" s="22" t="s">
        <v>1348</v>
      </c>
      <c r="G643" s="22"/>
      <c r="H643" s="23" t="s">
        <v>482</v>
      </c>
      <c r="I643" s="24">
        <v>76.95</v>
      </c>
      <c r="J643" s="32">
        <v>56.58</v>
      </c>
      <c r="K643" s="26" t="s">
        <v>1326</v>
      </c>
      <c r="L643" s="13">
        <f t="shared" si="397"/>
        <v>0.69</v>
      </c>
      <c r="M643" s="27">
        <f t="shared" si="398"/>
        <v>60.029999999999994</v>
      </c>
      <c r="N643" s="27">
        <f t="shared" si="393"/>
        <v>60.030000000000136</v>
      </c>
      <c r="O643" s="15">
        <v>381</v>
      </c>
      <c r="P643" s="30">
        <f t="shared" si="396"/>
        <v>56.58</v>
      </c>
      <c r="Q643" s="48"/>
      <c r="R643" s="44">
        <f t="shared" si="394"/>
        <v>70.724999999999994</v>
      </c>
      <c r="S643" s="48">
        <f t="shared" si="382"/>
        <v>80838.674999999988</v>
      </c>
      <c r="T643" s="44">
        <f t="shared" si="399"/>
        <v>117.12059999999998</v>
      </c>
      <c r="U643" s="48">
        <f t="shared" si="383"/>
        <v>133868.84579999998</v>
      </c>
      <c r="V643" s="44">
        <f t="shared" si="400"/>
        <v>131.26559999999998</v>
      </c>
      <c r="W643" s="48">
        <f t="shared" si="384"/>
        <v>150036.58079999997</v>
      </c>
      <c r="X643" s="44">
        <f t="shared" si="401"/>
        <v>145.41059999999999</v>
      </c>
      <c r="Y643" s="48">
        <f t="shared" si="385"/>
        <v>166204.31579999998</v>
      </c>
      <c r="Z643" s="20">
        <f t="shared" si="395"/>
        <v>530948.41739999992</v>
      </c>
      <c r="AC643" s="87">
        <f t="shared" si="386"/>
        <v>0.82799999999999996</v>
      </c>
      <c r="AD643" s="83">
        <f t="shared" si="387"/>
        <v>77.003999999999991</v>
      </c>
      <c r="AE643" s="92">
        <f t="shared" si="388"/>
        <v>0.75900000000000001</v>
      </c>
      <c r="AF643" s="92">
        <f t="shared" si="389"/>
        <v>0.78176999999999996</v>
      </c>
      <c r="AG643" s="92">
        <f t="shared" si="390"/>
        <v>0.80453999999999992</v>
      </c>
      <c r="AH643" s="92">
        <f t="shared" si="391"/>
        <v>0.82799999999999996</v>
      </c>
      <c r="AI643" s="137">
        <f t="shared" si="402"/>
        <v>73.623000000000005</v>
      </c>
      <c r="AJ643" s="137">
        <f t="shared" si="403"/>
        <v>75.831689999999995</v>
      </c>
      <c r="AK643" s="137">
        <f t="shared" si="404"/>
        <v>78.040379999999999</v>
      </c>
      <c r="AL643" s="137">
        <f t="shared" si="405"/>
        <v>80.316000000000003</v>
      </c>
    </row>
    <row r="644" spans="1:38" ht="30.6">
      <c r="A644" s="5" t="s">
        <v>192</v>
      </c>
      <c r="B644" s="5" t="s">
        <v>207</v>
      </c>
      <c r="C644" s="22" t="s">
        <v>1323</v>
      </c>
      <c r="D644" s="22" t="s">
        <v>1324</v>
      </c>
      <c r="E644" s="22" t="s">
        <v>1193</v>
      </c>
      <c r="F644" s="22" t="s">
        <v>1349</v>
      </c>
      <c r="G644" s="22"/>
      <c r="H644" s="23" t="s">
        <v>482</v>
      </c>
      <c r="I644" s="24">
        <v>76.95</v>
      </c>
      <c r="J644" s="32">
        <v>59.04</v>
      </c>
      <c r="K644" s="26" t="s">
        <v>993</v>
      </c>
      <c r="L644" s="13">
        <f t="shared" si="397"/>
        <v>0.72</v>
      </c>
      <c r="M644" s="27">
        <f t="shared" si="398"/>
        <v>62.64</v>
      </c>
      <c r="N644" s="27">
        <f t="shared" si="393"/>
        <v>62.64000000000015</v>
      </c>
      <c r="O644" s="15">
        <v>381</v>
      </c>
      <c r="P644" s="30">
        <f t="shared" si="396"/>
        <v>59.04</v>
      </c>
      <c r="Q644" s="48"/>
      <c r="R644" s="44">
        <f t="shared" si="394"/>
        <v>73.8</v>
      </c>
      <c r="S644" s="48">
        <f t="shared" si="382"/>
        <v>84353.4</v>
      </c>
      <c r="T644" s="44">
        <f t="shared" si="399"/>
        <v>122.21279999999999</v>
      </c>
      <c r="U644" s="48">
        <f t="shared" si="383"/>
        <v>139689.2304</v>
      </c>
      <c r="V644" s="44">
        <f t="shared" si="400"/>
        <v>136.97279999999998</v>
      </c>
      <c r="W644" s="48">
        <f t="shared" si="384"/>
        <v>156559.91039999999</v>
      </c>
      <c r="X644" s="44">
        <f t="shared" si="401"/>
        <v>151.7328</v>
      </c>
      <c r="Y644" s="48">
        <f t="shared" si="385"/>
        <v>173430.59039999999</v>
      </c>
      <c r="Z644" s="20">
        <f t="shared" si="395"/>
        <v>554033.13119999995</v>
      </c>
      <c r="AC644" s="87">
        <f t="shared" si="386"/>
        <v>0.86399999999999999</v>
      </c>
      <c r="AD644" s="83">
        <f t="shared" si="387"/>
        <v>80.352000000000004</v>
      </c>
      <c r="AE644" s="92">
        <f t="shared" si="388"/>
        <v>0.79200000000000004</v>
      </c>
      <c r="AF644" s="92">
        <f t="shared" si="389"/>
        <v>0.81575999999999993</v>
      </c>
      <c r="AG644" s="92">
        <f t="shared" si="390"/>
        <v>0.83951999999999993</v>
      </c>
      <c r="AH644" s="92">
        <f t="shared" si="391"/>
        <v>0.86399999999999999</v>
      </c>
      <c r="AI644" s="137">
        <f t="shared" si="402"/>
        <v>76.823999999999998</v>
      </c>
      <c r="AJ644" s="137">
        <f t="shared" si="403"/>
        <v>79.128719999999987</v>
      </c>
      <c r="AK644" s="137">
        <f t="shared" si="404"/>
        <v>81.43343999999999</v>
      </c>
      <c r="AL644" s="137">
        <f t="shared" si="405"/>
        <v>83.807999999999993</v>
      </c>
    </row>
    <row r="645" spans="1:38" ht="20.399999999999999">
      <c r="A645" s="5" t="s">
        <v>192</v>
      </c>
      <c r="B645" s="5" t="s">
        <v>207</v>
      </c>
      <c r="C645" s="22" t="s">
        <v>1323</v>
      </c>
      <c r="D645" s="22" t="s">
        <v>1324</v>
      </c>
      <c r="E645" s="22" t="s">
        <v>1082</v>
      </c>
      <c r="F645" s="22" t="s">
        <v>1329</v>
      </c>
      <c r="G645" s="22"/>
      <c r="H645" s="23" t="s">
        <v>482</v>
      </c>
      <c r="I645" s="24"/>
      <c r="J645" s="32">
        <v>61.5</v>
      </c>
      <c r="K645" s="26"/>
      <c r="L645" s="13">
        <f t="shared" si="397"/>
        <v>0.75</v>
      </c>
      <c r="M645" s="27">
        <f t="shared" si="398"/>
        <v>65.25</v>
      </c>
      <c r="N645" s="27">
        <f t="shared" si="393"/>
        <v>65.250000000000156</v>
      </c>
      <c r="O645" s="15">
        <v>381</v>
      </c>
      <c r="P645" s="30">
        <f t="shared" si="396"/>
        <v>61.5</v>
      </c>
      <c r="Q645" s="48"/>
      <c r="R645" s="44">
        <f t="shared" si="394"/>
        <v>76.875</v>
      </c>
      <c r="S645" s="48">
        <f t="shared" si="382"/>
        <v>87868.125</v>
      </c>
      <c r="T645" s="44">
        <f t="shared" si="399"/>
        <v>127.30499999999999</v>
      </c>
      <c r="U645" s="48">
        <f t="shared" si="383"/>
        <v>145509.61499999999</v>
      </c>
      <c r="V645" s="44">
        <f t="shared" si="400"/>
        <v>142.67999999999998</v>
      </c>
      <c r="W645" s="48">
        <f t="shared" si="384"/>
        <v>163083.24</v>
      </c>
      <c r="X645" s="44">
        <f t="shared" si="401"/>
        <v>158.05499999999998</v>
      </c>
      <c r="Y645" s="48">
        <f t="shared" si="385"/>
        <v>180656.86499999999</v>
      </c>
      <c r="Z645" s="20">
        <f t="shared" si="395"/>
        <v>577117.84499999997</v>
      </c>
      <c r="AC645" s="87">
        <f t="shared" si="386"/>
        <v>0.89999999999999991</v>
      </c>
      <c r="AD645" s="83">
        <f t="shared" si="387"/>
        <v>83.699999999999989</v>
      </c>
      <c r="AE645" s="92">
        <f t="shared" si="388"/>
        <v>0.82500000000000007</v>
      </c>
      <c r="AF645" s="92">
        <f t="shared" si="389"/>
        <v>0.84975000000000001</v>
      </c>
      <c r="AG645" s="92">
        <f t="shared" si="390"/>
        <v>0.87449999999999994</v>
      </c>
      <c r="AH645" s="92">
        <f t="shared" si="391"/>
        <v>0.89999999999999991</v>
      </c>
      <c r="AI645" s="137">
        <f t="shared" si="402"/>
        <v>80.025000000000006</v>
      </c>
      <c r="AJ645" s="137">
        <f t="shared" si="403"/>
        <v>82.425749999999994</v>
      </c>
      <c r="AK645" s="137">
        <f t="shared" si="404"/>
        <v>84.826499999999996</v>
      </c>
      <c r="AL645" s="137">
        <f t="shared" si="405"/>
        <v>87.3</v>
      </c>
    </row>
    <row r="646" spans="1:38" ht="30.6">
      <c r="A646" s="5" t="s">
        <v>192</v>
      </c>
      <c r="B646" s="5" t="s">
        <v>207</v>
      </c>
      <c r="C646" s="22" t="s">
        <v>1323</v>
      </c>
      <c r="D646" s="22" t="s">
        <v>1324</v>
      </c>
      <c r="E646" s="22" t="s">
        <v>1193</v>
      </c>
      <c r="F646" s="22" t="s">
        <v>1350</v>
      </c>
      <c r="G646" s="22"/>
      <c r="H646" s="23" t="s">
        <v>482</v>
      </c>
      <c r="I646" s="24">
        <v>1921.5</v>
      </c>
      <c r="J646" s="32">
        <v>2050</v>
      </c>
      <c r="K646" s="26" t="s">
        <v>1351</v>
      </c>
      <c r="L646" s="13">
        <f t="shared" si="397"/>
        <v>25</v>
      </c>
      <c r="M646" s="27">
        <f t="shared" si="398"/>
        <v>2175</v>
      </c>
      <c r="N646" s="27">
        <f t="shared" si="393"/>
        <v>2175.000000000005</v>
      </c>
      <c r="O646" s="15">
        <v>381</v>
      </c>
      <c r="P646" s="30">
        <f t="shared" si="396"/>
        <v>2050</v>
      </c>
      <c r="Q646" s="48"/>
      <c r="R646" s="44">
        <f t="shared" si="394"/>
        <v>2562.5</v>
      </c>
      <c r="S646" s="48">
        <f t="shared" si="382"/>
        <v>2928937.5</v>
      </c>
      <c r="T646" s="44">
        <f t="shared" si="399"/>
        <v>4243.5</v>
      </c>
      <c r="U646" s="48">
        <f t="shared" si="383"/>
        <v>4850320.5</v>
      </c>
      <c r="V646" s="44">
        <f t="shared" si="400"/>
        <v>4756</v>
      </c>
      <c r="W646" s="48">
        <f t="shared" si="384"/>
        <v>5436108</v>
      </c>
      <c r="X646" s="44">
        <f t="shared" si="401"/>
        <v>5268.5</v>
      </c>
      <c r="Y646" s="48">
        <f t="shared" si="385"/>
        <v>6021895.5</v>
      </c>
      <c r="Z646" s="20">
        <f t="shared" si="395"/>
        <v>19237261.5</v>
      </c>
      <c r="AC646" s="87">
        <f t="shared" si="386"/>
        <v>30</v>
      </c>
      <c r="AD646" s="83">
        <f t="shared" si="387"/>
        <v>2790</v>
      </c>
      <c r="AE646" s="92">
        <f t="shared" si="388"/>
        <v>27.500000000000004</v>
      </c>
      <c r="AF646" s="92">
        <f t="shared" si="389"/>
        <v>28.324999999999999</v>
      </c>
      <c r="AG646" s="92">
        <f t="shared" si="390"/>
        <v>29.15</v>
      </c>
      <c r="AH646" s="92">
        <f t="shared" si="391"/>
        <v>30</v>
      </c>
      <c r="AI646" s="137">
        <f t="shared" si="402"/>
        <v>2667.5000000000005</v>
      </c>
      <c r="AJ646" s="137">
        <f t="shared" si="403"/>
        <v>2747.5250000000001</v>
      </c>
      <c r="AK646" s="137">
        <f t="shared" si="404"/>
        <v>2827.5499999999997</v>
      </c>
      <c r="AL646" s="137">
        <f t="shared" si="405"/>
        <v>2910</v>
      </c>
    </row>
    <row r="647" spans="1:38" ht="17.55" customHeight="1">
      <c r="A647" s="126" t="s">
        <v>192</v>
      </c>
      <c r="B647" s="126" t="s">
        <v>207</v>
      </c>
      <c r="C647" s="93" t="s">
        <v>1323</v>
      </c>
      <c r="D647" s="93" t="s">
        <v>1324</v>
      </c>
      <c r="E647" s="93" t="s">
        <v>2210</v>
      </c>
      <c r="F647" s="93" t="s">
        <v>1358</v>
      </c>
      <c r="G647" s="93"/>
      <c r="H647" s="94" t="s">
        <v>482</v>
      </c>
      <c r="I647" s="127"/>
      <c r="J647" s="95">
        <v>1025</v>
      </c>
      <c r="K647" s="128"/>
      <c r="L647" s="13">
        <f t="shared" si="397"/>
        <v>12.5</v>
      </c>
      <c r="M647" s="27">
        <f t="shared" si="398"/>
        <v>1087.5</v>
      </c>
      <c r="N647" s="27">
        <f t="shared" si="393"/>
        <v>1087.5000000000025</v>
      </c>
      <c r="P647" s="30">
        <f t="shared" si="396"/>
        <v>1025</v>
      </c>
      <c r="Q647" s="48"/>
      <c r="R647" s="44">
        <f t="shared" si="394"/>
        <v>1281.25</v>
      </c>
      <c r="S647" s="48"/>
      <c r="T647" s="44">
        <f t="shared" si="399"/>
        <v>2121.75</v>
      </c>
      <c r="U647" s="48"/>
      <c r="V647" s="44">
        <f t="shared" si="400"/>
        <v>2378</v>
      </c>
      <c r="W647" s="48"/>
      <c r="X647" s="44">
        <f t="shared" si="401"/>
        <v>2634.25</v>
      </c>
      <c r="Y647" s="48"/>
      <c r="AC647" s="87">
        <f t="shared" si="386"/>
        <v>15</v>
      </c>
      <c r="AD647" s="83">
        <f t="shared" si="387"/>
        <v>1395</v>
      </c>
      <c r="AE647" s="92">
        <f t="shared" si="388"/>
        <v>13.750000000000002</v>
      </c>
      <c r="AF647" s="92">
        <f t="shared" si="389"/>
        <v>14.1625</v>
      </c>
      <c r="AG647" s="92">
        <f t="shared" si="390"/>
        <v>14.574999999999999</v>
      </c>
      <c r="AH647" s="92">
        <f t="shared" si="391"/>
        <v>15</v>
      </c>
      <c r="AI647" s="137">
        <f t="shared" si="402"/>
        <v>1333.7500000000002</v>
      </c>
      <c r="AJ647" s="137">
        <f t="shared" si="403"/>
        <v>1373.7625</v>
      </c>
      <c r="AK647" s="137">
        <f t="shared" si="404"/>
        <v>1413.7749999999999</v>
      </c>
      <c r="AL647" s="137">
        <f t="shared" si="405"/>
        <v>1455</v>
      </c>
    </row>
    <row r="648" spans="1:38" ht="19.95" customHeight="1">
      <c r="A648" s="126" t="s">
        <v>192</v>
      </c>
      <c r="B648" s="126" t="s">
        <v>207</v>
      </c>
      <c r="C648" s="93" t="s">
        <v>1323</v>
      </c>
      <c r="D648" s="93" t="s">
        <v>1361</v>
      </c>
      <c r="E648" s="93" t="s">
        <v>2210</v>
      </c>
      <c r="F648" s="93" t="s">
        <v>1348</v>
      </c>
      <c r="G648" s="93"/>
      <c r="H648" s="94" t="s">
        <v>482</v>
      </c>
      <c r="I648" s="127"/>
      <c r="J648" s="95">
        <v>41</v>
      </c>
      <c r="K648" s="128"/>
      <c r="L648" s="13">
        <f t="shared" si="397"/>
        <v>0.5</v>
      </c>
      <c r="M648" s="27"/>
      <c r="N648" s="27">
        <f t="shared" si="393"/>
        <v>43.500000000000099</v>
      </c>
      <c r="P648" s="30">
        <f t="shared" si="396"/>
        <v>41</v>
      </c>
      <c r="Q648" s="48"/>
      <c r="R648" s="44">
        <f t="shared" si="394"/>
        <v>51.25</v>
      </c>
      <c r="S648" s="48"/>
      <c r="T648" s="44">
        <f t="shared" si="399"/>
        <v>84.86999999999999</v>
      </c>
      <c r="U648" s="48"/>
      <c r="V648" s="44">
        <f t="shared" si="400"/>
        <v>95.11999999999999</v>
      </c>
      <c r="W648" s="48"/>
      <c r="X648" s="44">
        <f t="shared" si="401"/>
        <v>105.36999999999999</v>
      </c>
      <c r="Y648" s="48"/>
      <c r="AC648" s="87">
        <f t="shared" si="386"/>
        <v>0.6</v>
      </c>
      <c r="AD648" s="83">
        <f t="shared" si="387"/>
        <v>55.8</v>
      </c>
      <c r="AE648" s="92">
        <f t="shared" si="388"/>
        <v>0.55000000000000004</v>
      </c>
      <c r="AF648" s="92">
        <f t="shared" si="389"/>
        <v>0.5665</v>
      </c>
      <c r="AG648" s="92">
        <f t="shared" si="390"/>
        <v>0.58299999999999996</v>
      </c>
      <c r="AH648" s="92">
        <f t="shared" si="391"/>
        <v>0.6</v>
      </c>
      <c r="AI648" s="137">
        <f t="shared" si="402"/>
        <v>53.35</v>
      </c>
      <c r="AJ648" s="137">
        <f t="shared" si="403"/>
        <v>54.950499999999998</v>
      </c>
      <c r="AK648" s="137">
        <f t="shared" si="404"/>
        <v>56.550999999999995</v>
      </c>
      <c r="AL648" s="137">
        <f t="shared" si="405"/>
        <v>58.199999999999996</v>
      </c>
    </row>
    <row r="649" spans="1:38" ht="19.05" customHeight="1">
      <c r="A649" s="126" t="s">
        <v>192</v>
      </c>
      <c r="B649" s="126" t="s">
        <v>207</v>
      </c>
      <c r="C649" s="93" t="s">
        <v>1323</v>
      </c>
      <c r="D649" s="93" t="s">
        <v>1363</v>
      </c>
      <c r="E649" s="93" t="s">
        <v>2210</v>
      </c>
      <c r="F649" s="93" t="s">
        <v>1349</v>
      </c>
      <c r="G649" s="93"/>
      <c r="H649" s="94" t="s">
        <v>482</v>
      </c>
      <c r="I649" s="127"/>
      <c r="J649" s="95">
        <v>120</v>
      </c>
      <c r="K649" s="128"/>
      <c r="L649" s="13">
        <f t="shared" si="397"/>
        <v>1.4634146341463414</v>
      </c>
      <c r="M649" s="27"/>
      <c r="N649" s="27"/>
      <c r="Q649" s="48"/>
      <c r="R649" s="44"/>
      <c r="S649" s="48"/>
      <c r="T649" s="44"/>
      <c r="U649" s="48"/>
      <c r="V649" s="44"/>
      <c r="W649" s="48"/>
      <c r="X649" s="44"/>
      <c r="Y649" s="48"/>
      <c r="AC649" s="87">
        <f t="shared" si="386"/>
        <v>1.7560975609756098</v>
      </c>
      <c r="AD649" s="83">
        <f t="shared" si="387"/>
        <v>163.3170731707317</v>
      </c>
      <c r="AE649" s="92">
        <f t="shared" si="388"/>
        <v>1.6097560975609757</v>
      </c>
      <c r="AF649" s="92">
        <f t="shared" si="389"/>
        <v>1.6580487804878048</v>
      </c>
      <c r="AG649" s="92">
        <f t="shared" si="390"/>
        <v>1.7063414634146341</v>
      </c>
      <c r="AH649" s="92">
        <f t="shared" si="391"/>
        <v>1.7560975609756098</v>
      </c>
      <c r="AI649" s="137">
        <f t="shared" si="402"/>
        <v>156.14634146341464</v>
      </c>
      <c r="AJ649" s="137">
        <f t="shared" si="403"/>
        <v>160.83073170731706</v>
      </c>
      <c r="AK649" s="137">
        <f t="shared" si="404"/>
        <v>165.5151219512195</v>
      </c>
      <c r="AL649" s="137">
        <f t="shared" si="405"/>
        <v>170.34146341463415</v>
      </c>
    </row>
    <row r="650" spans="1:38" ht="15.45" customHeight="1">
      <c r="A650" s="126" t="s">
        <v>192</v>
      </c>
      <c r="B650" s="126" t="s">
        <v>207</v>
      </c>
      <c r="C650" s="93" t="s">
        <v>1323</v>
      </c>
      <c r="D650" s="93" t="s">
        <v>1364</v>
      </c>
      <c r="E650" s="93" t="s">
        <v>2210</v>
      </c>
      <c r="F650" s="93" t="s">
        <v>1329</v>
      </c>
      <c r="G650" s="93"/>
      <c r="H650" s="94" t="s">
        <v>482</v>
      </c>
      <c r="I650" s="127"/>
      <c r="J650" s="95">
        <v>60</v>
      </c>
      <c r="K650" s="128"/>
      <c r="L650" s="13">
        <f t="shared" si="397"/>
        <v>0.73170731707317072</v>
      </c>
      <c r="M650" s="27"/>
      <c r="N650" s="27"/>
      <c r="Q650" s="48"/>
      <c r="R650" s="44"/>
      <c r="S650" s="48"/>
      <c r="T650" s="44"/>
      <c r="U650" s="48"/>
      <c r="V650" s="44"/>
      <c r="W650" s="48"/>
      <c r="X650" s="44"/>
      <c r="Y650" s="48"/>
      <c r="AC650" s="87">
        <f t="shared" si="386"/>
        <v>0.87804878048780488</v>
      </c>
      <c r="AD650" s="83">
        <f t="shared" si="387"/>
        <v>81.658536585365852</v>
      </c>
      <c r="AE650" s="92">
        <f t="shared" si="388"/>
        <v>0.80487804878048785</v>
      </c>
      <c r="AF650" s="92">
        <f t="shared" si="389"/>
        <v>0.8290243902439024</v>
      </c>
      <c r="AG650" s="92">
        <f t="shared" si="390"/>
        <v>0.85317073170731705</v>
      </c>
      <c r="AH650" s="92">
        <f t="shared" si="391"/>
        <v>0.87804878048780488</v>
      </c>
      <c r="AI650" s="137">
        <f t="shared" si="402"/>
        <v>78.073170731707322</v>
      </c>
      <c r="AJ650" s="137">
        <f t="shared" si="403"/>
        <v>80.415365853658528</v>
      </c>
      <c r="AK650" s="137">
        <f t="shared" si="404"/>
        <v>82.757560975609749</v>
      </c>
      <c r="AL650" s="137">
        <f t="shared" si="405"/>
        <v>85.170731707317074</v>
      </c>
    </row>
    <row r="651" spans="1:38" ht="30.6">
      <c r="A651" s="5" t="s">
        <v>192</v>
      </c>
      <c r="B651" s="5" t="s">
        <v>207</v>
      </c>
      <c r="C651" s="22" t="s">
        <v>1323</v>
      </c>
      <c r="D651" s="22" t="s">
        <v>1324</v>
      </c>
      <c r="E651" s="22" t="s">
        <v>1194</v>
      </c>
      <c r="F651" s="22" t="s">
        <v>1352</v>
      </c>
      <c r="G651" s="22"/>
      <c r="H651" s="23" t="s">
        <v>482</v>
      </c>
      <c r="I651" s="24">
        <v>1923.75</v>
      </c>
      <c r="J651" s="32">
        <v>2050</v>
      </c>
      <c r="K651" s="26" t="s">
        <v>575</v>
      </c>
      <c r="L651" s="13">
        <f t="shared" si="397"/>
        <v>25</v>
      </c>
      <c r="M651" s="27">
        <f t="shared" si="398"/>
        <v>2175</v>
      </c>
      <c r="N651" s="27">
        <f t="shared" si="393"/>
        <v>2175.000000000005</v>
      </c>
      <c r="O651" s="15">
        <v>93</v>
      </c>
      <c r="P651" s="30">
        <f t="shared" si="396"/>
        <v>2050</v>
      </c>
      <c r="Q651" s="48"/>
      <c r="R651" s="44">
        <f t="shared" si="394"/>
        <v>2562.5</v>
      </c>
      <c r="S651" s="48">
        <f t="shared" si="382"/>
        <v>714937.5</v>
      </c>
      <c r="T651" s="44">
        <f t="shared" si="399"/>
        <v>4243.5</v>
      </c>
      <c r="U651" s="48">
        <f t="shared" si="383"/>
        <v>1183936.5</v>
      </c>
      <c r="V651" s="44">
        <f t="shared" si="400"/>
        <v>4756</v>
      </c>
      <c r="W651" s="48">
        <f t="shared" si="384"/>
        <v>1326924</v>
      </c>
      <c r="X651" s="44">
        <f t="shared" si="401"/>
        <v>5268.5</v>
      </c>
      <c r="Y651" s="48">
        <f t="shared" si="385"/>
        <v>1469911.5</v>
      </c>
      <c r="Z651" s="20">
        <f t="shared" si="395"/>
        <v>4695709.5</v>
      </c>
      <c r="AC651" s="87">
        <f t="shared" si="386"/>
        <v>30</v>
      </c>
      <c r="AD651" s="83">
        <f t="shared" si="387"/>
        <v>2790</v>
      </c>
      <c r="AE651" s="92">
        <f t="shared" si="388"/>
        <v>27.500000000000004</v>
      </c>
      <c r="AF651" s="92">
        <f t="shared" si="389"/>
        <v>28.324999999999999</v>
      </c>
      <c r="AG651" s="92">
        <f t="shared" si="390"/>
        <v>29.15</v>
      </c>
      <c r="AH651" s="92">
        <f t="shared" si="391"/>
        <v>30</v>
      </c>
      <c r="AI651" s="137">
        <f t="shared" si="402"/>
        <v>2667.5000000000005</v>
      </c>
      <c r="AJ651" s="137">
        <f t="shared" si="403"/>
        <v>2747.5250000000001</v>
      </c>
      <c r="AK651" s="137">
        <f t="shared" si="404"/>
        <v>2827.5499999999997</v>
      </c>
      <c r="AL651" s="137">
        <f t="shared" si="405"/>
        <v>2910</v>
      </c>
    </row>
    <row r="652" spans="1:38" ht="30.6">
      <c r="A652" s="5" t="s">
        <v>192</v>
      </c>
      <c r="B652" s="5" t="s">
        <v>207</v>
      </c>
      <c r="C652" s="22" t="s">
        <v>1323</v>
      </c>
      <c r="D652" s="22" t="s">
        <v>1324</v>
      </c>
      <c r="E652" s="22" t="s">
        <v>1194</v>
      </c>
      <c r="F652" s="22" t="s">
        <v>1348</v>
      </c>
      <c r="G652" s="22"/>
      <c r="H652" s="23" t="s">
        <v>482</v>
      </c>
      <c r="I652" s="24">
        <v>26.954999999999998</v>
      </c>
      <c r="J652" s="32">
        <v>56.58</v>
      </c>
      <c r="K652" s="26" t="s">
        <v>1353</v>
      </c>
      <c r="L652" s="13">
        <f t="shared" si="397"/>
        <v>0.69</v>
      </c>
      <c r="M652" s="27">
        <f t="shared" si="398"/>
        <v>60.029999999999994</v>
      </c>
      <c r="N652" s="27">
        <f t="shared" si="393"/>
        <v>60.030000000000136</v>
      </c>
      <c r="O652" s="15">
        <v>93</v>
      </c>
      <c r="P652" s="30">
        <f t="shared" si="396"/>
        <v>56.58</v>
      </c>
      <c r="Q652" s="48"/>
      <c r="R652" s="44">
        <f t="shared" si="394"/>
        <v>70.724999999999994</v>
      </c>
      <c r="S652" s="48">
        <f t="shared" si="382"/>
        <v>19732.274999999998</v>
      </c>
      <c r="T652" s="44">
        <f t="shared" si="399"/>
        <v>117.12059999999998</v>
      </c>
      <c r="U652" s="48">
        <f t="shared" si="383"/>
        <v>32676.647399999994</v>
      </c>
      <c r="V652" s="44">
        <f t="shared" si="400"/>
        <v>131.26559999999998</v>
      </c>
      <c r="W652" s="48">
        <f t="shared" si="384"/>
        <v>36623.102399999996</v>
      </c>
      <c r="X652" s="44">
        <f t="shared" si="401"/>
        <v>145.41059999999999</v>
      </c>
      <c r="Y652" s="48">
        <f t="shared" si="385"/>
        <v>40569.557399999998</v>
      </c>
      <c r="Z652" s="20">
        <f t="shared" si="395"/>
        <v>129601.58219999998</v>
      </c>
      <c r="AC652" s="87">
        <f t="shared" si="386"/>
        <v>0.82799999999999996</v>
      </c>
      <c r="AD652" s="83">
        <f t="shared" si="387"/>
        <v>77.003999999999991</v>
      </c>
      <c r="AE652" s="92">
        <f t="shared" si="388"/>
        <v>0.75900000000000001</v>
      </c>
      <c r="AF652" s="92">
        <f t="shared" si="389"/>
        <v>0.78176999999999996</v>
      </c>
      <c r="AG652" s="92">
        <f t="shared" si="390"/>
        <v>0.80453999999999992</v>
      </c>
      <c r="AH652" s="92">
        <f t="shared" si="391"/>
        <v>0.82799999999999996</v>
      </c>
      <c r="AI652" s="137">
        <f t="shared" si="402"/>
        <v>73.623000000000005</v>
      </c>
      <c r="AJ652" s="137">
        <f t="shared" si="403"/>
        <v>75.831689999999995</v>
      </c>
      <c r="AK652" s="137">
        <f t="shared" si="404"/>
        <v>78.040379999999999</v>
      </c>
      <c r="AL652" s="137">
        <f t="shared" si="405"/>
        <v>80.316000000000003</v>
      </c>
    </row>
    <row r="653" spans="1:38" ht="30.6">
      <c r="A653" s="5" t="s">
        <v>192</v>
      </c>
      <c r="B653" s="5" t="s">
        <v>207</v>
      </c>
      <c r="C653" s="22" t="s">
        <v>1323</v>
      </c>
      <c r="D653" s="22" t="s">
        <v>1324</v>
      </c>
      <c r="E653" s="22" t="s">
        <v>1194</v>
      </c>
      <c r="F653" s="22" t="s">
        <v>1349</v>
      </c>
      <c r="G653" s="22"/>
      <c r="H653" s="23" t="s">
        <v>482</v>
      </c>
      <c r="I653" s="24">
        <v>30.78</v>
      </c>
      <c r="J653" s="32">
        <v>59.04</v>
      </c>
      <c r="K653" s="26" t="s">
        <v>1176</v>
      </c>
      <c r="L653" s="13">
        <f t="shared" si="397"/>
        <v>0.72</v>
      </c>
      <c r="M653" s="27">
        <f t="shared" si="398"/>
        <v>62.64</v>
      </c>
      <c r="N653" s="27">
        <f t="shared" si="393"/>
        <v>62.64000000000015</v>
      </c>
      <c r="O653" s="15">
        <v>93</v>
      </c>
      <c r="P653" s="30">
        <f t="shared" si="396"/>
        <v>59.04</v>
      </c>
      <c r="Q653" s="48"/>
      <c r="R653" s="44">
        <f t="shared" si="394"/>
        <v>73.8</v>
      </c>
      <c r="S653" s="48">
        <f t="shared" si="382"/>
        <v>20590.199999999997</v>
      </c>
      <c r="T653" s="44">
        <f t="shared" si="399"/>
        <v>122.21279999999999</v>
      </c>
      <c r="U653" s="48">
        <f t="shared" si="383"/>
        <v>34097.371199999994</v>
      </c>
      <c r="V653" s="44">
        <f t="shared" si="400"/>
        <v>136.97279999999998</v>
      </c>
      <c r="W653" s="48">
        <f t="shared" si="384"/>
        <v>38215.411199999995</v>
      </c>
      <c r="X653" s="44">
        <f t="shared" si="401"/>
        <v>151.7328</v>
      </c>
      <c r="Y653" s="48">
        <f t="shared" si="385"/>
        <v>42333.451200000003</v>
      </c>
      <c r="Z653" s="20">
        <f t="shared" si="395"/>
        <v>135236.43359999999</v>
      </c>
      <c r="AC653" s="87">
        <f t="shared" si="386"/>
        <v>0.86399999999999999</v>
      </c>
      <c r="AD653" s="83">
        <f t="shared" si="387"/>
        <v>80.352000000000004</v>
      </c>
      <c r="AE653" s="92">
        <f t="shared" si="388"/>
        <v>0.79200000000000004</v>
      </c>
      <c r="AF653" s="92">
        <f t="shared" si="389"/>
        <v>0.81575999999999993</v>
      </c>
      <c r="AG653" s="92">
        <f t="shared" si="390"/>
        <v>0.83951999999999993</v>
      </c>
      <c r="AH653" s="92">
        <f t="shared" si="391"/>
        <v>0.86399999999999999</v>
      </c>
      <c r="AI653" s="137">
        <f t="shared" si="402"/>
        <v>76.823999999999998</v>
      </c>
      <c r="AJ653" s="137">
        <f t="shared" si="403"/>
        <v>79.128719999999987</v>
      </c>
      <c r="AK653" s="137">
        <f t="shared" si="404"/>
        <v>81.43343999999999</v>
      </c>
      <c r="AL653" s="137">
        <f t="shared" si="405"/>
        <v>83.807999999999993</v>
      </c>
    </row>
    <row r="654" spans="1:38" ht="20.399999999999999">
      <c r="A654" s="5" t="s">
        <v>192</v>
      </c>
      <c r="B654" s="5" t="s">
        <v>207</v>
      </c>
      <c r="C654" s="22" t="s">
        <v>1323</v>
      </c>
      <c r="D654" s="22" t="s">
        <v>1324</v>
      </c>
      <c r="E654" s="22" t="s">
        <v>1354</v>
      </c>
      <c r="F654" s="22" t="s">
        <v>1329</v>
      </c>
      <c r="G654" s="22"/>
      <c r="H654" s="23" t="s">
        <v>482</v>
      </c>
      <c r="I654" s="24"/>
      <c r="J654" s="32">
        <v>61.5</v>
      </c>
      <c r="K654" s="26"/>
      <c r="L654" s="13">
        <f t="shared" si="397"/>
        <v>0.75</v>
      </c>
      <c r="M654" s="27">
        <f t="shared" si="398"/>
        <v>65.25</v>
      </c>
      <c r="N654" s="27">
        <f t="shared" si="393"/>
        <v>65.250000000000156</v>
      </c>
      <c r="O654" s="15">
        <v>93</v>
      </c>
      <c r="P654" s="30">
        <f t="shared" si="396"/>
        <v>61.5</v>
      </c>
      <c r="Q654" s="48"/>
      <c r="R654" s="44">
        <f t="shared" si="394"/>
        <v>76.875</v>
      </c>
      <c r="S654" s="48">
        <f t="shared" si="382"/>
        <v>21448.125</v>
      </c>
      <c r="T654" s="44">
        <f t="shared" si="399"/>
        <v>127.30499999999999</v>
      </c>
      <c r="U654" s="48">
        <f t="shared" si="383"/>
        <v>35518.095000000001</v>
      </c>
      <c r="V654" s="44">
        <f t="shared" si="400"/>
        <v>142.67999999999998</v>
      </c>
      <c r="W654" s="48">
        <f t="shared" si="384"/>
        <v>39807.719999999994</v>
      </c>
      <c r="X654" s="44">
        <f t="shared" si="401"/>
        <v>158.05499999999998</v>
      </c>
      <c r="Y654" s="48">
        <f t="shared" si="385"/>
        <v>44097.344999999994</v>
      </c>
      <c r="Z654" s="20">
        <f t="shared" si="395"/>
        <v>140871.28499999997</v>
      </c>
      <c r="AC654" s="87">
        <f t="shared" si="386"/>
        <v>0.89999999999999991</v>
      </c>
      <c r="AD654" s="83">
        <f t="shared" si="387"/>
        <v>83.699999999999989</v>
      </c>
      <c r="AE654" s="92">
        <f t="shared" si="388"/>
        <v>0.82500000000000007</v>
      </c>
      <c r="AF654" s="92">
        <f t="shared" si="389"/>
        <v>0.84975000000000001</v>
      </c>
      <c r="AG654" s="92">
        <f t="shared" si="390"/>
        <v>0.87449999999999994</v>
      </c>
      <c r="AH654" s="92">
        <f t="shared" si="391"/>
        <v>0.89999999999999991</v>
      </c>
      <c r="AI654" s="137">
        <f t="shared" si="402"/>
        <v>80.025000000000006</v>
      </c>
      <c r="AJ654" s="137">
        <f t="shared" si="403"/>
        <v>82.425749999999994</v>
      </c>
      <c r="AK654" s="137">
        <f t="shared" si="404"/>
        <v>84.826499999999996</v>
      </c>
      <c r="AL654" s="137">
        <f t="shared" si="405"/>
        <v>87.3</v>
      </c>
    </row>
    <row r="655" spans="1:38" ht="20.399999999999999">
      <c r="A655" s="5" t="s">
        <v>192</v>
      </c>
      <c r="B655" s="5" t="s">
        <v>207</v>
      </c>
      <c r="C655" s="22" t="s">
        <v>1323</v>
      </c>
      <c r="D655" s="22" t="s">
        <v>1324</v>
      </c>
      <c r="E655" s="22" t="s">
        <v>1355</v>
      </c>
      <c r="F655" s="22" t="s">
        <v>1325</v>
      </c>
      <c r="G655" s="22"/>
      <c r="H655" s="23" t="s">
        <v>482</v>
      </c>
      <c r="I655" s="24"/>
      <c r="J655" s="32">
        <v>31.98</v>
      </c>
      <c r="K655" s="26"/>
      <c r="L655" s="13">
        <f t="shared" si="397"/>
        <v>0.39</v>
      </c>
      <c r="M655" s="27">
        <f t="shared" si="398"/>
        <v>33.93</v>
      </c>
      <c r="N655" s="27">
        <f t="shared" si="393"/>
        <v>33.930000000000078</v>
      </c>
      <c r="O655" s="15">
        <v>23</v>
      </c>
      <c r="P655" s="30">
        <f t="shared" si="396"/>
        <v>31.98</v>
      </c>
      <c r="Q655" s="48"/>
      <c r="R655" s="44">
        <f t="shared" si="394"/>
        <v>39.975000000000001</v>
      </c>
      <c r="S655" s="48">
        <f t="shared" si="382"/>
        <v>2758.2750000000001</v>
      </c>
      <c r="T655" s="44">
        <f t="shared" si="399"/>
        <v>66.198599999999999</v>
      </c>
      <c r="U655" s="48">
        <f t="shared" si="383"/>
        <v>4567.7034000000003</v>
      </c>
      <c r="V655" s="44">
        <f t="shared" si="400"/>
        <v>74.193599999999989</v>
      </c>
      <c r="W655" s="48">
        <f t="shared" si="384"/>
        <v>5119.3583999999992</v>
      </c>
      <c r="X655" s="44">
        <f t="shared" si="401"/>
        <v>82.188599999999994</v>
      </c>
      <c r="Y655" s="48">
        <f t="shared" si="385"/>
        <v>5671.0133999999998</v>
      </c>
      <c r="Z655" s="20">
        <f t="shared" si="395"/>
        <v>18116.350200000001</v>
      </c>
      <c r="AC655" s="87">
        <f t="shared" si="386"/>
        <v>0.46799999999999997</v>
      </c>
      <c r="AD655" s="83">
        <f t="shared" si="387"/>
        <v>43.524000000000001</v>
      </c>
      <c r="AE655" s="92">
        <f t="shared" si="388"/>
        <v>0.42900000000000005</v>
      </c>
      <c r="AF655" s="92">
        <f t="shared" si="389"/>
        <v>0.44187000000000004</v>
      </c>
      <c r="AG655" s="92">
        <f t="shared" si="390"/>
        <v>0.45473999999999998</v>
      </c>
      <c r="AH655" s="92">
        <f t="shared" si="391"/>
        <v>0.46799999999999997</v>
      </c>
      <c r="AI655" s="137">
        <f t="shared" si="402"/>
        <v>41.613000000000007</v>
      </c>
      <c r="AJ655" s="137">
        <f t="shared" si="403"/>
        <v>42.861390000000007</v>
      </c>
      <c r="AK655" s="137">
        <f t="shared" si="404"/>
        <v>44.109780000000001</v>
      </c>
      <c r="AL655" s="137">
        <f t="shared" si="405"/>
        <v>45.396000000000001</v>
      </c>
    </row>
    <row r="656" spans="1:38" ht="20.399999999999999">
      <c r="A656" s="5" t="s">
        <v>192</v>
      </c>
      <c r="B656" s="5" t="s">
        <v>207</v>
      </c>
      <c r="C656" s="22" t="s">
        <v>1323</v>
      </c>
      <c r="D656" s="22" t="s">
        <v>1324</v>
      </c>
      <c r="E656" s="22" t="s">
        <v>1355</v>
      </c>
      <c r="F656" s="22" t="s">
        <v>1356</v>
      </c>
      <c r="G656" s="22"/>
      <c r="H656" s="23" t="s">
        <v>482</v>
      </c>
      <c r="I656" s="24"/>
      <c r="J656" s="32">
        <v>36.9</v>
      </c>
      <c r="K656" s="26"/>
      <c r="L656" s="13">
        <f t="shared" si="397"/>
        <v>0.44999999999999996</v>
      </c>
      <c r="M656" s="27">
        <f t="shared" si="398"/>
        <v>39.15</v>
      </c>
      <c r="N656" s="27">
        <f t="shared" si="393"/>
        <v>39.150000000000091</v>
      </c>
      <c r="O656" s="15">
        <v>23</v>
      </c>
      <c r="P656" s="30">
        <f t="shared" si="396"/>
        <v>36.9</v>
      </c>
      <c r="Q656" s="48"/>
      <c r="R656" s="44">
        <f t="shared" si="394"/>
        <v>46.125</v>
      </c>
      <c r="S656" s="48">
        <f t="shared" si="382"/>
        <v>3182.625</v>
      </c>
      <c r="T656" s="44">
        <f t="shared" si="399"/>
        <v>76.382999999999996</v>
      </c>
      <c r="U656" s="48">
        <f t="shared" si="383"/>
        <v>5270.4269999999997</v>
      </c>
      <c r="V656" s="44">
        <f t="shared" si="400"/>
        <v>85.60799999999999</v>
      </c>
      <c r="W656" s="48">
        <f t="shared" si="384"/>
        <v>5906.9519999999993</v>
      </c>
      <c r="X656" s="44">
        <f t="shared" si="401"/>
        <v>94.832999999999984</v>
      </c>
      <c r="Y656" s="48">
        <f t="shared" si="385"/>
        <v>6543.476999999999</v>
      </c>
      <c r="Z656" s="20">
        <f t="shared" si="395"/>
        <v>20903.481</v>
      </c>
      <c r="AC656" s="87">
        <f t="shared" si="386"/>
        <v>0.53999999999999992</v>
      </c>
      <c r="AD656" s="83">
        <f t="shared" si="387"/>
        <v>50.219999999999992</v>
      </c>
      <c r="AE656" s="92">
        <f t="shared" si="388"/>
        <v>0.495</v>
      </c>
      <c r="AF656" s="92">
        <f t="shared" si="389"/>
        <v>0.50984999999999991</v>
      </c>
      <c r="AG656" s="92">
        <f t="shared" si="390"/>
        <v>0.52469999999999994</v>
      </c>
      <c r="AH656" s="92">
        <f t="shared" si="391"/>
        <v>0.53999999999999992</v>
      </c>
      <c r="AI656" s="137">
        <f t="shared" si="402"/>
        <v>48.015000000000001</v>
      </c>
      <c r="AJ656" s="137">
        <f t="shared" si="403"/>
        <v>49.455449999999992</v>
      </c>
      <c r="AK656" s="137">
        <f t="shared" si="404"/>
        <v>50.895899999999997</v>
      </c>
      <c r="AL656" s="137">
        <f t="shared" si="405"/>
        <v>52.379999999999995</v>
      </c>
    </row>
    <row r="657" spans="1:38" ht="20.399999999999999">
      <c r="A657" s="5" t="s">
        <v>192</v>
      </c>
      <c r="B657" s="5" t="s">
        <v>207</v>
      </c>
      <c r="C657" s="22" t="s">
        <v>1323</v>
      </c>
      <c r="D657" s="22" t="s">
        <v>1324</v>
      </c>
      <c r="E657" s="22" t="s">
        <v>1355</v>
      </c>
      <c r="F657" s="22" t="s">
        <v>1357</v>
      </c>
      <c r="G657" s="22"/>
      <c r="H657" s="23" t="s">
        <v>482</v>
      </c>
      <c r="I657" s="24"/>
      <c r="J657" s="32">
        <v>61.5</v>
      </c>
      <c r="K657" s="26"/>
      <c r="L657" s="13">
        <f t="shared" si="397"/>
        <v>0.75</v>
      </c>
      <c r="M657" s="27">
        <f t="shared" si="398"/>
        <v>65.25</v>
      </c>
      <c r="N657" s="27">
        <f t="shared" si="393"/>
        <v>65.250000000000156</v>
      </c>
      <c r="O657" s="15">
        <v>23</v>
      </c>
      <c r="P657" s="30">
        <f t="shared" si="396"/>
        <v>61.5</v>
      </c>
      <c r="Q657" s="48"/>
      <c r="R657" s="44">
        <f t="shared" si="394"/>
        <v>76.875</v>
      </c>
      <c r="S657" s="48">
        <f t="shared" si="382"/>
        <v>5304.375</v>
      </c>
      <c r="T657" s="44">
        <f t="shared" si="399"/>
        <v>127.30499999999999</v>
      </c>
      <c r="U657" s="48">
        <f t="shared" si="383"/>
        <v>8784.0450000000001</v>
      </c>
      <c r="V657" s="44">
        <f t="shared" si="400"/>
        <v>142.67999999999998</v>
      </c>
      <c r="W657" s="48">
        <f t="shared" si="384"/>
        <v>9844.9199999999983</v>
      </c>
      <c r="X657" s="44">
        <f t="shared" si="401"/>
        <v>158.05499999999998</v>
      </c>
      <c r="Y657" s="48">
        <f t="shared" si="385"/>
        <v>10905.794999999998</v>
      </c>
      <c r="Z657" s="20">
        <f t="shared" si="395"/>
        <v>34839.134999999995</v>
      </c>
      <c r="AC657" s="87">
        <f t="shared" si="386"/>
        <v>0.89999999999999991</v>
      </c>
      <c r="AD657" s="83">
        <f t="shared" si="387"/>
        <v>83.699999999999989</v>
      </c>
      <c r="AE657" s="92">
        <f t="shared" si="388"/>
        <v>0.82500000000000007</v>
      </c>
      <c r="AF657" s="92">
        <f t="shared" si="389"/>
        <v>0.84975000000000001</v>
      </c>
      <c r="AG657" s="92">
        <f t="shared" si="390"/>
        <v>0.87449999999999994</v>
      </c>
      <c r="AH657" s="92">
        <f t="shared" si="391"/>
        <v>0.89999999999999991</v>
      </c>
      <c r="AI657" s="137">
        <f t="shared" si="402"/>
        <v>80.025000000000006</v>
      </c>
      <c r="AJ657" s="137">
        <f t="shared" si="403"/>
        <v>82.425749999999994</v>
      </c>
      <c r="AK657" s="137">
        <f t="shared" si="404"/>
        <v>84.826499999999996</v>
      </c>
      <c r="AL657" s="137">
        <f t="shared" si="405"/>
        <v>87.3</v>
      </c>
    </row>
    <row r="658" spans="1:38">
      <c r="A658" s="5" t="s">
        <v>192</v>
      </c>
      <c r="B658" s="5" t="s">
        <v>207</v>
      </c>
      <c r="C658" s="22" t="s">
        <v>1323</v>
      </c>
      <c r="D658" s="22" t="s">
        <v>1324</v>
      </c>
      <c r="E658" s="22" t="s">
        <v>1355</v>
      </c>
      <c r="F658" s="22" t="s">
        <v>1358</v>
      </c>
      <c r="G658" s="22"/>
      <c r="H658" s="23" t="s">
        <v>482</v>
      </c>
      <c r="I658" s="24"/>
      <c r="J658" s="32">
        <v>427.5</v>
      </c>
      <c r="K658" s="26"/>
      <c r="L658" s="13">
        <f t="shared" si="397"/>
        <v>5.2134146341463419</v>
      </c>
      <c r="M658" s="27">
        <f t="shared" si="398"/>
        <v>453.56707317073176</v>
      </c>
      <c r="N658" s="27">
        <f t="shared" si="393"/>
        <v>453.56707317073278</v>
      </c>
      <c r="O658" s="15">
        <v>23</v>
      </c>
      <c r="P658" s="30">
        <f t="shared" si="396"/>
        <v>427.5</v>
      </c>
      <c r="Q658" s="48"/>
      <c r="R658" s="44">
        <f t="shared" si="394"/>
        <v>534.375</v>
      </c>
      <c r="S658" s="48">
        <f t="shared" si="382"/>
        <v>36871.875</v>
      </c>
      <c r="T658" s="44">
        <f t="shared" si="399"/>
        <v>884.92499999999995</v>
      </c>
      <c r="U658" s="48">
        <f t="shared" si="383"/>
        <v>61059.824999999997</v>
      </c>
      <c r="V658" s="44">
        <f t="shared" si="400"/>
        <v>991.8</v>
      </c>
      <c r="W658" s="48">
        <f t="shared" si="384"/>
        <v>68434.2</v>
      </c>
      <c r="X658" s="44">
        <f t="shared" si="401"/>
        <v>1098.675</v>
      </c>
      <c r="Y658" s="48">
        <f t="shared" si="385"/>
        <v>75808.574999999997</v>
      </c>
      <c r="Z658" s="20">
        <f t="shared" si="395"/>
        <v>242174.47499999998</v>
      </c>
      <c r="AC658" s="87">
        <f t="shared" si="386"/>
        <v>6.2560975609756104</v>
      </c>
      <c r="AD658" s="83">
        <f t="shared" si="387"/>
        <v>581.81707317073176</v>
      </c>
      <c r="AE658" s="92">
        <f t="shared" si="388"/>
        <v>5.7347560975609762</v>
      </c>
      <c r="AF658" s="92">
        <f t="shared" si="389"/>
        <v>5.9067987804878053</v>
      </c>
      <c r="AG658" s="92">
        <f t="shared" si="390"/>
        <v>6.0788414634146344</v>
      </c>
      <c r="AH658" s="92">
        <f t="shared" si="391"/>
        <v>6.2560975609756104</v>
      </c>
      <c r="AI658" s="137">
        <f t="shared" si="402"/>
        <v>556.27134146341473</v>
      </c>
      <c r="AJ658" s="137">
        <f t="shared" si="403"/>
        <v>572.95948170731708</v>
      </c>
      <c r="AK658" s="137">
        <f t="shared" si="404"/>
        <v>589.64762195121955</v>
      </c>
      <c r="AL658" s="137">
        <f t="shared" si="405"/>
        <v>606.84146341463418</v>
      </c>
    </row>
    <row r="659" spans="1:38" ht="30.6">
      <c r="A659" s="5" t="s">
        <v>192</v>
      </c>
      <c r="B659" s="5" t="s">
        <v>207</v>
      </c>
      <c r="C659" s="22" t="s">
        <v>1323</v>
      </c>
      <c r="D659" s="22" t="s">
        <v>1324</v>
      </c>
      <c r="E659" s="22" t="s">
        <v>1359</v>
      </c>
      <c r="F659" s="93" t="s">
        <v>2211</v>
      </c>
      <c r="G659" s="22"/>
      <c r="H659" s="23" t="s">
        <v>482</v>
      </c>
      <c r="I659" s="24">
        <v>23.085000000000001</v>
      </c>
      <c r="J659" s="32">
        <v>32</v>
      </c>
      <c r="K659" s="26" t="s">
        <v>575</v>
      </c>
      <c r="L659" s="13">
        <f t="shared" si="397"/>
        <v>0.3902439024390244</v>
      </c>
      <c r="M659" s="27">
        <f t="shared" si="398"/>
        <v>33.951219512195124</v>
      </c>
      <c r="N659" s="27">
        <f t="shared" si="393"/>
        <v>33.951219512195202</v>
      </c>
      <c r="O659" s="15">
        <v>23</v>
      </c>
      <c r="P659" s="30">
        <f t="shared" si="396"/>
        <v>32</v>
      </c>
      <c r="Q659" s="48"/>
      <c r="R659" s="44">
        <f t="shared" si="394"/>
        <v>40</v>
      </c>
      <c r="S659" s="48">
        <f t="shared" si="382"/>
        <v>2760</v>
      </c>
      <c r="T659" s="44">
        <f t="shared" si="399"/>
        <v>66.239999999999995</v>
      </c>
      <c r="U659" s="48">
        <f t="shared" si="383"/>
        <v>4570.5599999999995</v>
      </c>
      <c r="V659" s="44">
        <f t="shared" si="400"/>
        <v>74.239999999999995</v>
      </c>
      <c r="W659" s="48">
        <f t="shared" si="384"/>
        <v>5122.5599999999995</v>
      </c>
      <c r="X659" s="44">
        <f t="shared" si="401"/>
        <v>82.24</v>
      </c>
      <c r="Y659" s="48">
        <f t="shared" si="385"/>
        <v>5674.5599999999995</v>
      </c>
      <c r="Z659" s="20">
        <f t="shared" si="395"/>
        <v>18127.68</v>
      </c>
      <c r="AC659" s="87">
        <f t="shared" si="386"/>
        <v>0.46829268292682924</v>
      </c>
      <c r="AD659" s="83">
        <f t="shared" si="387"/>
        <v>43.551219512195118</v>
      </c>
      <c r="AE659" s="92">
        <f t="shared" si="388"/>
        <v>0.42926829268292688</v>
      </c>
      <c r="AF659" s="92">
        <f t="shared" si="389"/>
        <v>0.44214634146341464</v>
      </c>
      <c r="AG659" s="92">
        <f t="shared" si="390"/>
        <v>0.4550243902439024</v>
      </c>
      <c r="AH659" s="92">
        <f t="shared" si="391"/>
        <v>0.46829268292682924</v>
      </c>
      <c r="AI659" s="137">
        <f t="shared" si="402"/>
        <v>41.639024390243904</v>
      </c>
      <c r="AJ659" s="137">
        <f t="shared" si="403"/>
        <v>42.88819512195122</v>
      </c>
      <c r="AK659" s="137">
        <f t="shared" si="404"/>
        <v>44.13736585365853</v>
      </c>
      <c r="AL659" s="137">
        <f t="shared" si="405"/>
        <v>45.424390243902437</v>
      </c>
    </row>
    <row r="660" spans="1:38" ht="20.399999999999999">
      <c r="A660" s="5" t="s">
        <v>192</v>
      </c>
      <c r="B660" s="5" t="s">
        <v>207</v>
      </c>
      <c r="C660" s="22" t="s">
        <v>1323</v>
      </c>
      <c r="D660" s="22" t="s">
        <v>1324</v>
      </c>
      <c r="E660" s="22" t="s">
        <v>1359</v>
      </c>
      <c r="F660" s="93" t="s">
        <v>2212</v>
      </c>
      <c r="G660" s="22"/>
      <c r="H660" s="23" t="s">
        <v>482</v>
      </c>
      <c r="I660" s="24">
        <v>26.954999999999998</v>
      </c>
      <c r="J660" s="32">
        <v>37</v>
      </c>
      <c r="K660" s="26" t="s">
        <v>1360</v>
      </c>
      <c r="L660" s="13">
        <f t="shared" si="397"/>
        <v>0.45121951219512196</v>
      </c>
      <c r="M660" s="27">
        <f t="shared" si="398"/>
        <v>39.256097560975611</v>
      </c>
      <c r="N660" s="27">
        <f t="shared" si="393"/>
        <v>39.256097560975704</v>
      </c>
      <c r="O660" s="15">
        <v>23</v>
      </c>
      <c r="P660" s="30">
        <f t="shared" si="396"/>
        <v>37</v>
      </c>
      <c r="Q660" s="48"/>
      <c r="R660" s="44">
        <f t="shared" si="394"/>
        <v>46.25</v>
      </c>
      <c r="S660" s="48">
        <f t="shared" si="382"/>
        <v>3191.25</v>
      </c>
      <c r="T660" s="44">
        <f t="shared" si="399"/>
        <v>76.589999999999989</v>
      </c>
      <c r="U660" s="48">
        <f t="shared" si="383"/>
        <v>5284.7099999999991</v>
      </c>
      <c r="V660" s="44">
        <f t="shared" si="400"/>
        <v>85.839999999999989</v>
      </c>
      <c r="W660" s="48">
        <f t="shared" si="384"/>
        <v>5922.9599999999991</v>
      </c>
      <c r="X660" s="44">
        <f t="shared" si="401"/>
        <v>95.089999999999989</v>
      </c>
      <c r="Y660" s="48">
        <f t="shared" si="385"/>
        <v>6561.2099999999991</v>
      </c>
      <c r="Z660" s="20">
        <f t="shared" si="395"/>
        <v>20960.129999999997</v>
      </c>
      <c r="AC660" s="87">
        <f t="shared" si="386"/>
        <v>0.54146341463414638</v>
      </c>
      <c r="AD660" s="83">
        <f t="shared" si="387"/>
        <v>50.356097560975613</v>
      </c>
      <c r="AE660" s="92">
        <f t="shared" si="388"/>
        <v>0.4963414634146342</v>
      </c>
      <c r="AF660" s="92">
        <f t="shared" si="389"/>
        <v>0.51123170731707324</v>
      </c>
      <c r="AG660" s="92">
        <f t="shared" si="390"/>
        <v>0.52612195121951222</v>
      </c>
      <c r="AH660" s="92">
        <f t="shared" si="391"/>
        <v>0.54146341463414638</v>
      </c>
      <c r="AI660" s="137">
        <f t="shared" si="402"/>
        <v>48.145121951219515</v>
      </c>
      <c r="AJ660" s="137">
        <f t="shared" si="403"/>
        <v>49.589475609756107</v>
      </c>
      <c r="AK660" s="137">
        <f t="shared" si="404"/>
        <v>51.033829268292685</v>
      </c>
      <c r="AL660" s="137">
        <f t="shared" si="405"/>
        <v>52.521951219512196</v>
      </c>
    </row>
    <row r="661" spans="1:38" ht="30.6">
      <c r="A661" s="5" t="s">
        <v>192</v>
      </c>
      <c r="B661" s="5" t="s">
        <v>207</v>
      </c>
      <c r="C661" s="22" t="s">
        <v>1323</v>
      </c>
      <c r="D661" s="22" t="s">
        <v>1361</v>
      </c>
      <c r="E661" s="22" t="s">
        <v>1359</v>
      </c>
      <c r="F661" s="93" t="s">
        <v>2213</v>
      </c>
      <c r="G661" s="22"/>
      <c r="H661" s="23" t="s">
        <v>482</v>
      </c>
      <c r="I661" s="24"/>
      <c r="J661" s="32">
        <v>80</v>
      </c>
      <c r="K661" s="26"/>
      <c r="L661" s="13">
        <f t="shared" si="397"/>
        <v>0.97560975609756095</v>
      </c>
      <c r="M661" s="27">
        <f t="shared" si="398"/>
        <v>84.878048780487802</v>
      </c>
      <c r="N661" s="27">
        <f t="shared" si="393"/>
        <v>84.878048780488001</v>
      </c>
      <c r="O661" s="15">
        <v>23</v>
      </c>
      <c r="P661" s="30">
        <f t="shared" si="396"/>
        <v>80</v>
      </c>
      <c r="Q661" s="48"/>
      <c r="R661" s="44">
        <f t="shared" si="394"/>
        <v>100</v>
      </c>
      <c r="S661" s="48">
        <f t="shared" si="382"/>
        <v>6900</v>
      </c>
      <c r="T661" s="44">
        <f t="shared" si="399"/>
        <v>165.6</v>
      </c>
      <c r="U661" s="48">
        <f t="shared" si="383"/>
        <v>11426.4</v>
      </c>
      <c r="V661" s="44">
        <f t="shared" si="400"/>
        <v>185.6</v>
      </c>
      <c r="W661" s="48">
        <f t="shared" si="384"/>
        <v>12806.400000000001</v>
      </c>
      <c r="X661" s="44">
        <f t="shared" si="401"/>
        <v>205.6</v>
      </c>
      <c r="Y661" s="48">
        <f t="shared" si="385"/>
        <v>14186.400000000001</v>
      </c>
      <c r="Z661" s="20">
        <f t="shared" si="395"/>
        <v>45319.200000000004</v>
      </c>
      <c r="AC661" s="87">
        <f t="shared" si="386"/>
        <v>1.1707317073170731</v>
      </c>
      <c r="AD661" s="83">
        <f t="shared" si="387"/>
        <v>108.8780487804878</v>
      </c>
      <c r="AE661" s="92">
        <f t="shared" si="388"/>
        <v>1.0731707317073171</v>
      </c>
      <c r="AF661" s="92">
        <f t="shared" si="389"/>
        <v>1.1053658536585365</v>
      </c>
      <c r="AG661" s="92">
        <f t="shared" si="390"/>
        <v>1.137560975609756</v>
      </c>
      <c r="AH661" s="92">
        <f t="shared" si="391"/>
        <v>1.1707317073170731</v>
      </c>
      <c r="AI661" s="137">
        <f t="shared" si="402"/>
        <v>104.09756097560977</v>
      </c>
      <c r="AJ661" s="137">
        <f t="shared" si="403"/>
        <v>107.22048780487803</v>
      </c>
      <c r="AK661" s="137">
        <f t="shared" si="404"/>
        <v>110.34341463414633</v>
      </c>
      <c r="AL661" s="137">
        <f t="shared" si="405"/>
        <v>113.56097560975608</v>
      </c>
    </row>
    <row r="662" spans="1:38" ht="30.6">
      <c r="A662" s="5" t="s">
        <v>192</v>
      </c>
      <c r="B662" s="5" t="s">
        <v>207</v>
      </c>
      <c r="C662" s="22" t="s">
        <v>1323</v>
      </c>
      <c r="D662" s="22" t="s">
        <v>1324</v>
      </c>
      <c r="E662" s="22" t="s">
        <v>1359</v>
      </c>
      <c r="F662" s="93" t="s">
        <v>1346</v>
      </c>
      <c r="G662" s="22"/>
      <c r="H662" s="23" t="s">
        <v>482</v>
      </c>
      <c r="I662" s="24">
        <v>34.65</v>
      </c>
      <c r="J662" s="32">
        <v>205</v>
      </c>
      <c r="K662" s="26" t="s">
        <v>623</v>
      </c>
      <c r="L662" s="13">
        <f t="shared" si="397"/>
        <v>2.5</v>
      </c>
      <c r="M662" s="27">
        <f t="shared" si="398"/>
        <v>217.5</v>
      </c>
      <c r="N662" s="27">
        <f t="shared" si="393"/>
        <v>217.50000000000051</v>
      </c>
      <c r="O662" s="15">
        <v>23</v>
      </c>
      <c r="P662" s="30">
        <f t="shared" si="396"/>
        <v>205</v>
      </c>
      <c r="Q662" s="48"/>
      <c r="R662" s="44">
        <f t="shared" si="394"/>
        <v>256.25</v>
      </c>
      <c r="S662" s="48">
        <f t="shared" si="382"/>
        <v>17681.25</v>
      </c>
      <c r="T662" s="44">
        <f t="shared" si="399"/>
        <v>424.34999999999997</v>
      </c>
      <c r="U662" s="48">
        <f t="shared" si="383"/>
        <v>29280.149999999998</v>
      </c>
      <c r="V662" s="44">
        <f t="shared" si="400"/>
        <v>475.59999999999997</v>
      </c>
      <c r="W662" s="48">
        <f t="shared" si="384"/>
        <v>32816.399999999994</v>
      </c>
      <c r="X662" s="44">
        <f t="shared" si="401"/>
        <v>526.85</v>
      </c>
      <c r="Y662" s="48">
        <f t="shared" si="385"/>
        <v>36352.65</v>
      </c>
      <c r="Z662" s="20">
        <f t="shared" si="395"/>
        <v>116130.44999999998</v>
      </c>
      <c r="AC662" s="87">
        <f t="shared" si="386"/>
        <v>3</v>
      </c>
      <c r="AD662" s="83">
        <f t="shared" si="387"/>
        <v>279</v>
      </c>
      <c r="AE662" s="92">
        <f t="shared" si="388"/>
        <v>2.75</v>
      </c>
      <c r="AF662" s="92">
        <f t="shared" si="389"/>
        <v>2.8325</v>
      </c>
      <c r="AG662" s="92">
        <f t="shared" si="390"/>
        <v>2.915</v>
      </c>
      <c r="AH662" s="92">
        <f t="shared" si="391"/>
        <v>3</v>
      </c>
      <c r="AI662" s="137">
        <f t="shared" si="402"/>
        <v>266.75</v>
      </c>
      <c r="AJ662" s="137">
        <f t="shared" si="403"/>
        <v>274.7525</v>
      </c>
      <c r="AK662" s="137">
        <f t="shared" si="404"/>
        <v>282.755</v>
      </c>
      <c r="AL662" s="137">
        <f t="shared" si="405"/>
        <v>291</v>
      </c>
    </row>
    <row r="663" spans="1:38" ht="20.399999999999999">
      <c r="A663" s="5" t="s">
        <v>192</v>
      </c>
      <c r="B663" s="5" t="s">
        <v>207</v>
      </c>
      <c r="C663" s="22" t="s">
        <v>1323</v>
      </c>
      <c r="D663" s="22" t="s">
        <v>1364</v>
      </c>
      <c r="E663" s="22" t="s">
        <v>1365</v>
      </c>
      <c r="F663" s="22" t="s">
        <v>1325</v>
      </c>
      <c r="G663" s="22"/>
      <c r="H663" s="23" t="s">
        <v>482</v>
      </c>
      <c r="I663" s="24"/>
      <c r="J663" s="32">
        <v>56.58</v>
      </c>
      <c r="K663" s="26"/>
      <c r="L663" s="13">
        <f t="shared" si="397"/>
        <v>0.69</v>
      </c>
      <c r="M663" s="27">
        <f t="shared" si="398"/>
        <v>60.029999999999994</v>
      </c>
      <c r="N663" s="27">
        <f t="shared" si="393"/>
        <v>60.030000000000136</v>
      </c>
      <c r="O663" s="15">
        <v>50</v>
      </c>
      <c r="P663" s="30">
        <f t="shared" si="396"/>
        <v>56.58</v>
      </c>
      <c r="Q663" s="48"/>
      <c r="R663" s="44">
        <f t="shared" si="394"/>
        <v>70.724999999999994</v>
      </c>
      <c r="S663" s="48">
        <f t="shared" si="382"/>
        <v>10608.749999999998</v>
      </c>
      <c r="T663" s="44">
        <f t="shared" si="399"/>
        <v>117.12059999999998</v>
      </c>
      <c r="U663" s="48">
        <f t="shared" si="383"/>
        <v>17568.089999999997</v>
      </c>
      <c r="V663" s="44">
        <f t="shared" si="400"/>
        <v>131.26559999999998</v>
      </c>
      <c r="W663" s="48">
        <f t="shared" si="384"/>
        <v>19689.839999999997</v>
      </c>
      <c r="X663" s="44">
        <f t="shared" si="401"/>
        <v>145.41059999999999</v>
      </c>
      <c r="Y663" s="48">
        <f t="shared" si="385"/>
        <v>21811.59</v>
      </c>
      <c r="Z663" s="20">
        <f t="shared" si="395"/>
        <v>69678.26999999999</v>
      </c>
      <c r="AC663" s="87">
        <f t="shared" si="386"/>
        <v>0.82799999999999996</v>
      </c>
      <c r="AD663" s="83">
        <f t="shared" si="387"/>
        <v>77.003999999999991</v>
      </c>
      <c r="AE663" s="92">
        <f t="shared" si="388"/>
        <v>0.75900000000000001</v>
      </c>
      <c r="AF663" s="92">
        <f t="shared" si="389"/>
        <v>0.78176999999999996</v>
      </c>
      <c r="AG663" s="92">
        <f t="shared" si="390"/>
        <v>0.80453999999999992</v>
      </c>
      <c r="AH663" s="92">
        <f t="shared" si="391"/>
        <v>0.82799999999999996</v>
      </c>
      <c r="AI663" s="137">
        <f t="shared" si="402"/>
        <v>73.623000000000005</v>
      </c>
      <c r="AJ663" s="137">
        <f t="shared" si="403"/>
        <v>75.831689999999995</v>
      </c>
      <c r="AK663" s="137">
        <f t="shared" si="404"/>
        <v>78.040379999999999</v>
      </c>
      <c r="AL663" s="137">
        <f t="shared" si="405"/>
        <v>80.316000000000003</v>
      </c>
    </row>
    <row r="664" spans="1:38" ht="20.399999999999999">
      <c r="A664" s="5" t="s">
        <v>192</v>
      </c>
      <c r="B664" s="5" t="s">
        <v>207</v>
      </c>
      <c r="C664" s="22" t="s">
        <v>1323</v>
      </c>
      <c r="D664" s="22" t="s">
        <v>1366</v>
      </c>
      <c r="E664" s="22" t="s">
        <v>1365</v>
      </c>
      <c r="F664" s="22" t="s">
        <v>1327</v>
      </c>
      <c r="G664" s="22"/>
      <c r="H664" s="23" t="s">
        <v>482</v>
      </c>
      <c r="I664" s="24"/>
      <c r="J664" s="32">
        <v>59.04</v>
      </c>
      <c r="K664" s="26"/>
      <c r="L664" s="13">
        <f t="shared" si="397"/>
        <v>0.72</v>
      </c>
      <c r="M664" s="27">
        <f t="shared" si="398"/>
        <v>62.64</v>
      </c>
      <c r="N664" s="27">
        <f t="shared" si="393"/>
        <v>62.64000000000015</v>
      </c>
      <c r="O664" s="15">
        <v>50</v>
      </c>
      <c r="P664" s="30">
        <f t="shared" si="396"/>
        <v>59.04</v>
      </c>
      <c r="Q664" s="48"/>
      <c r="R664" s="44">
        <f t="shared" si="394"/>
        <v>73.8</v>
      </c>
      <c r="S664" s="48">
        <f t="shared" si="382"/>
        <v>11070</v>
      </c>
      <c r="T664" s="44">
        <f t="shared" si="399"/>
        <v>122.21279999999999</v>
      </c>
      <c r="U664" s="48">
        <f t="shared" si="383"/>
        <v>18331.919999999998</v>
      </c>
      <c r="V664" s="44">
        <f t="shared" si="400"/>
        <v>136.97279999999998</v>
      </c>
      <c r="W664" s="48">
        <f t="shared" si="384"/>
        <v>20545.919999999995</v>
      </c>
      <c r="X664" s="44">
        <f t="shared" si="401"/>
        <v>151.7328</v>
      </c>
      <c r="Y664" s="48">
        <f t="shared" si="385"/>
        <v>22759.919999999998</v>
      </c>
      <c r="Z664" s="20">
        <f t="shared" si="395"/>
        <v>72707.759999999995</v>
      </c>
      <c r="AC664" s="87">
        <f t="shared" si="386"/>
        <v>0.86399999999999999</v>
      </c>
      <c r="AD664" s="83">
        <f t="shared" si="387"/>
        <v>80.352000000000004</v>
      </c>
      <c r="AE664" s="92">
        <f t="shared" si="388"/>
        <v>0.79200000000000004</v>
      </c>
      <c r="AF664" s="92">
        <f t="shared" si="389"/>
        <v>0.81575999999999993</v>
      </c>
      <c r="AG664" s="92">
        <f t="shared" si="390"/>
        <v>0.83951999999999993</v>
      </c>
      <c r="AH664" s="92">
        <f t="shared" si="391"/>
        <v>0.86399999999999999</v>
      </c>
      <c r="AI664" s="137">
        <f t="shared" si="402"/>
        <v>76.823999999999998</v>
      </c>
      <c r="AJ664" s="137">
        <f t="shared" si="403"/>
        <v>79.128719999999987</v>
      </c>
      <c r="AK664" s="137">
        <f t="shared" si="404"/>
        <v>81.43343999999999</v>
      </c>
      <c r="AL664" s="137">
        <f t="shared" si="405"/>
        <v>83.807999999999993</v>
      </c>
    </row>
    <row r="665" spans="1:38" ht="20.399999999999999">
      <c r="A665" s="5" t="s">
        <v>192</v>
      </c>
      <c r="B665" s="5" t="s">
        <v>207</v>
      </c>
      <c r="C665" s="22" t="s">
        <v>1323</v>
      </c>
      <c r="D665" s="22" t="s">
        <v>1367</v>
      </c>
      <c r="E665" s="22" t="s">
        <v>1365</v>
      </c>
      <c r="F665" s="22" t="s">
        <v>1329</v>
      </c>
      <c r="G665" s="22"/>
      <c r="H665" s="23" t="s">
        <v>482</v>
      </c>
      <c r="I665" s="24"/>
      <c r="J665" s="32">
        <v>61.5</v>
      </c>
      <c r="K665" s="26"/>
      <c r="L665" s="13">
        <f t="shared" si="397"/>
        <v>0.75</v>
      </c>
      <c r="M665" s="27">
        <f t="shared" si="398"/>
        <v>65.25</v>
      </c>
      <c r="N665" s="27">
        <f t="shared" si="393"/>
        <v>65.250000000000156</v>
      </c>
      <c r="O665" s="15">
        <v>50</v>
      </c>
      <c r="P665" s="30">
        <f t="shared" si="396"/>
        <v>61.5</v>
      </c>
      <c r="Q665" s="48"/>
      <c r="R665" s="44">
        <f t="shared" si="394"/>
        <v>76.875</v>
      </c>
      <c r="S665" s="48">
        <f t="shared" si="382"/>
        <v>11531.25</v>
      </c>
      <c r="T665" s="44">
        <f t="shared" si="399"/>
        <v>127.30499999999999</v>
      </c>
      <c r="U665" s="48">
        <f t="shared" si="383"/>
        <v>19095.75</v>
      </c>
      <c r="V665" s="44">
        <f t="shared" si="400"/>
        <v>142.67999999999998</v>
      </c>
      <c r="W665" s="48">
        <f t="shared" si="384"/>
        <v>21401.999999999996</v>
      </c>
      <c r="X665" s="44">
        <f t="shared" si="401"/>
        <v>158.05499999999998</v>
      </c>
      <c r="Y665" s="48">
        <f t="shared" si="385"/>
        <v>23708.249999999996</v>
      </c>
      <c r="Z665" s="20">
        <f t="shared" si="395"/>
        <v>75737.25</v>
      </c>
      <c r="AC665" s="87">
        <f t="shared" si="386"/>
        <v>0.89999999999999991</v>
      </c>
      <c r="AD665" s="83">
        <f t="shared" si="387"/>
        <v>83.699999999999989</v>
      </c>
      <c r="AE665" s="92">
        <f t="shared" si="388"/>
        <v>0.82500000000000007</v>
      </c>
      <c r="AF665" s="92">
        <f t="shared" si="389"/>
        <v>0.84975000000000001</v>
      </c>
      <c r="AG665" s="92">
        <f t="shared" si="390"/>
        <v>0.87449999999999994</v>
      </c>
      <c r="AH665" s="92">
        <f t="shared" si="391"/>
        <v>0.89999999999999991</v>
      </c>
      <c r="AI665" s="137">
        <f t="shared" si="402"/>
        <v>80.025000000000006</v>
      </c>
      <c r="AJ665" s="137">
        <f t="shared" si="403"/>
        <v>82.425749999999994</v>
      </c>
      <c r="AK665" s="137">
        <f t="shared" si="404"/>
        <v>84.826499999999996</v>
      </c>
      <c r="AL665" s="137">
        <f t="shared" si="405"/>
        <v>87.3</v>
      </c>
    </row>
    <row r="666" spans="1:38">
      <c r="A666" s="5" t="s">
        <v>192</v>
      </c>
      <c r="B666" s="5" t="s">
        <v>207</v>
      </c>
      <c r="C666" s="22" t="s">
        <v>1323</v>
      </c>
      <c r="D666" s="22" t="s">
        <v>1368</v>
      </c>
      <c r="E666" s="22" t="s">
        <v>1365</v>
      </c>
      <c r="F666" s="22" t="s">
        <v>1332</v>
      </c>
      <c r="G666" s="22"/>
      <c r="H666" s="23" t="s">
        <v>482</v>
      </c>
      <c r="I666" s="24"/>
      <c r="J666" s="32">
        <v>2050</v>
      </c>
      <c r="K666" s="26"/>
      <c r="L666" s="13">
        <f t="shared" si="397"/>
        <v>25</v>
      </c>
      <c r="M666" s="27">
        <f t="shared" si="398"/>
        <v>2175</v>
      </c>
      <c r="N666" s="27">
        <f t="shared" si="393"/>
        <v>2175.000000000005</v>
      </c>
      <c r="O666" s="15">
        <v>50</v>
      </c>
      <c r="P666" s="30">
        <f t="shared" si="396"/>
        <v>2050</v>
      </c>
      <c r="Q666" s="48"/>
      <c r="R666" s="44">
        <v>4500</v>
      </c>
      <c r="S666" s="48">
        <f t="shared" si="382"/>
        <v>675000</v>
      </c>
      <c r="T666" s="44">
        <v>4800</v>
      </c>
      <c r="U666" s="48">
        <f t="shared" si="383"/>
        <v>720000</v>
      </c>
      <c r="V666" s="44">
        <f t="shared" si="400"/>
        <v>4756</v>
      </c>
      <c r="W666" s="48">
        <f t="shared" si="384"/>
        <v>713400</v>
      </c>
      <c r="X666" s="44">
        <f t="shared" si="401"/>
        <v>5268.5</v>
      </c>
      <c r="Y666" s="48">
        <f t="shared" si="385"/>
        <v>790275</v>
      </c>
      <c r="Z666" s="20">
        <f t="shared" si="395"/>
        <v>2898675</v>
      </c>
      <c r="AC666" s="87">
        <f t="shared" si="386"/>
        <v>30</v>
      </c>
      <c r="AD666" s="83">
        <f t="shared" si="387"/>
        <v>2790</v>
      </c>
      <c r="AE666" s="92">
        <f t="shared" si="388"/>
        <v>27.500000000000004</v>
      </c>
      <c r="AF666" s="92">
        <f t="shared" si="389"/>
        <v>28.324999999999999</v>
      </c>
      <c r="AG666" s="92">
        <f t="shared" si="390"/>
        <v>29.15</v>
      </c>
      <c r="AH666" s="92">
        <f t="shared" si="391"/>
        <v>30</v>
      </c>
      <c r="AI666" s="137">
        <f t="shared" si="402"/>
        <v>2667.5000000000005</v>
      </c>
      <c r="AJ666" s="137">
        <f t="shared" si="403"/>
        <v>2747.5250000000001</v>
      </c>
      <c r="AK666" s="137">
        <f t="shared" si="404"/>
        <v>2827.5499999999997</v>
      </c>
      <c r="AL666" s="137">
        <f t="shared" si="405"/>
        <v>2910</v>
      </c>
    </row>
    <row r="667" spans="1:38" ht="20.399999999999999">
      <c r="A667" s="5" t="s">
        <v>192</v>
      </c>
      <c r="B667" s="5" t="s">
        <v>207</v>
      </c>
      <c r="C667" s="22" t="s">
        <v>1323</v>
      </c>
      <c r="D667" s="22" t="s">
        <v>1324</v>
      </c>
      <c r="E667" s="22" t="s">
        <v>1369</v>
      </c>
      <c r="F667" s="93" t="s">
        <v>2216</v>
      </c>
      <c r="G667" s="22"/>
      <c r="H667" s="23" t="s">
        <v>482</v>
      </c>
      <c r="I667" s="24">
        <v>23.085000000000001</v>
      </c>
      <c r="J667" s="32">
        <f>0.3*82</f>
        <v>24.599999999999998</v>
      </c>
      <c r="K667" s="26" t="s">
        <v>974</v>
      </c>
      <c r="L667" s="13">
        <f t="shared" si="397"/>
        <v>0.3</v>
      </c>
      <c r="M667" s="27">
        <f t="shared" si="398"/>
        <v>26.099999999999998</v>
      </c>
      <c r="N667" s="27">
        <f t="shared" si="393"/>
        <v>26.100000000000058</v>
      </c>
      <c r="O667" s="15">
        <v>15</v>
      </c>
      <c r="P667" s="30">
        <f t="shared" si="396"/>
        <v>24.599999999999998</v>
      </c>
      <c r="Q667" s="48"/>
      <c r="R667" s="44">
        <f t="shared" si="394"/>
        <v>30.749999999999996</v>
      </c>
      <c r="S667" s="48">
        <f t="shared" si="382"/>
        <v>1383.7499999999998</v>
      </c>
      <c r="T667" s="44">
        <f t="shared" si="399"/>
        <v>50.92199999999999</v>
      </c>
      <c r="U667" s="48">
        <f t="shared" si="383"/>
        <v>2291.4899999999993</v>
      </c>
      <c r="V667" s="44">
        <f t="shared" si="400"/>
        <v>57.071999999999989</v>
      </c>
      <c r="W667" s="48">
        <f t="shared" si="384"/>
        <v>2568.2399999999993</v>
      </c>
      <c r="X667" s="44">
        <f t="shared" si="401"/>
        <v>63.221999999999987</v>
      </c>
      <c r="Y667" s="48">
        <f t="shared" si="385"/>
        <v>2844.9899999999993</v>
      </c>
      <c r="Z667" s="20">
        <f t="shared" si="395"/>
        <v>9088.4699999999975</v>
      </c>
      <c r="AC667" s="87">
        <f t="shared" si="386"/>
        <v>0.36</v>
      </c>
      <c r="AD667" s="83">
        <f t="shared" si="387"/>
        <v>33.479999999999997</v>
      </c>
      <c r="AE667" s="92">
        <f t="shared" si="388"/>
        <v>0.33</v>
      </c>
      <c r="AF667" s="92">
        <f t="shared" si="389"/>
        <v>0.33989999999999998</v>
      </c>
      <c r="AG667" s="92">
        <f t="shared" si="390"/>
        <v>0.34979999999999994</v>
      </c>
      <c r="AH667" s="92">
        <f t="shared" si="391"/>
        <v>0.36</v>
      </c>
      <c r="AI667" s="137">
        <f t="shared" si="402"/>
        <v>32.01</v>
      </c>
      <c r="AJ667" s="137">
        <f t="shared" si="403"/>
        <v>32.970299999999995</v>
      </c>
      <c r="AK667" s="137">
        <f t="shared" si="404"/>
        <v>33.930599999999991</v>
      </c>
      <c r="AL667" s="137">
        <f t="shared" si="405"/>
        <v>34.92</v>
      </c>
    </row>
    <row r="668" spans="1:38">
      <c r="A668" s="5" t="s">
        <v>192</v>
      </c>
      <c r="B668" s="5" t="s">
        <v>207</v>
      </c>
      <c r="C668" s="22" t="s">
        <v>1323</v>
      </c>
      <c r="D668" s="22" t="s">
        <v>1324</v>
      </c>
      <c r="E668" s="22" t="s">
        <v>1369</v>
      </c>
      <c r="F668" s="93" t="s">
        <v>1332</v>
      </c>
      <c r="G668" s="22"/>
      <c r="H668" s="23" t="s">
        <v>482</v>
      </c>
      <c r="I668" s="24">
        <v>1923.75</v>
      </c>
      <c r="J668" s="32">
        <v>427.5</v>
      </c>
      <c r="K668" s="26" t="s">
        <v>546</v>
      </c>
      <c r="L668" s="13">
        <f t="shared" si="397"/>
        <v>5.2134146341463419</v>
      </c>
      <c r="M668" s="27">
        <f t="shared" si="398"/>
        <v>453.56707317073176</v>
      </c>
      <c r="N668" s="27">
        <f t="shared" si="393"/>
        <v>453.56707317073278</v>
      </c>
      <c r="O668" s="15">
        <v>10</v>
      </c>
      <c r="P668" s="30">
        <f t="shared" si="396"/>
        <v>427.5</v>
      </c>
      <c r="Q668" s="48"/>
      <c r="R668" s="44">
        <f t="shared" si="394"/>
        <v>534.375</v>
      </c>
      <c r="S668" s="48">
        <f t="shared" ref="S668:S727" si="406">+R668*O668*3</f>
        <v>16031.25</v>
      </c>
      <c r="T668" s="44">
        <f t="shared" si="399"/>
        <v>884.92499999999995</v>
      </c>
      <c r="U668" s="48">
        <f t="shared" ref="U668:U727" si="407">+T668*O668*3</f>
        <v>26547.75</v>
      </c>
      <c r="V668" s="44">
        <f t="shared" si="400"/>
        <v>991.8</v>
      </c>
      <c r="W668" s="48">
        <f t="shared" ref="W668:W727" si="408">+V668*O668*3</f>
        <v>29754</v>
      </c>
      <c r="X668" s="44">
        <f t="shared" si="401"/>
        <v>1098.675</v>
      </c>
      <c r="Y668" s="48">
        <f t="shared" ref="Y668:Y727" si="409">+X668*O668*3</f>
        <v>32960.25</v>
      </c>
      <c r="Z668" s="20">
        <f t="shared" si="395"/>
        <v>105293.25</v>
      </c>
      <c r="AC668" s="87">
        <f t="shared" si="386"/>
        <v>6.2560975609756104</v>
      </c>
      <c r="AD668" s="83">
        <f t="shared" si="387"/>
        <v>581.81707317073176</v>
      </c>
      <c r="AE668" s="92">
        <f t="shared" si="388"/>
        <v>5.7347560975609762</v>
      </c>
      <c r="AF668" s="92">
        <f t="shared" si="389"/>
        <v>5.9067987804878053</v>
      </c>
      <c r="AG668" s="92">
        <f t="shared" si="390"/>
        <v>6.0788414634146344</v>
      </c>
      <c r="AH668" s="92">
        <f t="shared" si="391"/>
        <v>6.2560975609756104</v>
      </c>
      <c r="AI668" s="137">
        <f t="shared" si="402"/>
        <v>556.27134146341473</v>
      </c>
      <c r="AJ668" s="137">
        <f t="shared" si="403"/>
        <v>572.95948170731708</v>
      </c>
      <c r="AK668" s="137">
        <f t="shared" si="404"/>
        <v>589.64762195121955</v>
      </c>
      <c r="AL668" s="137">
        <f t="shared" si="405"/>
        <v>606.84146341463418</v>
      </c>
    </row>
    <row r="669" spans="1:38">
      <c r="A669" s="5" t="s">
        <v>192</v>
      </c>
      <c r="B669" s="5" t="s">
        <v>207</v>
      </c>
      <c r="C669" s="22" t="s">
        <v>1323</v>
      </c>
      <c r="D669" s="22" t="s">
        <v>1324</v>
      </c>
      <c r="E669" s="22" t="s">
        <v>2223</v>
      </c>
      <c r="F669" s="22" t="s">
        <v>1332</v>
      </c>
      <c r="G669" s="22"/>
      <c r="H669" s="23" t="s">
        <v>482</v>
      </c>
      <c r="I669" s="24">
        <v>1923.75</v>
      </c>
      <c r="J669" s="32">
        <v>1230</v>
      </c>
      <c r="K669" s="26" t="s">
        <v>708</v>
      </c>
      <c r="L669" s="13">
        <f t="shared" si="397"/>
        <v>15</v>
      </c>
      <c r="M669" s="27">
        <f t="shared" si="398"/>
        <v>1305</v>
      </c>
      <c r="N669" s="27">
        <f t="shared" si="393"/>
        <v>1305.0000000000032</v>
      </c>
      <c r="O669" s="15">
        <v>10</v>
      </c>
      <c r="P669" s="30">
        <f t="shared" si="396"/>
        <v>1230</v>
      </c>
      <c r="Q669" s="48"/>
      <c r="R669" s="44">
        <f t="shared" si="394"/>
        <v>1537.5</v>
      </c>
      <c r="S669" s="48">
        <f t="shared" si="406"/>
        <v>46125</v>
      </c>
      <c r="T669" s="44">
        <f t="shared" si="399"/>
        <v>2546.1</v>
      </c>
      <c r="U669" s="48">
        <f t="shared" si="407"/>
        <v>76383</v>
      </c>
      <c r="V669" s="44">
        <f t="shared" si="400"/>
        <v>2853.6</v>
      </c>
      <c r="W669" s="48">
        <f t="shared" si="408"/>
        <v>85608</v>
      </c>
      <c r="X669" s="44">
        <f t="shared" si="401"/>
        <v>3161.1</v>
      </c>
      <c r="Y669" s="48">
        <f t="shared" si="409"/>
        <v>94833</v>
      </c>
      <c r="Z669" s="20">
        <f t="shared" si="395"/>
        <v>302949</v>
      </c>
      <c r="AC669" s="87">
        <f t="shared" ref="AC669:AC731" si="410">L669*1.2</f>
        <v>18</v>
      </c>
      <c r="AD669" s="83">
        <f t="shared" ref="AD669:AD731" si="411">AC669*93</f>
        <v>1674</v>
      </c>
      <c r="AE669" s="92">
        <f t="shared" si="388"/>
        <v>16.5</v>
      </c>
      <c r="AF669" s="92">
        <f t="shared" si="389"/>
        <v>16.995000000000001</v>
      </c>
      <c r="AG669" s="92">
        <f t="shared" si="390"/>
        <v>17.489999999999998</v>
      </c>
      <c r="AH669" s="92">
        <f t="shared" si="391"/>
        <v>18</v>
      </c>
      <c r="AI669" s="137">
        <f t="shared" si="402"/>
        <v>1600.5</v>
      </c>
      <c r="AJ669" s="137">
        <f t="shared" si="403"/>
        <v>1648.5150000000001</v>
      </c>
      <c r="AK669" s="137">
        <f t="shared" si="404"/>
        <v>1696.5299999999997</v>
      </c>
      <c r="AL669" s="137">
        <f t="shared" si="405"/>
        <v>1746</v>
      </c>
    </row>
    <row r="670" spans="1:38">
      <c r="A670" s="5" t="s">
        <v>192</v>
      </c>
      <c r="B670" s="5" t="s">
        <v>207</v>
      </c>
      <c r="C670" s="22" t="s">
        <v>1323</v>
      </c>
      <c r="D670" s="22" t="s">
        <v>1361</v>
      </c>
      <c r="E670" s="22" t="s">
        <v>2223</v>
      </c>
      <c r="F670" s="22" t="s">
        <v>1371</v>
      </c>
      <c r="G670" s="22"/>
      <c r="H670" s="23" t="s">
        <v>482</v>
      </c>
      <c r="I670" s="24"/>
      <c r="J670" s="32">
        <v>24.6</v>
      </c>
      <c r="K670" s="26"/>
      <c r="L670" s="13">
        <f t="shared" si="397"/>
        <v>0.30000000000000004</v>
      </c>
      <c r="M670" s="27">
        <f t="shared" si="398"/>
        <v>26.100000000000005</v>
      </c>
      <c r="N670" s="27">
        <f t="shared" si="393"/>
        <v>26.100000000000062</v>
      </c>
      <c r="O670" s="15">
        <v>10</v>
      </c>
      <c r="P670" s="30">
        <f t="shared" si="396"/>
        <v>24.6</v>
      </c>
      <c r="Q670" s="48"/>
      <c r="R670" s="44">
        <f t="shared" si="394"/>
        <v>30.75</v>
      </c>
      <c r="S670" s="48">
        <f t="shared" si="406"/>
        <v>922.5</v>
      </c>
      <c r="T670" s="44">
        <f t="shared" si="399"/>
        <v>50.921999999999997</v>
      </c>
      <c r="U670" s="48">
        <f t="shared" si="407"/>
        <v>1527.6599999999999</v>
      </c>
      <c r="V670" s="44">
        <f t="shared" si="400"/>
        <v>57.072000000000003</v>
      </c>
      <c r="W670" s="48">
        <f t="shared" si="408"/>
        <v>1712.16</v>
      </c>
      <c r="X670" s="44">
        <f t="shared" si="401"/>
        <v>63.222000000000001</v>
      </c>
      <c r="Y670" s="48">
        <f t="shared" si="409"/>
        <v>1896.66</v>
      </c>
      <c r="Z670" s="20">
        <f t="shared" si="395"/>
        <v>6058.98</v>
      </c>
      <c r="AC670" s="87">
        <f t="shared" si="410"/>
        <v>0.36000000000000004</v>
      </c>
      <c r="AD670" s="83">
        <f t="shared" si="411"/>
        <v>33.480000000000004</v>
      </c>
      <c r="AE670" s="92">
        <f t="shared" si="388"/>
        <v>0.33000000000000007</v>
      </c>
      <c r="AF670" s="92">
        <f t="shared" si="389"/>
        <v>0.33990000000000004</v>
      </c>
      <c r="AG670" s="92">
        <f t="shared" si="390"/>
        <v>0.34980000000000006</v>
      </c>
      <c r="AH670" s="92">
        <f t="shared" si="391"/>
        <v>0.36000000000000004</v>
      </c>
      <c r="AI670" s="137">
        <f t="shared" si="402"/>
        <v>32.010000000000005</v>
      </c>
      <c r="AJ670" s="137">
        <f t="shared" si="403"/>
        <v>32.970300000000002</v>
      </c>
      <c r="AK670" s="137">
        <f t="shared" si="404"/>
        <v>33.930600000000005</v>
      </c>
      <c r="AL670" s="137">
        <f t="shared" si="405"/>
        <v>34.92</v>
      </c>
    </row>
    <row r="671" spans="1:38" ht="20.399999999999999">
      <c r="A671" s="5" t="s">
        <v>192</v>
      </c>
      <c r="B671" s="5" t="s">
        <v>207</v>
      </c>
      <c r="C671" s="22" t="s">
        <v>1323</v>
      </c>
      <c r="D671" s="22" t="s">
        <v>1363</v>
      </c>
      <c r="E671" s="22" t="s">
        <v>2223</v>
      </c>
      <c r="F671" s="22" t="s">
        <v>1372</v>
      </c>
      <c r="G671" s="22"/>
      <c r="H671" s="23" t="s">
        <v>482</v>
      </c>
      <c r="I671" s="24"/>
      <c r="J671" s="32">
        <v>28.7</v>
      </c>
      <c r="K671" s="26"/>
      <c r="L671" s="13">
        <f t="shared" si="397"/>
        <v>0.35</v>
      </c>
      <c r="M671" s="27">
        <f t="shared" si="398"/>
        <v>30.45</v>
      </c>
      <c r="N671" s="27">
        <f t="shared" si="393"/>
        <v>30.45000000000007</v>
      </c>
      <c r="O671" s="15">
        <v>10</v>
      </c>
      <c r="P671" s="30">
        <f t="shared" si="396"/>
        <v>28.7</v>
      </c>
      <c r="Q671" s="48"/>
      <c r="R671" s="44">
        <f t="shared" si="394"/>
        <v>35.875</v>
      </c>
      <c r="S671" s="48">
        <f t="shared" si="406"/>
        <v>1076.25</v>
      </c>
      <c r="T671" s="44">
        <f t="shared" si="399"/>
        <v>59.408999999999992</v>
      </c>
      <c r="U671" s="48">
        <f t="shared" si="407"/>
        <v>1782.2699999999998</v>
      </c>
      <c r="V671" s="44">
        <f t="shared" si="400"/>
        <v>66.583999999999989</v>
      </c>
      <c r="W671" s="48">
        <f t="shared" si="408"/>
        <v>1997.5199999999998</v>
      </c>
      <c r="X671" s="44">
        <f t="shared" si="401"/>
        <v>73.759</v>
      </c>
      <c r="Y671" s="48">
        <f t="shared" si="409"/>
        <v>2212.77</v>
      </c>
      <c r="Z671" s="20">
        <f t="shared" si="395"/>
        <v>7068.8099999999995</v>
      </c>
      <c r="AC671" s="87">
        <f t="shared" si="410"/>
        <v>0.42</v>
      </c>
      <c r="AD671" s="83">
        <f t="shared" si="411"/>
        <v>39.059999999999995</v>
      </c>
      <c r="AE671" s="92">
        <f t="shared" si="388"/>
        <v>0.38500000000000001</v>
      </c>
      <c r="AF671" s="92">
        <f t="shared" si="389"/>
        <v>0.39654999999999996</v>
      </c>
      <c r="AG671" s="92">
        <f t="shared" si="390"/>
        <v>0.40809999999999996</v>
      </c>
      <c r="AH671" s="92">
        <f t="shared" si="391"/>
        <v>0.42</v>
      </c>
      <c r="AI671" s="137">
        <f t="shared" si="402"/>
        <v>37.344999999999999</v>
      </c>
      <c r="AJ671" s="137">
        <f t="shared" si="403"/>
        <v>38.465349999999994</v>
      </c>
      <c r="AK671" s="137">
        <f t="shared" si="404"/>
        <v>39.585699999999996</v>
      </c>
      <c r="AL671" s="137">
        <f t="shared" si="405"/>
        <v>40.74</v>
      </c>
    </row>
    <row r="672" spans="1:38" ht="30.6">
      <c r="A672" s="5" t="s">
        <v>192</v>
      </c>
      <c r="B672" s="5" t="s">
        <v>207</v>
      </c>
      <c r="C672" s="22" t="s">
        <v>1323</v>
      </c>
      <c r="D672" s="22" t="s">
        <v>1364</v>
      </c>
      <c r="E672" s="22" t="s">
        <v>2223</v>
      </c>
      <c r="F672" s="22" t="s">
        <v>1373</v>
      </c>
      <c r="G672" s="22"/>
      <c r="H672" s="23" t="s">
        <v>482</v>
      </c>
      <c r="I672" s="24"/>
      <c r="J672" s="32">
        <v>32.799999999999997</v>
      </c>
      <c r="K672" s="26"/>
      <c r="L672" s="13">
        <f t="shared" si="397"/>
        <v>0.39999999999999997</v>
      </c>
      <c r="M672" s="27">
        <f t="shared" si="398"/>
        <v>34.799999999999997</v>
      </c>
      <c r="N672" s="27">
        <f t="shared" si="393"/>
        <v>34.800000000000082</v>
      </c>
      <c r="O672" s="15">
        <v>10</v>
      </c>
      <c r="P672" s="30">
        <f t="shared" si="396"/>
        <v>32.799999999999997</v>
      </c>
      <c r="Q672" s="48"/>
      <c r="R672" s="44">
        <f t="shared" si="394"/>
        <v>41</v>
      </c>
      <c r="S672" s="48">
        <f t="shared" si="406"/>
        <v>1230</v>
      </c>
      <c r="T672" s="44">
        <f t="shared" si="399"/>
        <v>67.895999999999987</v>
      </c>
      <c r="U672" s="48">
        <f t="shared" si="407"/>
        <v>2036.8799999999994</v>
      </c>
      <c r="V672" s="44">
        <f t="shared" si="400"/>
        <v>76.095999999999989</v>
      </c>
      <c r="W672" s="48">
        <f t="shared" si="408"/>
        <v>2282.8799999999997</v>
      </c>
      <c r="X672" s="44">
        <f t="shared" si="401"/>
        <v>84.295999999999992</v>
      </c>
      <c r="Y672" s="48">
        <f t="shared" si="409"/>
        <v>2528.8799999999997</v>
      </c>
      <c r="Z672" s="20">
        <f t="shared" si="395"/>
        <v>8078.6399999999985</v>
      </c>
      <c r="AC672" s="87">
        <f t="shared" si="410"/>
        <v>0.47999999999999993</v>
      </c>
      <c r="AD672" s="83">
        <f t="shared" si="411"/>
        <v>44.639999999999993</v>
      </c>
      <c r="AE672" s="92">
        <f t="shared" si="388"/>
        <v>0.44</v>
      </c>
      <c r="AF672" s="92">
        <f t="shared" si="389"/>
        <v>0.45319999999999999</v>
      </c>
      <c r="AG672" s="92">
        <f t="shared" si="390"/>
        <v>0.46639999999999993</v>
      </c>
      <c r="AH672" s="92">
        <f t="shared" si="391"/>
        <v>0.47999999999999993</v>
      </c>
      <c r="AI672" s="137">
        <f t="shared" si="402"/>
        <v>42.68</v>
      </c>
      <c r="AJ672" s="137">
        <f t="shared" si="403"/>
        <v>43.9604</v>
      </c>
      <c r="AK672" s="137">
        <f t="shared" si="404"/>
        <v>45.240799999999993</v>
      </c>
      <c r="AL672" s="137">
        <f t="shared" si="405"/>
        <v>46.559999999999995</v>
      </c>
    </row>
    <row r="673" spans="1:38" ht="20.399999999999999">
      <c r="A673" s="5" t="s">
        <v>192</v>
      </c>
      <c r="B673" s="5" t="s">
        <v>207</v>
      </c>
      <c r="C673" s="22" t="s">
        <v>1323</v>
      </c>
      <c r="D673" s="22" t="s">
        <v>1366</v>
      </c>
      <c r="E673" s="22" t="s">
        <v>2223</v>
      </c>
      <c r="F673" s="22" t="s">
        <v>1374</v>
      </c>
      <c r="G673" s="22"/>
      <c r="H673" s="23" t="s">
        <v>482</v>
      </c>
      <c r="I673" s="24"/>
      <c r="J673" s="32">
        <v>36.9</v>
      </c>
      <c r="K673" s="26"/>
      <c r="L673" s="13">
        <f t="shared" si="397"/>
        <v>0.44999999999999996</v>
      </c>
      <c r="M673" s="27">
        <f t="shared" si="398"/>
        <v>39.15</v>
      </c>
      <c r="N673" s="27">
        <f t="shared" si="393"/>
        <v>39.150000000000091</v>
      </c>
      <c r="O673" s="15">
        <v>10</v>
      </c>
      <c r="P673" s="30">
        <f t="shared" si="396"/>
        <v>36.9</v>
      </c>
      <c r="Q673" s="48"/>
      <c r="R673" s="44">
        <f t="shared" si="394"/>
        <v>46.125</v>
      </c>
      <c r="S673" s="48">
        <f t="shared" si="406"/>
        <v>1383.75</v>
      </c>
      <c r="T673" s="44">
        <f t="shared" si="399"/>
        <v>76.382999999999996</v>
      </c>
      <c r="U673" s="48">
        <f t="shared" si="407"/>
        <v>2291.4899999999998</v>
      </c>
      <c r="V673" s="44">
        <f t="shared" si="400"/>
        <v>85.60799999999999</v>
      </c>
      <c r="W673" s="48">
        <f t="shared" si="408"/>
        <v>2568.2399999999998</v>
      </c>
      <c r="X673" s="44">
        <f t="shared" si="401"/>
        <v>94.832999999999984</v>
      </c>
      <c r="Y673" s="48">
        <f t="shared" si="409"/>
        <v>2844.9899999999993</v>
      </c>
      <c r="Z673" s="20">
        <f t="shared" si="395"/>
        <v>9088.4699999999993</v>
      </c>
      <c r="AC673" s="87">
        <f t="shared" si="410"/>
        <v>0.53999999999999992</v>
      </c>
      <c r="AD673" s="83">
        <f t="shared" si="411"/>
        <v>50.219999999999992</v>
      </c>
      <c r="AE673" s="92">
        <f t="shared" si="388"/>
        <v>0.495</v>
      </c>
      <c r="AF673" s="92">
        <f t="shared" si="389"/>
        <v>0.50984999999999991</v>
      </c>
      <c r="AG673" s="92">
        <f t="shared" si="390"/>
        <v>0.52469999999999994</v>
      </c>
      <c r="AH673" s="92">
        <f t="shared" si="391"/>
        <v>0.53999999999999992</v>
      </c>
      <c r="AI673" s="137">
        <f t="shared" si="402"/>
        <v>48.015000000000001</v>
      </c>
      <c r="AJ673" s="137">
        <f t="shared" si="403"/>
        <v>49.455449999999992</v>
      </c>
      <c r="AK673" s="137">
        <f t="shared" si="404"/>
        <v>50.895899999999997</v>
      </c>
      <c r="AL673" s="137">
        <f t="shared" si="405"/>
        <v>52.379999999999995</v>
      </c>
    </row>
    <row r="674" spans="1:38" ht="30.6">
      <c r="A674" s="5" t="s">
        <v>192</v>
      </c>
      <c r="B674" s="5" t="s">
        <v>207</v>
      </c>
      <c r="C674" s="22" t="s">
        <v>1323</v>
      </c>
      <c r="D674" s="22" t="s">
        <v>1367</v>
      </c>
      <c r="E674" s="22" t="s">
        <v>2223</v>
      </c>
      <c r="F674" s="22" t="s">
        <v>1362</v>
      </c>
      <c r="G674" s="22"/>
      <c r="H674" s="23" t="s">
        <v>482</v>
      </c>
      <c r="I674" s="24"/>
      <c r="J674" s="32">
        <v>41</v>
      </c>
      <c r="K674" s="26"/>
      <c r="L674" s="13">
        <f t="shared" si="397"/>
        <v>0.5</v>
      </c>
      <c r="M674" s="27">
        <f t="shared" si="398"/>
        <v>43.5</v>
      </c>
      <c r="N674" s="27">
        <f t="shared" si="393"/>
        <v>43.500000000000099</v>
      </c>
      <c r="O674" s="15">
        <v>10</v>
      </c>
      <c r="P674" s="30">
        <f t="shared" si="396"/>
        <v>41</v>
      </c>
      <c r="Q674" s="48"/>
      <c r="R674" s="44">
        <f t="shared" si="394"/>
        <v>51.25</v>
      </c>
      <c r="S674" s="48">
        <f t="shared" si="406"/>
        <v>1537.5</v>
      </c>
      <c r="T674" s="44">
        <f t="shared" si="399"/>
        <v>84.86999999999999</v>
      </c>
      <c r="U674" s="48">
        <f t="shared" si="407"/>
        <v>2546.1</v>
      </c>
      <c r="V674" s="44">
        <f t="shared" si="400"/>
        <v>95.11999999999999</v>
      </c>
      <c r="W674" s="48">
        <f t="shared" si="408"/>
        <v>2853.6</v>
      </c>
      <c r="X674" s="44">
        <f t="shared" si="401"/>
        <v>105.36999999999999</v>
      </c>
      <c r="Y674" s="48">
        <f t="shared" si="409"/>
        <v>3161.0999999999995</v>
      </c>
      <c r="Z674" s="20">
        <f t="shared" si="395"/>
        <v>10098.299999999999</v>
      </c>
      <c r="AC674" s="87">
        <f t="shared" si="410"/>
        <v>0.6</v>
      </c>
      <c r="AD674" s="83">
        <f t="shared" si="411"/>
        <v>55.8</v>
      </c>
      <c r="AE674" s="92">
        <f t="shared" si="388"/>
        <v>0.55000000000000004</v>
      </c>
      <c r="AF674" s="92">
        <f t="shared" si="389"/>
        <v>0.5665</v>
      </c>
      <c r="AG674" s="92">
        <f t="shared" si="390"/>
        <v>0.58299999999999996</v>
      </c>
      <c r="AH674" s="92">
        <f t="shared" si="391"/>
        <v>0.6</v>
      </c>
      <c r="AI674" s="137">
        <f t="shared" si="402"/>
        <v>53.35</v>
      </c>
      <c r="AJ674" s="137">
        <f t="shared" si="403"/>
        <v>54.950499999999998</v>
      </c>
      <c r="AK674" s="137">
        <f t="shared" si="404"/>
        <v>56.550999999999995</v>
      </c>
      <c r="AL674" s="137">
        <f t="shared" si="405"/>
        <v>58.199999999999996</v>
      </c>
    </row>
    <row r="675" spans="1:38" ht="40.799999999999997">
      <c r="A675" s="5" t="s">
        <v>192</v>
      </c>
      <c r="B675" s="5" t="s">
        <v>207</v>
      </c>
      <c r="C675" s="22" t="s">
        <v>1323</v>
      </c>
      <c r="D675" s="22" t="s">
        <v>1324</v>
      </c>
      <c r="E675" s="22" t="s">
        <v>1375</v>
      </c>
      <c r="F675" s="22" t="s">
        <v>1376</v>
      </c>
      <c r="G675" s="22"/>
      <c r="H675" s="23" t="s">
        <v>482</v>
      </c>
      <c r="I675" s="24">
        <v>19.260000000000002</v>
      </c>
      <c r="J675" s="32">
        <v>31.98</v>
      </c>
      <c r="K675" s="26" t="s">
        <v>1377</v>
      </c>
      <c r="L675" s="13">
        <f t="shared" si="397"/>
        <v>0.39</v>
      </c>
      <c r="M675" s="27">
        <f t="shared" si="398"/>
        <v>33.93</v>
      </c>
      <c r="N675" s="27">
        <f t="shared" si="393"/>
        <v>33.930000000000078</v>
      </c>
      <c r="O675" s="15">
        <v>15</v>
      </c>
      <c r="P675" s="30">
        <f t="shared" si="396"/>
        <v>31.98</v>
      </c>
      <c r="Q675" s="48"/>
      <c r="R675" s="44">
        <f t="shared" si="394"/>
        <v>39.975000000000001</v>
      </c>
      <c r="S675" s="48">
        <f t="shared" si="406"/>
        <v>1798.875</v>
      </c>
      <c r="T675" s="44">
        <f t="shared" si="399"/>
        <v>66.198599999999999</v>
      </c>
      <c r="U675" s="48">
        <f t="shared" si="407"/>
        <v>2978.9369999999999</v>
      </c>
      <c r="V675" s="44">
        <f t="shared" si="400"/>
        <v>74.193599999999989</v>
      </c>
      <c r="W675" s="48">
        <f t="shared" si="408"/>
        <v>3338.7119999999995</v>
      </c>
      <c r="X675" s="44">
        <f t="shared" si="401"/>
        <v>82.188599999999994</v>
      </c>
      <c r="Y675" s="48">
        <f t="shared" si="409"/>
        <v>3698.4870000000001</v>
      </c>
      <c r="Z675" s="20">
        <f t="shared" si="395"/>
        <v>11815.010999999999</v>
      </c>
      <c r="AC675" s="87">
        <f t="shared" si="410"/>
        <v>0.46799999999999997</v>
      </c>
      <c r="AD675" s="83">
        <f t="shared" si="411"/>
        <v>43.524000000000001</v>
      </c>
      <c r="AE675" s="92">
        <f t="shared" si="388"/>
        <v>0.42900000000000005</v>
      </c>
      <c r="AF675" s="92">
        <f t="shared" si="389"/>
        <v>0.44187000000000004</v>
      </c>
      <c r="AG675" s="92">
        <f t="shared" si="390"/>
        <v>0.45473999999999998</v>
      </c>
      <c r="AH675" s="92">
        <f t="shared" si="391"/>
        <v>0.46799999999999997</v>
      </c>
      <c r="AI675" s="137">
        <f t="shared" si="402"/>
        <v>41.613000000000007</v>
      </c>
      <c r="AJ675" s="137">
        <f t="shared" si="403"/>
        <v>42.861390000000007</v>
      </c>
      <c r="AK675" s="137">
        <f t="shared" si="404"/>
        <v>44.109780000000001</v>
      </c>
      <c r="AL675" s="137">
        <f t="shared" si="405"/>
        <v>45.396000000000001</v>
      </c>
    </row>
    <row r="676" spans="1:38" ht="40.799999999999997">
      <c r="A676" s="5" t="s">
        <v>192</v>
      </c>
      <c r="B676" s="5" t="s">
        <v>207</v>
      </c>
      <c r="C676" s="22" t="s">
        <v>1323</v>
      </c>
      <c r="D676" s="22" t="s">
        <v>1324</v>
      </c>
      <c r="E676" s="22" t="s">
        <v>1375</v>
      </c>
      <c r="F676" s="22" t="s">
        <v>1378</v>
      </c>
      <c r="G676" s="22"/>
      <c r="H676" s="23" t="s">
        <v>482</v>
      </c>
      <c r="I676" s="24">
        <v>19.260000000000002</v>
      </c>
      <c r="J676" s="32">
        <v>32.799999999999997</v>
      </c>
      <c r="K676" s="26" t="s">
        <v>1379</v>
      </c>
      <c r="L676" s="13">
        <f t="shared" si="397"/>
        <v>0.39999999999999997</v>
      </c>
      <c r="M676" s="27">
        <f t="shared" si="398"/>
        <v>34.799999999999997</v>
      </c>
      <c r="N676" s="27">
        <f t="shared" si="393"/>
        <v>34.800000000000082</v>
      </c>
      <c r="O676" s="15">
        <v>10</v>
      </c>
      <c r="P676" s="30">
        <f t="shared" si="396"/>
        <v>32.799999999999997</v>
      </c>
      <c r="Q676" s="48"/>
      <c r="R676" s="44">
        <f t="shared" si="394"/>
        <v>41</v>
      </c>
      <c r="S676" s="48">
        <f t="shared" si="406"/>
        <v>1230</v>
      </c>
      <c r="T676" s="44">
        <f t="shared" si="399"/>
        <v>67.895999999999987</v>
      </c>
      <c r="U676" s="48">
        <f t="shared" si="407"/>
        <v>2036.8799999999994</v>
      </c>
      <c r="V676" s="44">
        <f t="shared" si="400"/>
        <v>76.095999999999989</v>
      </c>
      <c r="W676" s="48">
        <f t="shared" si="408"/>
        <v>2282.8799999999997</v>
      </c>
      <c r="X676" s="44">
        <f t="shared" si="401"/>
        <v>84.295999999999992</v>
      </c>
      <c r="Y676" s="48">
        <f t="shared" si="409"/>
        <v>2528.8799999999997</v>
      </c>
      <c r="Z676" s="20">
        <f t="shared" si="395"/>
        <v>8078.6399999999985</v>
      </c>
      <c r="AC676" s="87">
        <f t="shared" si="410"/>
        <v>0.47999999999999993</v>
      </c>
      <c r="AD676" s="83">
        <f t="shared" si="411"/>
        <v>44.639999999999993</v>
      </c>
      <c r="AE676" s="92">
        <f t="shared" ref="AE676:AE738" si="412">L676*1.1</f>
        <v>0.44</v>
      </c>
      <c r="AF676" s="92">
        <f t="shared" ref="AF676:AF738" si="413">L676*1.133</f>
        <v>0.45319999999999999</v>
      </c>
      <c r="AG676" s="92">
        <f t="shared" ref="AG676:AG738" si="414">L676*1.166</f>
        <v>0.46639999999999993</v>
      </c>
      <c r="AH676" s="92">
        <f t="shared" ref="AH676:AH738" si="415">L676*1.2</f>
        <v>0.47999999999999993</v>
      </c>
      <c r="AI676" s="137">
        <f t="shared" si="402"/>
        <v>42.68</v>
      </c>
      <c r="AJ676" s="137">
        <f t="shared" si="403"/>
        <v>43.9604</v>
      </c>
      <c r="AK676" s="137">
        <f t="shared" si="404"/>
        <v>45.240799999999993</v>
      </c>
      <c r="AL676" s="137">
        <f t="shared" si="405"/>
        <v>46.559999999999995</v>
      </c>
    </row>
    <row r="677" spans="1:38" ht="40.799999999999997">
      <c r="A677" s="5" t="s">
        <v>192</v>
      </c>
      <c r="B677" s="5" t="s">
        <v>207</v>
      </c>
      <c r="C677" s="22" t="s">
        <v>1323</v>
      </c>
      <c r="D677" s="22" t="s">
        <v>1324</v>
      </c>
      <c r="E677" s="22" t="s">
        <v>1375</v>
      </c>
      <c r="F677" s="22" t="s">
        <v>1380</v>
      </c>
      <c r="G677" s="22"/>
      <c r="H677" s="23" t="s">
        <v>482</v>
      </c>
      <c r="I677" s="24">
        <v>23.085000000000001</v>
      </c>
      <c r="J677" s="32">
        <v>34.44</v>
      </c>
      <c r="K677" s="26" t="s">
        <v>1381</v>
      </c>
      <c r="L677" s="13">
        <f t="shared" si="397"/>
        <v>0.42</v>
      </c>
      <c r="M677" s="27">
        <f t="shared" si="398"/>
        <v>36.54</v>
      </c>
      <c r="N677" s="27">
        <f t="shared" si="393"/>
        <v>36.540000000000084</v>
      </c>
      <c r="O677" s="15">
        <v>10</v>
      </c>
      <c r="P677" s="30">
        <f t="shared" si="396"/>
        <v>34.44</v>
      </c>
      <c r="Q677" s="48"/>
      <c r="R677" s="44">
        <f t="shared" si="394"/>
        <v>43.05</v>
      </c>
      <c r="S677" s="48">
        <f t="shared" si="406"/>
        <v>1291.5</v>
      </c>
      <c r="T677" s="44">
        <f t="shared" si="399"/>
        <v>71.29079999999999</v>
      </c>
      <c r="U677" s="48">
        <f t="shared" si="407"/>
        <v>2138.7239999999997</v>
      </c>
      <c r="V677" s="44">
        <f t="shared" si="400"/>
        <v>79.90079999999999</v>
      </c>
      <c r="W677" s="48">
        <f t="shared" si="408"/>
        <v>2397.0239999999999</v>
      </c>
      <c r="X677" s="44">
        <f t="shared" si="401"/>
        <v>88.510799999999989</v>
      </c>
      <c r="Y677" s="48">
        <f t="shared" si="409"/>
        <v>2655.3239999999996</v>
      </c>
      <c r="Z677" s="20">
        <f t="shared" si="395"/>
        <v>8482.5720000000001</v>
      </c>
      <c r="AC677" s="87">
        <f t="shared" si="410"/>
        <v>0.504</v>
      </c>
      <c r="AD677" s="83">
        <f t="shared" si="411"/>
        <v>46.872</v>
      </c>
      <c r="AE677" s="92">
        <f t="shared" si="412"/>
        <v>0.46200000000000002</v>
      </c>
      <c r="AF677" s="92">
        <f t="shared" si="413"/>
        <v>0.47586000000000001</v>
      </c>
      <c r="AG677" s="92">
        <f t="shared" si="414"/>
        <v>0.48971999999999993</v>
      </c>
      <c r="AH677" s="92">
        <f t="shared" si="415"/>
        <v>0.504</v>
      </c>
      <c r="AI677" s="137">
        <f t="shared" si="402"/>
        <v>44.814</v>
      </c>
      <c r="AJ677" s="137">
        <f t="shared" si="403"/>
        <v>46.15842</v>
      </c>
      <c r="AK677" s="137">
        <f t="shared" si="404"/>
        <v>47.502839999999992</v>
      </c>
      <c r="AL677" s="137">
        <f t="shared" si="405"/>
        <v>48.887999999999998</v>
      </c>
    </row>
    <row r="678" spans="1:38" ht="40.799999999999997">
      <c r="A678" s="5" t="s">
        <v>192</v>
      </c>
      <c r="B678" s="5" t="s">
        <v>207</v>
      </c>
      <c r="C678" s="22" t="s">
        <v>1323</v>
      </c>
      <c r="D678" s="22" t="s">
        <v>1324</v>
      </c>
      <c r="E678" s="22" t="s">
        <v>1375</v>
      </c>
      <c r="F678" s="22" t="s">
        <v>1382</v>
      </c>
      <c r="G678" s="22"/>
      <c r="H678" s="23" t="s">
        <v>482</v>
      </c>
      <c r="I678" s="24">
        <v>26.954999999999998</v>
      </c>
      <c r="J678" s="32">
        <v>36.9</v>
      </c>
      <c r="K678" s="26" t="s">
        <v>1370</v>
      </c>
      <c r="L678" s="13">
        <f t="shared" si="397"/>
        <v>0.44999999999999996</v>
      </c>
      <c r="M678" s="27">
        <f t="shared" si="398"/>
        <v>39.15</v>
      </c>
      <c r="N678" s="27">
        <f t="shared" si="393"/>
        <v>39.150000000000091</v>
      </c>
      <c r="O678" s="15">
        <v>10</v>
      </c>
      <c r="P678" s="30">
        <f t="shared" si="396"/>
        <v>36.9</v>
      </c>
      <c r="Q678" s="48"/>
      <c r="R678" s="44">
        <f t="shared" si="394"/>
        <v>46.125</v>
      </c>
      <c r="S678" s="48">
        <f t="shared" si="406"/>
        <v>1383.75</v>
      </c>
      <c r="T678" s="44">
        <f t="shared" si="399"/>
        <v>76.382999999999996</v>
      </c>
      <c r="U678" s="48">
        <f t="shared" si="407"/>
        <v>2291.4899999999998</v>
      </c>
      <c r="V678" s="44">
        <f t="shared" si="400"/>
        <v>85.60799999999999</v>
      </c>
      <c r="W678" s="48">
        <f t="shared" si="408"/>
        <v>2568.2399999999998</v>
      </c>
      <c r="X678" s="44">
        <f t="shared" si="401"/>
        <v>94.832999999999984</v>
      </c>
      <c r="Y678" s="48">
        <f t="shared" si="409"/>
        <v>2844.9899999999993</v>
      </c>
      <c r="Z678" s="20">
        <f t="shared" si="395"/>
        <v>9088.4699999999993</v>
      </c>
      <c r="AC678" s="87">
        <f t="shared" si="410"/>
        <v>0.53999999999999992</v>
      </c>
      <c r="AD678" s="83">
        <f t="shared" si="411"/>
        <v>50.219999999999992</v>
      </c>
      <c r="AE678" s="92">
        <f t="shared" si="412"/>
        <v>0.495</v>
      </c>
      <c r="AF678" s="92">
        <f t="shared" si="413"/>
        <v>0.50984999999999991</v>
      </c>
      <c r="AG678" s="92">
        <f t="shared" si="414"/>
        <v>0.52469999999999994</v>
      </c>
      <c r="AH678" s="92">
        <f t="shared" si="415"/>
        <v>0.53999999999999992</v>
      </c>
      <c r="AI678" s="137">
        <f t="shared" si="402"/>
        <v>48.015000000000001</v>
      </c>
      <c r="AJ678" s="137">
        <f t="shared" si="403"/>
        <v>49.455449999999992</v>
      </c>
      <c r="AK678" s="137">
        <f t="shared" si="404"/>
        <v>50.895899999999997</v>
      </c>
      <c r="AL678" s="137">
        <f t="shared" si="405"/>
        <v>52.379999999999995</v>
      </c>
    </row>
    <row r="679" spans="1:38" ht="30.6">
      <c r="A679" s="5" t="s">
        <v>192</v>
      </c>
      <c r="B679" s="5" t="s">
        <v>207</v>
      </c>
      <c r="C679" s="22" t="s">
        <v>1323</v>
      </c>
      <c r="D679" s="22" t="s">
        <v>1324</v>
      </c>
      <c r="E679" s="22" t="s">
        <v>1375</v>
      </c>
      <c r="F679" s="22" t="s">
        <v>1383</v>
      </c>
      <c r="G679" s="22"/>
      <c r="H679" s="23" t="s">
        <v>482</v>
      </c>
      <c r="I679" s="24">
        <v>60.75</v>
      </c>
      <c r="J679" s="32">
        <v>61.5</v>
      </c>
      <c r="K679" s="26" t="s">
        <v>1145</v>
      </c>
      <c r="L679" s="13">
        <f t="shared" si="397"/>
        <v>0.75</v>
      </c>
      <c r="M679" s="27">
        <f t="shared" si="398"/>
        <v>65.25</v>
      </c>
      <c r="N679" s="27">
        <f t="shared" si="393"/>
        <v>65.250000000000156</v>
      </c>
      <c r="O679" s="15">
        <v>5</v>
      </c>
      <c r="P679" s="30">
        <f t="shared" si="396"/>
        <v>61.5</v>
      </c>
      <c r="Q679" s="48"/>
      <c r="R679" s="44">
        <f t="shared" si="394"/>
        <v>76.875</v>
      </c>
      <c r="S679" s="48">
        <f t="shared" si="406"/>
        <v>1153.125</v>
      </c>
      <c r="T679" s="44">
        <f t="shared" si="399"/>
        <v>127.30499999999999</v>
      </c>
      <c r="U679" s="48">
        <f t="shared" si="407"/>
        <v>1909.5749999999998</v>
      </c>
      <c r="V679" s="44">
        <f t="shared" si="400"/>
        <v>142.67999999999998</v>
      </c>
      <c r="W679" s="48">
        <f t="shared" si="408"/>
        <v>2140.1999999999998</v>
      </c>
      <c r="X679" s="44">
        <f t="shared" si="401"/>
        <v>158.05499999999998</v>
      </c>
      <c r="Y679" s="48">
        <f t="shared" si="409"/>
        <v>2370.8249999999998</v>
      </c>
      <c r="Z679" s="20">
        <f t="shared" si="395"/>
        <v>7573.7249999999995</v>
      </c>
      <c r="AC679" s="87">
        <f t="shared" si="410"/>
        <v>0.89999999999999991</v>
      </c>
      <c r="AD679" s="83">
        <f t="shared" si="411"/>
        <v>83.699999999999989</v>
      </c>
      <c r="AE679" s="92">
        <f t="shared" si="412"/>
        <v>0.82500000000000007</v>
      </c>
      <c r="AF679" s="92">
        <f t="shared" si="413"/>
        <v>0.84975000000000001</v>
      </c>
      <c r="AG679" s="92">
        <f t="shared" si="414"/>
        <v>0.87449999999999994</v>
      </c>
      <c r="AH679" s="92">
        <f t="shared" si="415"/>
        <v>0.89999999999999991</v>
      </c>
      <c r="AI679" s="137">
        <f t="shared" si="402"/>
        <v>80.025000000000006</v>
      </c>
      <c r="AJ679" s="137">
        <f t="shared" si="403"/>
        <v>82.425749999999994</v>
      </c>
      <c r="AK679" s="137">
        <f t="shared" si="404"/>
        <v>84.826499999999996</v>
      </c>
      <c r="AL679" s="137">
        <f t="shared" si="405"/>
        <v>87.3</v>
      </c>
    </row>
    <row r="680" spans="1:38">
      <c r="A680" s="5" t="s">
        <v>192</v>
      </c>
      <c r="B680" s="5" t="s">
        <v>207</v>
      </c>
      <c r="C680" s="22" t="s">
        <v>1323</v>
      </c>
      <c r="D680" s="22" t="s">
        <v>1361</v>
      </c>
      <c r="E680" s="22" t="s">
        <v>1375</v>
      </c>
      <c r="F680" s="22" t="s">
        <v>1358</v>
      </c>
      <c r="G680" s="22"/>
      <c r="H680" s="23" t="s">
        <v>482</v>
      </c>
      <c r="I680" s="24"/>
      <c r="J680" s="32">
        <v>393.6</v>
      </c>
      <c r="K680" s="26"/>
      <c r="L680" s="13">
        <f t="shared" si="397"/>
        <v>4.8000000000000007</v>
      </c>
      <c r="M680" s="27">
        <f t="shared" si="398"/>
        <v>417.60000000000008</v>
      </c>
      <c r="N680" s="27">
        <f t="shared" si="393"/>
        <v>417.60000000000099</v>
      </c>
      <c r="O680" s="15">
        <v>10</v>
      </c>
      <c r="P680" s="30">
        <f t="shared" si="396"/>
        <v>393.6</v>
      </c>
      <c r="Q680" s="48"/>
      <c r="R680" s="44">
        <f t="shared" si="394"/>
        <v>492</v>
      </c>
      <c r="S680" s="48">
        <f t="shared" si="406"/>
        <v>14760</v>
      </c>
      <c r="T680" s="44">
        <f t="shared" si="399"/>
        <v>814.75199999999995</v>
      </c>
      <c r="U680" s="48">
        <f t="shared" si="407"/>
        <v>24442.559999999998</v>
      </c>
      <c r="V680" s="44">
        <f t="shared" si="400"/>
        <v>913.15200000000004</v>
      </c>
      <c r="W680" s="48">
        <f t="shared" si="408"/>
        <v>27394.560000000001</v>
      </c>
      <c r="X680" s="44">
        <f t="shared" si="401"/>
        <v>1011.552</v>
      </c>
      <c r="Y680" s="48">
        <f t="shared" si="409"/>
        <v>30346.560000000001</v>
      </c>
      <c r="Z680" s="20">
        <f t="shared" si="395"/>
        <v>96943.679999999993</v>
      </c>
      <c r="AC680" s="87">
        <f t="shared" si="410"/>
        <v>5.7600000000000007</v>
      </c>
      <c r="AD680" s="83">
        <f t="shared" si="411"/>
        <v>535.68000000000006</v>
      </c>
      <c r="AE680" s="92">
        <f t="shared" si="412"/>
        <v>5.2800000000000011</v>
      </c>
      <c r="AF680" s="92">
        <f t="shared" si="413"/>
        <v>5.4384000000000006</v>
      </c>
      <c r="AG680" s="92">
        <f t="shared" si="414"/>
        <v>5.5968000000000009</v>
      </c>
      <c r="AH680" s="92">
        <f t="shared" si="415"/>
        <v>5.7600000000000007</v>
      </c>
      <c r="AI680" s="137">
        <f t="shared" si="402"/>
        <v>512.16000000000008</v>
      </c>
      <c r="AJ680" s="137">
        <f t="shared" si="403"/>
        <v>527.52480000000003</v>
      </c>
      <c r="AK680" s="137">
        <f t="shared" si="404"/>
        <v>542.88960000000009</v>
      </c>
      <c r="AL680" s="137">
        <f t="shared" si="405"/>
        <v>558.72</v>
      </c>
    </row>
    <row r="681" spans="1:38" ht="20.399999999999999">
      <c r="A681" s="5" t="s">
        <v>192</v>
      </c>
      <c r="B681" s="5" t="s">
        <v>207</v>
      </c>
      <c r="C681" s="22" t="s">
        <v>1323</v>
      </c>
      <c r="D681" s="22" t="s">
        <v>1324</v>
      </c>
      <c r="E681" s="22" t="s">
        <v>1384</v>
      </c>
      <c r="F681" s="22" t="s">
        <v>1325</v>
      </c>
      <c r="G681" s="22"/>
      <c r="H681" s="23" t="s">
        <v>482</v>
      </c>
      <c r="I681" s="24"/>
      <c r="J681" s="32">
        <v>56.58</v>
      </c>
      <c r="K681" s="26"/>
      <c r="L681" s="13">
        <f t="shared" si="397"/>
        <v>0.69</v>
      </c>
      <c r="M681" s="27">
        <f t="shared" si="398"/>
        <v>60.029999999999994</v>
      </c>
      <c r="N681" s="27">
        <f t="shared" si="393"/>
        <v>60.030000000000136</v>
      </c>
      <c r="O681" s="15">
        <v>10</v>
      </c>
      <c r="P681" s="30">
        <f t="shared" si="396"/>
        <v>56.58</v>
      </c>
      <c r="Q681" s="48"/>
      <c r="R681" s="44">
        <f t="shared" si="394"/>
        <v>70.724999999999994</v>
      </c>
      <c r="S681" s="48">
        <f t="shared" si="406"/>
        <v>2121.75</v>
      </c>
      <c r="T681" s="44">
        <f t="shared" si="399"/>
        <v>117.12059999999998</v>
      </c>
      <c r="U681" s="48">
        <f t="shared" si="407"/>
        <v>3513.6179999999995</v>
      </c>
      <c r="V681" s="44">
        <f t="shared" si="400"/>
        <v>131.26559999999998</v>
      </c>
      <c r="W681" s="48">
        <f t="shared" si="408"/>
        <v>3937.9679999999989</v>
      </c>
      <c r="X681" s="44">
        <f t="shared" si="401"/>
        <v>145.41059999999999</v>
      </c>
      <c r="Y681" s="48">
        <f t="shared" si="409"/>
        <v>4362.3179999999993</v>
      </c>
      <c r="Z681" s="20">
        <f t="shared" si="395"/>
        <v>13935.653999999999</v>
      </c>
      <c r="AC681" s="87">
        <f t="shared" si="410"/>
        <v>0.82799999999999996</v>
      </c>
      <c r="AD681" s="83">
        <f t="shared" si="411"/>
        <v>77.003999999999991</v>
      </c>
      <c r="AE681" s="92">
        <f t="shared" si="412"/>
        <v>0.75900000000000001</v>
      </c>
      <c r="AF681" s="92">
        <f t="shared" si="413"/>
        <v>0.78176999999999996</v>
      </c>
      <c r="AG681" s="92">
        <f t="shared" si="414"/>
        <v>0.80453999999999992</v>
      </c>
      <c r="AH681" s="92">
        <f t="shared" si="415"/>
        <v>0.82799999999999996</v>
      </c>
      <c r="AI681" s="137">
        <f t="shared" si="402"/>
        <v>73.623000000000005</v>
      </c>
      <c r="AJ681" s="137">
        <f t="shared" si="403"/>
        <v>75.831689999999995</v>
      </c>
      <c r="AK681" s="137">
        <f t="shared" si="404"/>
        <v>78.040379999999999</v>
      </c>
      <c r="AL681" s="137">
        <f t="shared" si="405"/>
        <v>80.316000000000003</v>
      </c>
    </row>
    <row r="682" spans="1:38" ht="20.399999999999999">
      <c r="A682" s="5" t="s">
        <v>192</v>
      </c>
      <c r="B682" s="5" t="s">
        <v>207</v>
      </c>
      <c r="C682" s="22" t="s">
        <v>1323</v>
      </c>
      <c r="D682" s="22" t="s">
        <v>1361</v>
      </c>
      <c r="E682" s="22" t="s">
        <v>1384</v>
      </c>
      <c r="F682" s="22" t="s">
        <v>1327</v>
      </c>
      <c r="G682" s="22"/>
      <c r="H682" s="23" t="s">
        <v>482</v>
      </c>
      <c r="I682" s="24"/>
      <c r="J682" s="32">
        <v>59.04</v>
      </c>
      <c r="K682" s="26"/>
      <c r="L682" s="13">
        <f t="shared" si="397"/>
        <v>0.72</v>
      </c>
      <c r="M682" s="27">
        <f t="shared" si="398"/>
        <v>62.64</v>
      </c>
      <c r="N682" s="27">
        <f t="shared" si="393"/>
        <v>62.64000000000015</v>
      </c>
      <c r="O682" s="15">
        <v>10</v>
      </c>
      <c r="P682" s="30">
        <f t="shared" si="396"/>
        <v>59.04</v>
      </c>
      <c r="Q682" s="48"/>
      <c r="R682" s="44">
        <f t="shared" si="394"/>
        <v>73.8</v>
      </c>
      <c r="S682" s="48">
        <f t="shared" si="406"/>
        <v>2214</v>
      </c>
      <c r="T682" s="44">
        <f t="shared" si="399"/>
        <v>122.21279999999999</v>
      </c>
      <c r="U682" s="48">
        <f t="shared" si="407"/>
        <v>3666.384</v>
      </c>
      <c r="V682" s="44">
        <f t="shared" si="400"/>
        <v>136.97279999999998</v>
      </c>
      <c r="W682" s="48">
        <f t="shared" si="408"/>
        <v>4109.1839999999993</v>
      </c>
      <c r="X682" s="44">
        <f t="shared" si="401"/>
        <v>151.7328</v>
      </c>
      <c r="Y682" s="48">
        <f t="shared" si="409"/>
        <v>4551.9840000000004</v>
      </c>
      <c r="Z682" s="20">
        <f t="shared" si="395"/>
        <v>14541.552</v>
      </c>
      <c r="AC682" s="87">
        <f t="shared" si="410"/>
        <v>0.86399999999999999</v>
      </c>
      <c r="AD682" s="83">
        <f t="shared" si="411"/>
        <v>80.352000000000004</v>
      </c>
      <c r="AE682" s="92">
        <f t="shared" si="412"/>
        <v>0.79200000000000004</v>
      </c>
      <c r="AF682" s="92">
        <f t="shared" si="413"/>
        <v>0.81575999999999993</v>
      </c>
      <c r="AG682" s="92">
        <f t="shared" si="414"/>
        <v>0.83951999999999993</v>
      </c>
      <c r="AH682" s="92">
        <f t="shared" si="415"/>
        <v>0.86399999999999999</v>
      </c>
      <c r="AI682" s="137">
        <f t="shared" si="402"/>
        <v>76.823999999999998</v>
      </c>
      <c r="AJ682" s="137">
        <f t="shared" si="403"/>
        <v>79.128719999999987</v>
      </c>
      <c r="AK682" s="137">
        <f t="shared" si="404"/>
        <v>81.43343999999999</v>
      </c>
      <c r="AL682" s="137">
        <f t="shared" si="405"/>
        <v>83.807999999999993</v>
      </c>
    </row>
    <row r="683" spans="1:38" ht="20.399999999999999">
      <c r="A683" s="5" t="s">
        <v>192</v>
      </c>
      <c r="B683" s="5" t="s">
        <v>207</v>
      </c>
      <c r="C683" s="22" t="s">
        <v>1323</v>
      </c>
      <c r="D683" s="22" t="s">
        <v>1324</v>
      </c>
      <c r="E683" s="22" t="s">
        <v>1384</v>
      </c>
      <c r="F683" s="22" t="s">
        <v>1329</v>
      </c>
      <c r="G683" s="22"/>
      <c r="H683" s="23" t="s">
        <v>482</v>
      </c>
      <c r="I683" s="24"/>
      <c r="J683" s="32">
        <v>61.5</v>
      </c>
      <c r="K683" s="26"/>
      <c r="L683" s="13">
        <f t="shared" si="397"/>
        <v>0.75</v>
      </c>
      <c r="M683" s="27">
        <f t="shared" si="398"/>
        <v>65.25</v>
      </c>
      <c r="N683" s="27">
        <f t="shared" ref="N683:N697" si="416">+(1.0609756097561)*J683</f>
        <v>65.250000000000156</v>
      </c>
      <c r="O683" s="15">
        <v>10</v>
      </c>
      <c r="P683" s="30">
        <f t="shared" si="396"/>
        <v>61.5</v>
      </c>
      <c r="Q683" s="48"/>
      <c r="R683" s="44">
        <f t="shared" ref="R683:R749" si="417">+P683*1.25</f>
        <v>76.875</v>
      </c>
      <c r="S683" s="48">
        <f t="shared" si="406"/>
        <v>2306.25</v>
      </c>
      <c r="T683" s="44">
        <f t="shared" si="399"/>
        <v>127.30499999999999</v>
      </c>
      <c r="U683" s="48">
        <f t="shared" si="407"/>
        <v>3819.1499999999996</v>
      </c>
      <c r="V683" s="44">
        <f t="shared" si="400"/>
        <v>142.67999999999998</v>
      </c>
      <c r="W683" s="48">
        <f t="shared" si="408"/>
        <v>4280.3999999999996</v>
      </c>
      <c r="X683" s="44">
        <f t="shared" si="401"/>
        <v>158.05499999999998</v>
      </c>
      <c r="Y683" s="48">
        <f t="shared" si="409"/>
        <v>4741.6499999999996</v>
      </c>
      <c r="Z683" s="20">
        <f t="shared" si="395"/>
        <v>15147.449999999999</v>
      </c>
      <c r="AC683" s="87">
        <f t="shared" si="410"/>
        <v>0.89999999999999991</v>
      </c>
      <c r="AD683" s="83">
        <f t="shared" si="411"/>
        <v>83.699999999999989</v>
      </c>
      <c r="AE683" s="92">
        <f t="shared" si="412"/>
        <v>0.82500000000000007</v>
      </c>
      <c r="AF683" s="92">
        <f t="shared" si="413"/>
        <v>0.84975000000000001</v>
      </c>
      <c r="AG683" s="92">
        <f t="shared" si="414"/>
        <v>0.87449999999999994</v>
      </c>
      <c r="AH683" s="92">
        <f t="shared" si="415"/>
        <v>0.89999999999999991</v>
      </c>
      <c r="AI683" s="137">
        <f t="shared" si="402"/>
        <v>80.025000000000006</v>
      </c>
      <c r="AJ683" s="137">
        <f t="shared" si="403"/>
        <v>82.425749999999994</v>
      </c>
      <c r="AK683" s="137">
        <f t="shared" si="404"/>
        <v>84.826499999999996</v>
      </c>
      <c r="AL683" s="137">
        <f t="shared" si="405"/>
        <v>87.3</v>
      </c>
    </row>
    <row r="684" spans="1:38">
      <c r="A684" s="5" t="s">
        <v>192</v>
      </c>
      <c r="B684" s="5" t="s">
        <v>207</v>
      </c>
      <c r="C684" s="22" t="s">
        <v>1323</v>
      </c>
      <c r="D684" s="22" t="s">
        <v>1324</v>
      </c>
      <c r="E684" s="22" t="s">
        <v>1384</v>
      </c>
      <c r="F684" s="22" t="s">
        <v>1332</v>
      </c>
      <c r="G684" s="22"/>
      <c r="H684" s="23" t="s">
        <v>482</v>
      </c>
      <c r="I684" s="24"/>
      <c r="J684" s="32">
        <v>2050</v>
      </c>
      <c r="K684" s="26"/>
      <c r="L684" s="13">
        <f t="shared" si="397"/>
        <v>25</v>
      </c>
      <c r="M684" s="27">
        <f t="shared" si="398"/>
        <v>2175</v>
      </c>
      <c r="N684" s="27">
        <f t="shared" si="416"/>
        <v>2175.000000000005</v>
      </c>
      <c r="O684" s="15">
        <v>10</v>
      </c>
      <c r="P684" s="30">
        <f t="shared" si="396"/>
        <v>2050</v>
      </c>
      <c r="Q684" s="48"/>
      <c r="R684" s="44">
        <v>4500</v>
      </c>
      <c r="S684" s="48">
        <f t="shared" si="406"/>
        <v>135000</v>
      </c>
      <c r="T684" s="44">
        <v>4800</v>
      </c>
      <c r="U684" s="48">
        <f t="shared" si="407"/>
        <v>144000</v>
      </c>
      <c r="V684" s="44">
        <f t="shared" si="400"/>
        <v>4756</v>
      </c>
      <c r="W684" s="48">
        <f t="shared" si="408"/>
        <v>142680</v>
      </c>
      <c r="X684" s="44">
        <f t="shared" si="401"/>
        <v>5268.5</v>
      </c>
      <c r="Y684" s="48">
        <f t="shared" si="409"/>
        <v>158055</v>
      </c>
      <c r="Z684" s="20">
        <f t="shared" ref="Z684" si="418">+Y684+W684+U684+S684</f>
        <v>579735</v>
      </c>
      <c r="AC684" s="87">
        <f t="shared" si="410"/>
        <v>30</v>
      </c>
      <c r="AD684" s="83">
        <f t="shared" si="411"/>
        <v>2790</v>
      </c>
      <c r="AE684" s="92">
        <f t="shared" si="412"/>
        <v>27.500000000000004</v>
      </c>
      <c r="AF684" s="92">
        <f t="shared" si="413"/>
        <v>28.324999999999999</v>
      </c>
      <c r="AG684" s="92">
        <f t="shared" si="414"/>
        <v>29.15</v>
      </c>
      <c r="AH684" s="92">
        <f t="shared" si="415"/>
        <v>30</v>
      </c>
      <c r="AI684" s="137">
        <f t="shared" si="402"/>
        <v>2667.5000000000005</v>
      </c>
      <c r="AJ684" s="137">
        <f t="shared" si="403"/>
        <v>2747.5250000000001</v>
      </c>
      <c r="AK684" s="137">
        <f t="shared" si="404"/>
        <v>2827.5499999999997</v>
      </c>
      <c r="AL684" s="137">
        <f t="shared" si="405"/>
        <v>2910</v>
      </c>
    </row>
    <row r="685" spans="1:38" ht="20.399999999999999">
      <c r="A685" s="5" t="s">
        <v>192</v>
      </c>
      <c r="B685" s="5" t="s">
        <v>207</v>
      </c>
      <c r="C685" s="22" t="s">
        <v>1323</v>
      </c>
      <c r="D685" s="22" t="s">
        <v>1361</v>
      </c>
      <c r="E685" s="22" t="s">
        <v>2217</v>
      </c>
      <c r="F685" s="22" t="s">
        <v>2219</v>
      </c>
      <c r="G685" s="22"/>
      <c r="H685" s="23" t="s">
        <v>482</v>
      </c>
      <c r="I685" s="24"/>
      <c r="J685" s="32">
        <v>36.9</v>
      </c>
      <c r="K685" s="26"/>
      <c r="L685" s="13">
        <f t="shared" si="397"/>
        <v>0.44999999999999996</v>
      </c>
      <c r="M685" s="27"/>
      <c r="N685" s="27">
        <f t="shared" si="416"/>
        <v>39.150000000000091</v>
      </c>
      <c r="P685" s="30">
        <f t="shared" si="396"/>
        <v>36.9</v>
      </c>
      <c r="Q685" s="48"/>
      <c r="R685" s="44"/>
      <c r="S685" s="48"/>
      <c r="T685" s="44"/>
      <c r="U685" s="48"/>
      <c r="V685" s="44">
        <f t="shared" si="400"/>
        <v>85.60799999999999</v>
      </c>
      <c r="W685" s="48"/>
      <c r="X685" s="44">
        <f t="shared" si="401"/>
        <v>94.832999999999984</v>
      </c>
      <c r="Y685" s="48"/>
      <c r="AC685" s="87">
        <f t="shared" si="410"/>
        <v>0.53999999999999992</v>
      </c>
      <c r="AD685" s="83">
        <f t="shared" si="411"/>
        <v>50.219999999999992</v>
      </c>
      <c r="AE685" s="92">
        <f t="shared" si="412"/>
        <v>0.495</v>
      </c>
      <c r="AF685" s="92">
        <f t="shared" si="413"/>
        <v>0.50984999999999991</v>
      </c>
      <c r="AG685" s="92">
        <f t="shared" si="414"/>
        <v>0.52469999999999994</v>
      </c>
      <c r="AH685" s="92">
        <f t="shared" si="415"/>
        <v>0.53999999999999992</v>
      </c>
      <c r="AI685" s="137">
        <f t="shared" si="402"/>
        <v>48.015000000000001</v>
      </c>
      <c r="AJ685" s="137">
        <f t="shared" si="403"/>
        <v>49.455449999999992</v>
      </c>
      <c r="AK685" s="137">
        <f t="shared" si="404"/>
        <v>50.895899999999997</v>
      </c>
      <c r="AL685" s="137">
        <f t="shared" si="405"/>
        <v>52.379999999999995</v>
      </c>
    </row>
    <row r="686" spans="1:38">
      <c r="A686" s="5" t="s">
        <v>192</v>
      </c>
      <c r="B686" s="5" t="s">
        <v>207</v>
      </c>
      <c r="C686" s="22" t="s">
        <v>1323</v>
      </c>
      <c r="D686" s="22" t="s">
        <v>1363</v>
      </c>
      <c r="E686" s="22" t="s">
        <v>2217</v>
      </c>
      <c r="F686" s="22" t="s">
        <v>2218</v>
      </c>
      <c r="G686" s="22"/>
      <c r="H686" s="23" t="s">
        <v>482</v>
      </c>
      <c r="I686" s="24"/>
      <c r="J686" s="32">
        <f>82*500</f>
        <v>41000</v>
      </c>
      <c r="K686" s="26"/>
      <c r="L686" s="13">
        <f t="shared" si="397"/>
        <v>500</v>
      </c>
      <c r="M686" s="27"/>
      <c r="N686" s="27"/>
      <c r="Q686" s="48"/>
      <c r="R686" s="44"/>
      <c r="S686" s="48"/>
      <c r="T686" s="44"/>
      <c r="U686" s="48"/>
      <c r="V686" s="44"/>
      <c r="W686" s="48"/>
      <c r="X686" s="44"/>
      <c r="Y686" s="48"/>
      <c r="AC686" s="87">
        <f t="shared" si="410"/>
        <v>600</v>
      </c>
      <c r="AD686" s="83">
        <f t="shared" si="411"/>
        <v>55800</v>
      </c>
      <c r="AE686" s="92">
        <f t="shared" si="412"/>
        <v>550</v>
      </c>
      <c r="AF686" s="92">
        <f t="shared" si="413"/>
        <v>566.5</v>
      </c>
      <c r="AG686" s="92">
        <f t="shared" si="414"/>
        <v>583</v>
      </c>
      <c r="AH686" s="92">
        <f t="shared" si="415"/>
        <v>600</v>
      </c>
      <c r="AI686" s="137">
        <f t="shared" si="402"/>
        <v>53350</v>
      </c>
      <c r="AJ686" s="137">
        <f t="shared" si="403"/>
        <v>54950.5</v>
      </c>
      <c r="AK686" s="137">
        <f t="shared" si="404"/>
        <v>56551</v>
      </c>
      <c r="AL686" s="137">
        <f t="shared" si="405"/>
        <v>58200</v>
      </c>
    </row>
    <row r="687" spans="1:38">
      <c r="A687" s="5" t="s">
        <v>192</v>
      </c>
      <c r="B687" s="5" t="s">
        <v>207</v>
      </c>
      <c r="C687" s="22" t="s">
        <v>1323</v>
      </c>
      <c r="D687" s="22" t="s">
        <v>1364</v>
      </c>
      <c r="E687" s="22"/>
      <c r="F687" s="22"/>
      <c r="G687" s="22"/>
      <c r="H687" s="23"/>
      <c r="I687" s="24"/>
      <c r="J687" s="32"/>
      <c r="K687" s="26"/>
      <c r="L687" s="13">
        <f t="shared" si="397"/>
        <v>0</v>
      </c>
      <c r="M687" s="27"/>
      <c r="N687" s="27"/>
      <c r="Q687" s="48"/>
      <c r="R687" s="44"/>
      <c r="S687" s="48"/>
      <c r="T687" s="44"/>
      <c r="U687" s="48"/>
      <c r="V687" s="44"/>
      <c r="W687" s="48"/>
      <c r="X687" s="44"/>
      <c r="Y687" s="48"/>
      <c r="AC687" s="87"/>
      <c r="AD687" s="83">
        <f t="shared" si="411"/>
        <v>0</v>
      </c>
      <c r="AE687" s="92"/>
      <c r="AF687" s="92"/>
      <c r="AG687" s="92">
        <f t="shared" si="414"/>
        <v>0</v>
      </c>
      <c r="AH687" s="92">
        <f t="shared" si="415"/>
        <v>0</v>
      </c>
      <c r="AI687" s="137">
        <f t="shared" si="402"/>
        <v>0</v>
      </c>
      <c r="AJ687" s="137">
        <f t="shared" si="403"/>
        <v>0</v>
      </c>
      <c r="AK687" s="137">
        <f t="shared" si="404"/>
        <v>0</v>
      </c>
      <c r="AL687" s="137">
        <f t="shared" si="405"/>
        <v>0</v>
      </c>
    </row>
    <row r="688" spans="1:38">
      <c r="A688" s="5" t="s">
        <v>192</v>
      </c>
      <c r="B688" s="5" t="s">
        <v>207</v>
      </c>
      <c r="C688" s="22" t="s">
        <v>85</v>
      </c>
      <c r="D688" s="22"/>
      <c r="E688" s="22"/>
      <c r="F688" s="22"/>
      <c r="G688" s="22"/>
      <c r="H688" s="23"/>
      <c r="I688" s="24"/>
      <c r="J688" s="32"/>
      <c r="K688" s="26"/>
      <c r="L688" s="13">
        <f t="shared" si="397"/>
        <v>0</v>
      </c>
      <c r="M688" s="27">
        <f t="shared" si="398"/>
        <v>0</v>
      </c>
      <c r="N688" s="27">
        <f t="shared" si="416"/>
        <v>0</v>
      </c>
      <c r="P688" s="30">
        <f t="shared" ref="P688:P751" si="419">+J688*1.57</f>
        <v>0</v>
      </c>
      <c r="Q688" s="48"/>
      <c r="R688" s="44">
        <f t="shared" si="417"/>
        <v>0</v>
      </c>
      <c r="S688" s="48">
        <f t="shared" si="406"/>
        <v>0</v>
      </c>
      <c r="T688" s="44">
        <f t="shared" si="399"/>
        <v>0</v>
      </c>
      <c r="U688" s="48">
        <f t="shared" si="407"/>
        <v>0</v>
      </c>
      <c r="V688" s="44">
        <f t="shared" si="400"/>
        <v>0</v>
      </c>
      <c r="W688" s="48">
        <f t="shared" si="408"/>
        <v>0</v>
      </c>
      <c r="X688" s="44">
        <f t="shared" si="401"/>
        <v>0</v>
      </c>
      <c r="Y688" s="48">
        <f t="shared" si="409"/>
        <v>0</v>
      </c>
      <c r="Z688" s="34">
        <f>SUM(Z629:Z684)</f>
        <v>923142117.84000015</v>
      </c>
      <c r="AC688" s="87">
        <f t="shared" si="410"/>
        <v>0</v>
      </c>
      <c r="AD688" s="83">
        <f t="shared" si="411"/>
        <v>0</v>
      </c>
      <c r="AE688" s="92">
        <f t="shared" si="412"/>
        <v>0</v>
      </c>
      <c r="AF688" s="92">
        <f t="shared" si="413"/>
        <v>0</v>
      </c>
      <c r="AG688" s="92">
        <f t="shared" si="414"/>
        <v>0</v>
      </c>
      <c r="AH688" s="92">
        <f t="shared" si="415"/>
        <v>0</v>
      </c>
      <c r="AI688" s="137">
        <f t="shared" si="402"/>
        <v>0</v>
      </c>
      <c r="AJ688" s="137">
        <f t="shared" si="403"/>
        <v>0</v>
      </c>
      <c r="AK688" s="137">
        <f t="shared" si="404"/>
        <v>0</v>
      </c>
      <c r="AL688" s="137">
        <f t="shared" si="405"/>
        <v>0</v>
      </c>
    </row>
    <row r="689" spans="1:38" ht="20.399999999999999">
      <c r="A689" s="5" t="s">
        <v>192</v>
      </c>
      <c r="B689" s="5" t="s">
        <v>207</v>
      </c>
      <c r="C689" s="22" t="s">
        <v>1323</v>
      </c>
      <c r="D689" s="22" t="s">
        <v>1385</v>
      </c>
      <c r="E689" s="93" t="s">
        <v>2220</v>
      </c>
      <c r="F689" s="22" t="s">
        <v>1386</v>
      </c>
      <c r="G689" s="22"/>
      <c r="H689" s="23" t="s">
        <v>606</v>
      </c>
      <c r="I689" s="24">
        <v>2607.75</v>
      </c>
      <c r="J689" s="32">
        <v>4100</v>
      </c>
      <c r="K689" s="26" t="s">
        <v>1387</v>
      </c>
      <c r="L689" s="13">
        <f t="shared" si="397"/>
        <v>50</v>
      </c>
      <c r="M689" s="27">
        <f t="shared" si="398"/>
        <v>4350</v>
      </c>
      <c r="N689" s="27">
        <f t="shared" si="416"/>
        <v>4350.00000000001</v>
      </c>
      <c r="O689" s="15">
        <v>25</v>
      </c>
      <c r="P689" s="30">
        <f t="shared" si="419"/>
        <v>6437</v>
      </c>
      <c r="Q689" s="48">
        <f t="shared" ref="Q689:Q752" si="420">+P689*O689</f>
        <v>160925</v>
      </c>
      <c r="R689" s="44">
        <f t="shared" si="417"/>
        <v>8046.25</v>
      </c>
      <c r="S689" s="48">
        <f t="shared" si="406"/>
        <v>603468.75</v>
      </c>
      <c r="T689" s="44">
        <f t="shared" si="399"/>
        <v>8487</v>
      </c>
      <c r="U689" s="48">
        <f t="shared" si="407"/>
        <v>636525</v>
      </c>
      <c r="V689" s="44">
        <f t="shared" si="400"/>
        <v>9512</v>
      </c>
      <c r="W689" s="48">
        <f t="shared" si="408"/>
        <v>713400</v>
      </c>
      <c r="X689" s="44">
        <f t="shared" si="401"/>
        <v>10537</v>
      </c>
      <c r="Y689" s="48">
        <f t="shared" si="409"/>
        <v>790275</v>
      </c>
      <c r="Z689" s="20">
        <f>+Y689+W689+U689+S689</f>
        <v>2743668.75</v>
      </c>
      <c r="AC689" s="87">
        <f t="shared" si="410"/>
        <v>60</v>
      </c>
      <c r="AD689" s="83">
        <f t="shared" si="411"/>
        <v>5580</v>
      </c>
      <c r="AE689" s="92">
        <f t="shared" si="412"/>
        <v>55.000000000000007</v>
      </c>
      <c r="AF689" s="92">
        <f t="shared" si="413"/>
        <v>56.65</v>
      </c>
      <c r="AG689" s="92">
        <f t="shared" si="414"/>
        <v>58.3</v>
      </c>
      <c r="AH689" s="92">
        <f t="shared" si="415"/>
        <v>60</v>
      </c>
      <c r="AI689" s="137">
        <f t="shared" si="402"/>
        <v>5335.0000000000009</v>
      </c>
      <c r="AJ689" s="137">
        <f t="shared" si="403"/>
        <v>5495.05</v>
      </c>
      <c r="AK689" s="137">
        <f t="shared" si="404"/>
        <v>5655.0999999999995</v>
      </c>
      <c r="AL689" s="137">
        <f t="shared" si="405"/>
        <v>5820</v>
      </c>
    </row>
    <row r="690" spans="1:38" ht="20.399999999999999">
      <c r="A690" s="5" t="s">
        <v>192</v>
      </c>
      <c r="B690" s="5" t="s">
        <v>207</v>
      </c>
      <c r="C690" s="22" t="s">
        <v>1323</v>
      </c>
      <c r="D690" s="22" t="s">
        <v>1385</v>
      </c>
      <c r="E690" s="22" t="s">
        <v>2221</v>
      </c>
      <c r="F690" s="22" t="s">
        <v>1386</v>
      </c>
      <c r="G690" s="22"/>
      <c r="H690" s="23" t="s">
        <v>606</v>
      </c>
      <c r="I690" s="24">
        <v>1838.25</v>
      </c>
      <c r="J690" s="32">
        <v>2870</v>
      </c>
      <c r="K690" s="26" t="s">
        <v>1389</v>
      </c>
      <c r="L690" s="13">
        <f t="shared" si="397"/>
        <v>35</v>
      </c>
      <c r="M690" s="27">
        <f t="shared" si="398"/>
        <v>3045</v>
      </c>
      <c r="N690" s="27">
        <f t="shared" si="416"/>
        <v>3045.0000000000073</v>
      </c>
      <c r="O690" s="15">
        <v>120</v>
      </c>
      <c r="P690" s="30">
        <f t="shared" si="419"/>
        <v>4505.9000000000005</v>
      </c>
      <c r="Q690" s="48">
        <f t="shared" si="420"/>
        <v>540708.00000000012</v>
      </c>
      <c r="R690" s="44">
        <f t="shared" si="417"/>
        <v>5632.3750000000009</v>
      </c>
      <c r="S690" s="48">
        <f t="shared" si="406"/>
        <v>2027655.0000000005</v>
      </c>
      <c r="T690" s="44">
        <f t="shared" si="399"/>
        <v>5940.9</v>
      </c>
      <c r="U690" s="48">
        <f t="shared" si="407"/>
        <v>2138724</v>
      </c>
      <c r="V690" s="44">
        <f t="shared" si="400"/>
        <v>6658.4</v>
      </c>
      <c r="W690" s="48">
        <f t="shared" si="408"/>
        <v>2397024</v>
      </c>
      <c r="X690" s="44">
        <f t="shared" si="401"/>
        <v>7375.9</v>
      </c>
      <c r="Y690" s="48">
        <f t="shared" si="409"/>
        <v>2655324</v>
      </c>
      <c r="Z690" s="20">
        <f t="shared" ref="Z690:Z691" si="421">+Y690+W690+U690+S690</f>
        <v>9218727</v>
      </c>
      <c r="AC690" s="87">
        <f t="shared" si="410"/>
        <v>42</v>
      </c>
      <c r="AD690" s="83">
        <f t="shared" si="411"/>
        <v>3906</v>
      </c>
      <c r="AE690" s="92">
        <f t="shared" si="412"/>
        <v>38.5</v>
      </c>
      <c r="AF690" s="92">
        <f t="shared" si="413"/>
        <v>39.655000000000001</v>
      </c>
      <c r="AG690" s="92">
        <f t="shared" si="414"/>
        <v>40.809999999999995</v>
      </c>
      <c r="AH690" s="92">
        <f t="shared" si="415"/>
        <v>42</v>
      </c>
      <c r="AI690" s="137">
        <f t="shared" si="402"/>
        <v>3734.5</v>
      </c>
      <c r="AJ690" s="137">
        <f t="shared" si="403"/>
        <v>3846.5350000000003</v>
      </c>
      <c r="AK690" s="137">
        <f t="shared" si="404"/>
        <v>3958.5699999999997</v>
      </c>
      <c r="AL690" s="137">
        <f t="shared" si="405"/>
        <v>4074</v>
      </c>
    </row>
    <row r="691" spans="1:38" ht="20.399999999999999">
      <c r="A691" s="5" t="s">
        <v>192</v>
      </c>
      <c r="B691" s="5" t="s">
        <v>207</v>
      </c>
      <c r="C691" s="22" t="s">
        <v>1323</v>
      </c>
      <c r="D691" s="22" t="s">
        <v>1390</v>
      </c>
      <c r="E691" s="22" t="s">
        <v>1391</v>
      </c>
      <c r="F691" s="22"/>
      <c r="G691" s="22"/>
      <c r="H691" s="23" t="s">
        <v>606</v>
      </c>
      <c r="I691" s="24">
        <v>675</v>
      </c>
      <c r="J691" s="32">
        <v>9840</v>
      </c>
      <c r="K691" s="26" t="s">
        <v>1259</v>
      </c>
      <c r="L691" s="13">
        <f t="shared" si="397"/>
        <v>120</v>
      </c>
      <c r="M691" s="27">
        <f t="shared" si="398"/>
        <v>10440</v>
      </c>
      <c r="N691" s="27">
        <f t="shared" si="416"/>
        <v>10440.000000000025</v>
      </c>
      <c r="O691" s="15">
        <v>15</v>
      </c>
      <c r="P691" s="30">
        <f t="shared" si="419"/>
        <v>15448.800000000001</v>
      </c>
      <c r="Q691" s="48">
        <f t="shared" si="420"/>
        <v>231732.00000000003</v>
      </c>
      <c r="R691" s="44">
        <f t="shared" si="417"/>
        <v>19311</v>
      </c>
      <c r="S691" s="48">
        <f t="shared" si="406"/>
        <v>868995</v>
      </c>
      <c r="T691" s="44">
        <f t="shared" si="399"/>
        <v>20368.8</v>
      </c>
      <c r="U691" s="48">
        <f t="shared" si="407"/>
        <v>916596</v>
      </c>
      <c r="V691" s="44">
        <f t="shared" si="400"/>
        <v>22828.799999999999</v>
      </c>
      <c r="W691" s="48">
        <f t="shared" si="408"/>
        <v>1027296</v>
      </c>
      <c r="X691" s="44">
        <f t="shared" si="401"/>
        <v>25288.799999999999</v>
      </c>
      <c r="Y691" s="48">
        <f t="shared" si="409"/>
        <v>1137996</v>
      </c>
      <c r="Z691" s="20">
        <f t="shared" si="421"/>
        <v>3950883</v>
      </c>
      <c r="AC691" s="87">
        <f t="shared" si="410"/>
        <v>144</v>
      </c>
      <c r="AD691" s="83">
        <f t="shared" si="411"/>
        <v>13392</v>
      </c>
      <c r="AE691" s="92">
        <f t="shared" si="412"/>
        <v>132</v>
      </c>
      <c r="AF691" s="92">
        <f t="shared" si="413"/>
        <v>135.96</v>
      </c>
      <c r="AG691" s="92">
        <f t="shared" si="414"/>
        <v>139.91999999999999</v>
      </c>
      <c r="AH691" s="92">
        <f t="shared" si="415"/>
        <v>144</v>
      </c>
      <c r="AI691" s="137">
        <f t="shared" si="402"/>
        <v>12804</v>
      </c>
      <c r="AJ691" s="137">
        <f t="shared" si="403"/>
        <v>13188.12</v>
      </c>
      <c r="AK691" s="137">
        <f t="shared" si="404"/>
        <v>13572.239999999998</v>
      </c>
      <c r="AL691" s="137">
        <f t="shared" si="405"/>
        <v>13968</v>
      </c>
    </row>
    <row r="692" spans="1:38">
      <c r="C692" s="22" t="s">
        <v>85</v>
      </c>
      <c r="D692" s="22"/>
      <c r="E692" s="22"/>
      <c r="F692" s="22"/>
      <c r="G692" s="22"/>
      <c r="H692" s="23"/>
      <c r="I692" s="24"/>
      <c r="J692" s="32"/>
      <c r="K692" s="26"/>
      <c r="L692" s="13">
        <f t="shared" si="397"/>
        <v>0</v>
      </c>
      <c r="M692" s="27">
        <f t="shared" si="398"/>
        <v>0</v>
      </c>
      <c r="N692" s="27">
        <f t="shared" si="416"/>
        <v>0</v>
      </c>
      <c r="P692" s="30">
        <f t="shared" si="419"/>
        <v>0</v>
      </c>
      <c r="Q692" s="48">
        <f t="shared" si="420"/>
        <v>0</v>
      </c>
      <c r="R692" s="44">
        <f t="shared" si="417"/>
        <v>0</v>
      </c>
      <c r="S692" s="48">
        <f t="shared" si="406"/>
        <v>0</v>
      </c>
      <c r="T692" s="44">
        <f t="shared" si="399"/>
        <v>0</v>
      </c>
      <c r="U692" s="48">
        <f t="shared" si="407"/>
        <v>0</v>
      </c>
      <c r="V692" s="44">
        <f t="shared" si="400"/>
        <v>0</v>
      </c>
      <c r="W692" s="48">
        <f t="shared" si="408"/>
        <v>0</v>
      </c>
      <c r="X692" s="44">
        <f t="shared" si="401"/>
        <v>0</v>
      </c>
      <c r="Y692" s="48">
        <f t="shared" si="409"/>
        <v>0</v>
      </c>
      <c r="Z692" s="34">
        <f>SUM(Z689:Z691)</f>
        <v>15913278.75</v>
      </c>
      <c r="AC692" s="87">
        <f t="shared" si="410"/>
        <v>0</v>
      </c>
      <c r="AD692" s="83">
        <f t="shared" si="411"/>
        <v>0</v>
      </c>
      <c r="AE692" s="92">
        <f t="shared" si="412"/>
        <v>0</v>
      </c>
      <c r="AF692" s="92">
        <f t="shared" si="413"/>
        <v>0</v>
      </c>
      <c r="AG692" s="92">
        <f t="shared" si="414"/>
        <v>0</v>
      </c>
      <c r="AH692" s="92">
        <f t="shared" si="415"/>
        <v>0</v>
      </c>
      <c r="AI692" s="137">
        <f t="shared" si="402"/>
        <v>0</v>
      </c>
      <c r="AJ692" s="137">
        <f t="shared" si="403"/>
        <v>0</v>
      </c>
      <c r="AK692" s="137">
        <f t="shared" si="404"/>
        <v>0</v>
      </c>
      <c r="AL692" s="137">
        <f t="shared" si="405"/>
        <v>0</v>
      </c>
    </row>
    <row r="693" spans="1:38">
      <c r="A693" s="5" t="s">
        <v>2205</v>
      </c>
      <c r="B693" s="5" t="s">
        <v>417</v>
      </c>
      <c r="C693" s="22" t="s">
        <v>697</v>
      </c>
      <c r="D693" s="22" t="s">
        <v>1392</v>
      </c>
      <c r="E693" s="22" t="s">
        <v>1393</v>
      </c>
      <c r="F693" s="22"/>
      <c r="G693" s="22"/>
      <c r="H693" s="23" t="s">
        <v>606</v>
      </c>
      <c r="I693" s="24">
        <v>1064</v>
      </c>
      <c r="J693" s="32">
        <v>1640</v>
      </c>
      <c r="K693" s="26" t="s">
        <v>1394</v>
      </c>
      <c r="L693" s="13">
        <f t="shared" si="397"/>
        <v>20</v>
      </c>
      <c r="M693" s="27">
        <f t="shared" si="398"/>
        <v>1740</v>
      </c>
      <c r="N693" s="27">
        <f t="shared" si="416"/>
        <v>1740.0000000000041</v>
      </c>
      <c r="O693" s="15">
        <v>35</v>
      </c>
      <c r="P693" s="30">
        <f t="shared" si="419"/>
        <v>2574.8000000000002</v>
      </c>
      <c r="Q693" s="48">
        <f t="shared" si="420"/>
        <v>90118</v>
      </c>
      <c r="R693" s="44">
        <f t="shared" si="417"/>
        <v>3218.5</v>
      </c>
      <c r="S693" s="48">
        <f t="shared" si="406"/>
        <v>337942.5</v>
      </c>
      <c r="T693" s="44">
        <f t="shared" si="399"/>
        <v>3394.7999999999997</v>
      </c>
      <c r="U693" s="48">
        <f t="shared" si="407"/>
        <v>356453.99999999994</v>
      </c>
      <c r="V693" s="44">
        <f t="shared" si="400"/>
        <v>3804.7999999999997</v>
      </c>
      <c r="W693" s="48">
        <f t="shared" si="408"/>
        <v>399504</v>
      </c>
      <c r="X693" s="44">
        <f t="shared" si="401"/>
        <v>4214.8</v>
      </c>
      <c r="Y693" s="48">
        <f t="shared" si="409"/>
        <v>442554</v>
      </c>
      <c r="Z693" s="20">
        <f>+Y693+W693+U693+S693</f>
        <v>1536454.5</v>
      </c>
      <c r="AC693" s="87">
        <f t="shared" si="410"/>
        <v>24</v>
      </c>
      <c r="AD693" s="83">
        <f t="shared" si="411"/>
        <v>2232</v>
      </c>
      <c r="AE693" s="92">
        <f t="shared" si="412"/>
        <v>22</v>
      </c>
      <c r="AF693" s="92">
        <f t="shared" si="413"/>
        <v>22.66</v>
      </c>
      <c r="AG693" s="92">
        <f t="shared" si="414"/>
        <v>23.32</v>
      </c>
      <c r="AH693" s="92">
        <f t="shared" si="415"/>
        <v>24</v>
      </c>
      <c r="AI693" s="137">
        <f t="shared" si="402"/>
        <v>2134</v>
      </c>
      <c r="AJ693" s="137">
        <f t="shared" si="403"/>
        <v>2198.02</v>
      </c>
      <c r="AK693" s="137">
        <f t="shared" si="404"/>
        <v>2262.04</v>
      </c>
      <c r="AL693" s="137">
        <f t="shared" si="405"/>
        <v>2328</v>
      </c>
    </row>
    <row r="694" spans="1:38" ht="20.399999999999999">
      <c r="A694" s="5" t="s">
        <v>2205</v>
      </c>
      <c r="B694" s="5" t="s">
        <v>417</v>
      </c>
      <c r="C694" s="22" t="s">
        <v>697</v>
      </c>
      <c r="D694" s="22" t="s">
        <v>1392</v>
      </c>
      <c r="E694" s="22" t="s">
        <v>1395</v>
      </c>
      <c r="F694" s="22"/>
      <c r="G694" s="22"/>
      <c r="H694" s="23" t="s">
        <v>606</v>
      </c>
      <c r="I694" s="24">
        <v>1064</v>
      </c>
      <c r="J694" s="32">
        <v>1640</v>
      </c>
      <c r="K694" s="26" t="s">
        <v>1394</v>
      </c>
      <c r="L694" s="13">
        <f t="shared" si="397"/>
        <v>20</v>
      </c>
      <c r="M694" s="27">
        <f t="shared" si="398"/>
        <v>1740</v>
      </c>
      <c r="N694" s="27">
        <f t="shared" si="416"/>
        <v>1740.0000000000041</v>
      </c>
      <c r="O694" s="15">
        <v>150</v>
      </c>
      <c r="P694" s="30">
        <f t="shared" si="419"/>
        <v>2574.8000000000002</v>
      </c>
      <c r="Q694" s="48">
        <f t="shared" si="420"/>
        <v>386220</v>
      </c>
      <c r="R694" s="44">
        <f t="shared" si="417"/>
        <v>3218.5</v>
      </c>
      <c r="S694" s="48">
        <f t="shared" si="406"/>
        <v>1448325</v>
      </c>
      <c r="T694" s="44">
        <f t="shared" si="399"/>
        <v>3394.7999999999997</v>
      </c>
      <c r="U694" s="48">
        <f t="shared" si="407"/>
        <v>1527659.9999999998</v>
      </c>
      <c r="V694" s="44">
        <f t="shared" si="400"/>
        <v>3804.7999999999997</v>
      </c>
      <c r="W694" s="48">
        <f t="shared" si="408"/>
        <v>1712160</v>
      </c>
      <c r="X694" s="44">
        <f t="shared" si="401"/>
        <v>4214.8</v>
      </c>
      <c r="Y694" s="48">
        <f t="shared" si="409"/>
        <v>1896660</v>
      </c>
      <c r="Z694" s="20">
        <f t="shared" ref="Z694:Z697" si="422">+Y694+W694+U694+S694</f>
        <v>6584805</v>
      </c>
      <c r="AC694" s="87">
        <f t="shared" si="410"/>
        <v>24</v>
      </c>
      <c r="AD694" s="83">
        <f t="shared" si="411"/>
        <v>2232</v>
      </c>
      <c r="AE694" s="92">
        <f t="shared" si="412"/>
        <v>22</v>
      </c>
      <c r="AF694" s="92">
        <f t="shared" si="413"/>
        <v>22.66</v>
      </c>
      <c r="AG694" s="92">
        <f t="shared" si="414"/>
        <v>23.32</v>
      </c>
      <c r="AH694" s="92">
        <f t="shared" si="415"/>
        <v>24</v>
      </c>
      <c r="AI694" s="137">
        <f t="shared" si="402"/>
        <v>2134</v>
      </c>
      <c r="AJ694" s="137">
        <f t="shared" si="403"/>
        <v>2198.02</v>
      </c>
      <c r="AK694" s="137">
        <f t="shared" si="404"/>
        <v>2262.04</v>
      </c>
      <c r="AL694" s="137">
        <f t="shared" si="405"/>
        <v>2328</v>
      </c>
    </row>
    <row r="695" spans="1:38">
      <c r="A695" s="5" t="s">
        <v>2205</v>
      </c>
      <c r="B695" s="5" t="s">
        <v>417</v>
      </c>
      <c r="C695" s="22" t="s">
        <v>697</v>
      </c>
      <c r="D695" s="22" t="s">
        <v>1392</v>
      </c>
      <c r="E695" s="22" t="s">
        <v>1396</v>
      </c>
      <c r="F695" s="22"/>
      <c r="G695" s="22"/>
      <c r="H695" s="23" t="s">
        <v>606</v>
      </c>
      <c r="I695" s="24">
        <v>1064</v>
      </c>
      <c r="J695" s="32">
        <v>1640</v>
      </c>
      <c r="K695" s="26" t="s">
        <v>1394</v>
      </c>
      <c r="L695" s="13">
        <f t="shared" si="397"/>
        <v>20</v>
      </c>
      <c r="M695" s="27">
        <f t="shared" si="398"/>
        <v>1740</v>
      </c>
      <c r="N695" s="27">
        <f t="shared" si="416"/>
        <v>1740.0000000000041</v>
      </c>
      <c r="O695" s="15">
        <v>55</v>
      </c>
      <c r="P695" s="30">
        <f t="shared" si="419"/>
        <v>2574.8000000000002</v>
      </c>
      <c r="Q695" s="48">
        <f t="shared" si="420"/>
        <v>141614</v>
      </c>
      <c r="R695" s="44">
        <f t="shared" si="417"/>
        <v>3218.5</v>
      </c>
      <c r="S695" s="48">
        <f t="shared" si="406"/>
        <v>531052.5</v>
      </c>
      <c r="T695" s="44">
        <f t="shared" si="399"/>
        <v>3394.7999999999997</v>
      </c>
      <c r="U695" s="48">
        <f t="shared" si="407"/>
        <v>560141.99999999988</v>
      </c>
      <c r="V695" s="44">
        <f t="shared" si="400"/>
        <v>3804.7999999999997</v>
      </c>
      <c r="W695" s="48">
        <f t="shared" si="408"/>
        <v>627791.99999999988</v>
      </c>
      <c r="X695" s="44">
        <f t="shared" si="401"/>
        <v>4214.8</v>
      </c>
      <c r="Y695" s="48">
        <f t="shared" si="409"/>
        <v>695442</v>
      </c>
      <c r="Z695" s="20">
        <f t="shared" si="422"/>
        <v>2414428.5</v>
      </c>
      <c r="AC695" s="87">
        <f t="shared" si="410"/>
        <v>24</v>
      </c>
      <c r="AD695" s="83">
        <f t="shared" si="411"/>
        <v>2232</v>
      </c>
      <c r="AE695" s="92">
        <f t="shared" si="412"/>
        <v>22</v>
      </c>
      <c r="AF695" s="92">
        <f t="shared" si="413"/>
        <v>22.66</v>
      </c>
      <c r="AG695" s="92">
        <f t="shared" si="414"/>
        <v>23.32</v>
      </c>
      <c r="AH695" s="92">
        <f t="shared" si="415"/>
        <v>24</v>
      </c>
      <c r="AI695" s="137">
        <f t="shared" si="402"/>
        <v>2134</v>
      </c>
      <c r="AJ695" s="137">
        <f t="shared" si="403"/>
        <v>2198.02</v>
      </c>
      <c r="AK695" s="137">
        <f t="shared" si="404"/>
        <v>2262.04</v>
      </c>
      <c r="AL695" s="137">
        <f t="shared" si="405"/>
        <v>2328</v>
      </c>
    </row>
    <row r="696" spans="1:38">
      <c r="A696" s="5" t="s">
        <v>2205</v>
      </c>
      <c r="B696" s="5" t="s">
        <v>417</v>
      </c>
      <c r="C696" s="22" t="s">
        <v>697</v>
      </c>
      <c r="D696" s="22" t="s">
        <v>1392</v>
      </c>
      <c r="E696" s="22" t="s">
        <v>1397</v>
      </c>
      <c r="F696" s="22"/>
      <c r="G696" s="22"/>
      <c r="H696" s="23" t="s">
        <v>606</v>
      </c>
      <c r="I696" s="24">
        <v>1064</v>
      </c>
      <c r="J696" s="32">
        <v>1640</v>
      </c>
      <c r="K696" s="26" t="s">
        <v>1394</v>
      </c>
      <c r="L696" s="13">
        <f t="shared" si="397"/>
        <v>20</v>
      </c>
      <c r="M696" s="27">
        <f t="shared" si="398"/>
        <v>1740</v>
      </c>
      <c r="N696" s="27">
        <f t="shared" si="416"/>
        <v>1740.0000000000041</v>
      </c>
      <c r="O696" s="15">
        <v>75</v>
      </c>
      <c r="P696" s="30">
        <f t="shared" si="419"/>
        <v>2574.8000000000002</v>
      </c>
      <c r="Q696" s="48">
        <f t="shared" si="420"/>
        <v>193110</v>
      </c>
      <c r="R696" s="44">
        <f t="shared" si="417"/>
        <v>3218.5</v>
      </c>
      <c r="S696" s="48">
        <f t="shared" si="406"/>
        <v>724162.5</v>
      </c>
      <c r="T696" s="44">
        <f t="shared" si="399"/>
        <v>3394.7999999999997</v>
      </c>
      <c r="U696" s="48">
        <f t="shared" si="407"/>
        <v>763829.99999999988</v>
      </c>
      <c r="V696" s="44">
        <f t="shared" si="400"/>
        <v>3804.7999999999997</v>
      </c>
      <c r="W696" s="48">
        <f t="shared" si="408"/>
        <v>856080</v>
      </c>
      <c r="X696" s="44">
        <f t="shared" si="401"/>
        <v>4214.8</v>
      </c>
      <c r="Y696" s="48">
        <f t="shared" si="409"/>
        <v>948330</v>
      </c>
      <c r="Z696" s="20">
        <f t="shared" si="422"/>
        <v>3292402.5</v>
      </c>
      <c r="AC696" s="87">
        <f t="shared" si="410"/>
        <v>24</v>
      </c>
      <c r="AD696" s="83">
        <f t="shared" si="411"/>
        <v>2232</v>
      </c>
      <c r="AE696" s="92">
        <f t="shared" si="412"/>
        <v>22</v>
      </c>
      <c r="AF696" s="92">
        <f t="shared" si="413"/>
        <v>22.66</v>
      </c>
      <c r="AG696" s="92">
        <f t="shared" si="414"/>
        <v>23.32</v>
      </c>
      <c r="AH696" s="92">
        <f t="shared" si="415"/>
        <v>24</v>
      </c>
      <c r="AI696" s="137">
        <f t="shared" si="402"/>
        <v>2134</v>
      </c>
      <c r="AJ696" s="137">
        <f t="shared" si="403"/>
        <v>2198.02</v>
      </c>
      <c r="AK696" s="137">
        <f t="shared" si="404"/>
        <v>2262.04</v>
      </c>
      <c r="AL696" s="137">
        <f t="shared" si="405"/>
        <v>2328</v>
      </c>
    </row>
    <row r="697" spans="1:38" ht="30.6">
      <c r="A697" s="5" t="s">
        <v>2205</v>
      </c>
      <c r="B697" s="5" t="s">
        <v>417</v>
      </c>
      <c r="C697" s="22" t="s">
        <v>697</v>
      </c>
      <c r="D697" s="22" t="s">
        <v>1392</v>
      </c>
      <c r="E697" s="22" t="s">
        <v>1398</v>
      </c>
      <c r="F697" s="22"/>
      <c r="G697" s="22"/>
      <c r="H697" s="23" t="s">
        <v>606</v>
      </c>
      <c r="I697" s="24">
        <v>600</v>
      </c>
      <c r="J697" s="32">
        <v>1640</v>
      </c>
      <c r="K697" s="26" t="s">
        <v>1399</v>
      </c>
      <c r="L697" s="13">
        <f t="shared" si="397"/>
        <v>20</v>
      </c>
      <c r="M697" s="27">
        <f t="shared" ref="M697" si="423">+L697*87</f>
        <v>1740</v>
      </c>
      <c r="N697" s="27">
        <f t="shared" si="416"/>
        <v>1740.0000000000041</v>
      </c>
      <c r="O697" s="15">
        <v>57</v>
      </c>
      <c r="P697" s="30">
        <f t="shared" si="419"/>
        <v>2574.8000000000002</v>
      </c>
      <c r="Q697" s="48">
        <f t="shared" si="420"/>
        <v>146763.6</v>
      </c>
      <c r="R697" s="44">
        <f t="shared" si="417"/>
        <v>3218.5</v>
      </c>
      <c r="S697" s="48">
        <f t="shared" si="406"/>
        <v>550363.5</v>
      </c>
      <c r="T697" s="44">
        <f t="shared" ref="T697:T760" si="424">+J697*2.07</f>
        <v>3394.7999999999997</v>
      </c>
      <c r="U697" s="48">
        <f t="shared" si="407"/>
        <v>580510.79999999993</v>
      </c>
      <c r="V697" s="44">
        <f t="shared" ref="V697:V760" si="425">+J697*2.32</f>
        <v>3804.7999999999997</v>
      </c>
      <c r="W697" s="48">
        <f t="shared" si="408"/>
        <v>650620.79999999993</v>
      </c>
      <c r="X697" s="44">
        <f t="shared" ref="X697:X760" si="426">+J697*2.57</f>
        <v>4214.8</v>
      </c>
      <c r="Y697" s="48">
        <f t="shared" si="409"/>
        <v>720730.8</v>
      </c>
      <c r="Z697" s="20">
        <f t="shared" si="422"/>
        <v>2502225.9</v>
      </c>
      <c r="AC697" s="87">
        <f t="shared" si="410"/>
        <v>24</v>
      </c>
      <c r="AD697" s="83">
        <f t="shared" si="411"/>
        <v>2232</v>
      </c>
      <c r="AE697" s="92">
        <f t="shared" si="412"/>
        <v>22</v>
      </c>
      <c r="AF697" s="92">
        <f t="shared" si="413"/>
        <v>22.66</v>
      </c>
      <c r="AG697" s="92">
        <f t="shared" si="414"/>
        <v>23.32</v>
      </c>
      <c r="AH697" s="92">
        <f t="shared" si="415"/>
        <v>24</v>
      </c>
      <c r="AI697" s="137">
        <f t="shared" si="402"/>
        <v>2134</v>
      </c>
      <c r="AJ697" s="137">
        <f t="shared" si="403"/>
        <v>2198.02</v>
      </c>
      <c r="AK697" s="137">
        <f t="shared" si="404"/>
        <v>2262.04</v>
      </c>
      <c r="AL697" s="137">
        <f t="shared" si="405"/>
        <v>2328</v>
      </c>
    </row>
    <row r="698" spans="1:38">
      <c r="A698" s="5" t="s">
        <v>2205</v>
      </c>
      <c r="B698" s="5" t="s">
        <v>417</v>
      </c>
      <c r="C698" s="22" t="s">
        <v>85</v>
      </c>
      <c r="E698" s="22"/>
      <c r="F698" s="22"/>
      <c r="G698" s="22"/>
      <c r="H698" s="23"/>
      <c r="I698" s="24"/>
      <c r="J698" s="32"/>
      <c r="K698" s="26"/>
      <c r="L698" s="13">
        <f t="shared" si="397"/>
        <v>0</v>
      </c>
      <c r="M698" s="27"/>
      <c r="N698" s="27"/>
      <c r="P698" s="30">
        <f t="shared" si="419"/>
        <v>0</v>
      </c>
      <c r="Q698" s="48">
        <f t="shared" si="420"/>
        <v>0</v>
      </c>
      <c r="R698" s="44">
        <f t="shared" si="417"/>
        <v>0</v>
      </c>
      <c r="S698" s="48">
        <f t="shared" si="406"/>
        <v>0</v>
      </c>
      <c r="T698" s="44">
        <f t="shared" si="424"/>
        <v>0</v>
      </c>
      <c r="U698" s="48">
        <f t="shared" si="407"/>
        <v>0</v>
      </c>
      <c r="V698" s="44">
        <f t="shared" si="425"/>
        <v>0</v>
      </c>
      <c r="W698" s="48">
        <f t="shared" si="408"/>
        <v>0</v>
      </c>
      <c r="X698" s="44">
        <f t="shared" si="426"/>
        <v>0</v>
      </c>
      <c r="Y698" s="48">
        <f t="shared" si="409"/>
        <v>0</v>
      </c>
      <c r="Z698" s="34">
        <f>SUM(Z693:Z697)</f>
        <v>16330316.4</v>
      </c>
      <c r="AC698" s="87">
        <f t="shared" si="410"/>
        <v>0</v>
      </c>
      <c r="AD698" s="83">
        <f t="shared" si="411"/>
        <v>0</v>
      </c>
      <c r="AE698" s="92">
        <f t="shared" si="412"/>
        <v>0</v>
      </c>
      <c r="AF698" s="92">
        <f t="shared" si="413"/>
        <v>0</v>
      </c>
      <c r="AG698" s="92">
        <f t="shared" si="414"/>
        <v>0</v>
      </c>
      <c r="AH698" s="92">
        <f t="shared" si="415"/>
        <v>0</v>
      </c>
      <c r="AI698" s="137">
        <f t="shared" si="402"/>
        <v>0</v>
      </c>
      <c r="AJ698" s="137">
        <f t="shared" si="403"/>
        <v>0</v>
      </c>
      <c r="AK698" s="137">
        <f t="shared" si="404"/>
        <v>0</v>
      </c>
      <c r="AL698" s="137">
        <f t="shared" si="405"/>
        <v>0</v>
      </c>
    </row>
    <row r="699" spans="1:38" ht="40.799999999999997">
      <c r="A699" s="5" t="s">
        <v>2205</v>
      </c>
      <c r="B699" s="5" t="s">
        <v>417</v>
      </c>
      <c r="C699" s="22" t="s">
        <v>697</v>
      </c>
      <c r="D699" s="22" t="s">
        <v>1400</v>
      </c>
      <c r="E699" s="22" t="s">
        <v>1401</v>
      </c>
      <c r="F699" s="22" t="s">
        <v>1402</v>
      </c>
      <c r="G699" s="22"/>
      <c r="H699" s="23" t="s">
        <v>606</v>
      </c>
      <c r="I699" s="24">
        <v>2394</v>
      </c>
      <c r="J699" s="32">
        <v>1640</v>
      </c>
      <c r="K699" s="26" t="s">
        <v>1403</v>
      </c>
      <c r="L699" s="13">
        <f t="shared" si="397"/>
        <v>20</v>
      </c>
      <c r="M699" s="27">
        <f t="shared" ref="M699:M707" si="427">+L699*87</f>
        <v>1740</v>
      </c>
      <c r="N699" s="27">
        <f t="shared" ref="N699:N707" si="428">+(1.0609756097561)*J699</f>
        <v>1740.0000000000041</v>
      </c>
      <c r="O699" s="15">
        <v>200</v>
      </c>
      <c r="P699" s="30">
        <f t="shared" si="419"/>
        <v>2574.8000000000002</v>
      </c>
      <c r="Q699" s="48">
        <f t="shared" si="420"/>
        <v>514960.00000000006</v>
      </c>
      <c r="R699" s="44">
        <f t="shared" si="417"/>
        <v>3218.5</v>
      </c>
      <c r="S699" s="48">
        <f t="shared" si="406"/>
        <v>1931100</v>
      </c>
      <c r="T699" s="44">
        <f t="shared" si="424"/>
        <v>3394.7999999999997</v>
      </c>
      <c r="U699" s="48">
        <f t="shared" si="407"/>
        <v>2036880</v>
      </c>
      <c r="V699" s="44">
        <f t="shared" si="425"/>
        <v>3804.7999999999997</v>
      </c>
      <c r="W699" s="48">
        <f t="shared" si="408"/>
        <v>2282880</v>
      </c>
      <c r="X699" s="44">
        <f t="shared" si="426"/>
        <v>4214.8</v>
      </c>
      <c r="Y699" s="48">
        <f t="shared" si="409"/>
        <v>2528880</v>
      </c>
      <c r="Z699" s="20">
        <f>+Y699+W699+U699+S699</f>
        <v>8779740</v>
      </c>
      <c r="AC699" s="87">
        <f t="shared" si="410"/>
        <v>24</v>
      </c>
      <c r="AD699" s="83">
        <f t="shared" si="411"/>
        <v>2232</v>
      </c>
      <c r="AE699" s="92">
        <f t="shared" si="412"/>
        <v>22</v>
      </c>
      <c r="AF699" s="92">
        <f t="shared" si="413"/>
        <v>22.66</v>
      </c>
      <c r="AG699" s="92">
        <f t="shared" si="414"/>
        <v>23.32</v>
      </c>
      <c r="AH699" s="92">
        <f t="shared" si="415"/>
        <v>24</v>
      </c>
      <c r="AI699" s="137">
        <f t="shared" si="402"/>
        <v>2134</v>
      </c>
      <c r="AJ699" s="137">
        <f t="shared" si="403"/>
        <v>2198.02</v>
      </c>
      <c r="AK699" s="137">
        <f t="shared" si="404"/>
        <v>2262.04</v>
      </c>
      <c r="AL699" s="137">
        <f t="shared" si="405"/>
        <v>2328</v>
      </c>
    </row>
    <row r="700" spans="1:38" ht="30.6">
      <c r="A700" s="5" t="s">
        <v>2205</v>
      </c>
      <c r="B700" s="5" t="s">
        <v>417</v>
      </c>
      <c r="C700" s="22" t="s">
        <v>697</v>
      </c>
      <c r="D700" s="22" t="s">
        <v>1400</v>
      </c>
      <c r="E700" s="22" t="s">
        <v>1404</v>
      </c>
      <c r="F700" s="22" t="s">
        <v>1402</v>
      </c>
      <c r="G700" s="22"/>
      <c r="H700" s="23" t="s">
        <v>606</v>
      </c>
      <c r="I700" s="24">
        <v>1596</v>
      </c>
      <c r="J700" s="32">
        <v>1640</v>
      </c>
      <c r="K700" s="26" t="s">
        <v>1405</v>
      </c>
      <c r="L700" s="13">
        <f t="shared" ref="L700:L763" si="429">+J700/82</f>
        <v>20</v>
      </c>
      <c r="M700" s="27">
        <f t="shared" si="427"/>
        <v>1740</v>
      </c>
      <c r="N700" s="27">
        <f t="shared" si="428"/>
        <v>1740.0000000000041</v>
      </c>
      <c r="O700" s="15">
        <v>120</v>
      </c>
      <c r="P700" s="30">
        <f t="shared" si="419"/>
        <v>2574.8000000000002</v>
      </c>
      <c r="Q700" s="48">
        <f t="shared" si="420"/>
        <v>308976</v>
      </c>
      <c r="R700" s="44">
        <f t="shared" si="417"/>
        <v>3218.5</v>
      </c>
      <c r="S700" s="48">
        <f t="shared" si="406"/>
        <v>1158660</v>
      </c>
      <c r="T700" s="44">
        <f t="shared" si="424"/>
        <v>3394.7999999999997</v>
      </c>
      <c r="U700" s="48">
        <f t="shared" si="407"/>
        <v>1222127.9999999998</v>
      </c>
      <c r="V700" s="44">
        <f t="shared" si="425"/>
        <v>3804.7999999999997</v>
      </c>
      <c r="W700" s="48">
        <f t="shared" si="408"/>
        <v>1369727.9999999998</v>
      </c>
      <c r="X700" s="44">
        <f t="shared" si="426"/>
        <v>4214.8</v>
      </c>
      <c r="Y700" s="48">
        <f t="shared" si="409"/>
        <v>1517328</v>
      </c>
      <c r="Z700" s="20">
        <f t="shared" ref="Z700:Z707" si="430">+Y700+W700+U700+S700</f>
        <v>5267844</v>
      </c>
      <c r="AC700" s="87">
        <f t="shared" si="410"/>
        <v>24</v>
      </c>
      <c r="AD700" s="83">
        <f t="shared" si="411"/>
        <v>2232</v>
      </c>
      <c r="AE700" s="92">
        <f t="shared" si="412"/>
        <v>22</v>
      </c>
      <c r="AF700" s="92">
        <f t="shared" si="413"/>
        <v>22.66</v>
      </c>
      <c r="AG700" s="92">
        <f t="shared" si="414"/>
        <v>23.32</v>
      </c>
      <c r="AH700" s="92">
        <f t="shared" si="415"/>
        <v>24</v>
      </c>
      <c r="AI700" s="137">
        <f t="shared" si="402"/>
        <v>2134</v>
      </c>
      <c r="AJ700" s="137">
        <f t="shared" si="403"/>
        <v>2198.02</v>
      </c>
      <c r="AK700" s="137">
        <f t="shared" si="404"/>
        <v>2262.04</v>
      </c>
      <c r="AL700" s="137">
        <f t="shared" si="405"/>
        <v>2328</v>
      </c>
    </row>
    <row r="701" spans="1:38" ht="40.799999999999997">
      <c r="A701" s="5" t="s">
        <v>2205</v>
      </c>
      <c r="B701" s="5" t="s">
        <v>417</v>
      </c>
      <c r="C701" s="22" t="s">
        <v>697</v>
      </c>
      <c r="D701" s="22" t="s">
        <v>1400</v>
      </c>
      <c r="E701" s="22" t="s">
        <v>1406</v>
      </c>
      <c r="F701" s="22" t="s">
        <v>1402</v>
      </c>
      <c r="G701" s="22"/>
      <c r="H701" s="23" t="s">
        <v>606</v>
      </c>
      <c r="I701" s="24">
        <v>2394</v>
      </c>
      <c r="J701" s="32">
        <v>1640</v>
      </c>
      <c r="K701" s="26" t="s">
        <v>1403</v>
      </c>
      <c r="L701" s="13">
        <f t="shared" si="429"/>
        <v>20</v>
      </c>
      <c r="M701" s="27">
        <f t="shared" si="427"/>
        <v>1740</v>
      </c>
      <c r="N701" s="27">
        <f t="shared" si="428"/>
        <v>1740.0000000000041</v>
      </c>
      <c r="O701" s="15">
        <v>180</v>
      </c>
      <c r="P701" s="30">
        <f t="shared" si="419"/>
        <v>2574.8000000000002</v>
      </c>
      <c r="Q701" s="48">
        <f t="shared" si="420"/>
        <v>463464.00000000006</v>
      </c>
      <c r="R701" s="44">
        <f t="shared" si="417"/>
        <v>3218.5</v>
      </c>
      <c r="S701" s="48">
        <f t="shared" si="406"/>
        <v>1737990</v>
      </c>
      <c r="T701" s="44">
        <f t="shared" si="424"/>
        <v>3394.7999999999997</v>
      </c>
      <c r="U701" s="48">
        <f t="shared" si="407"/>
        <v>1833192</v>
      </c>
      <c r="V701" s="44">
        <f t="shared" si="425"/>
        <v>3804.7999999999997</v>
      </c>
      <c r="W701" s="48">
        <f t="shared" si="408"/>
        <v>2054592</v>
      </c>
      <c r="X701" s="44">
        <f t="shared" si="426"/>
        <v>4214.8</v>
      </c>
      <c r="Y701" s="48">
        <f t="shared" si="409"/>
        <v>2275992</v>
      </c>
      <c r="Z701" s="20">
        <f t="shared" si="430"/>
        <v>7901766</v>
      </c>
      <c r="AC701" s="87">
        <f t="shared" si="410"/>
        <v>24</v>
      </c>
      <c r="AD701" s="83">
        <f t="shared" si="411"/>
        <v>2232</v>
      </c>
      <c r="AE701" s="92">
        <f t="shared" si="412"/>
        <v>22</v>
      </c>
      <c r="AF701" s="92">
        <f t="shared" si="413"/>
        <v>22.66</v>
      </c>
      <c r="AG701" s="92">
        <f t="shared" si="414"/>
        <v>23.32</v>
      </c>
      <c r="AH701" s="92">
        <f t="shared" si="415"/>
        <v>24</v>
      </c>
      <c r="AI701" s="137">
        <f t="shared" si="402"/>
        <v>2134</v>
      </c>
      <c r="AJ701" s="137">
        <f t="shared" si="403"/>
        <v>2198.02</v>
      </c>
      <c r="AK701" s="137">
        <f t="shared" si="404"/>
        <v>2262.04</v>
      </c>
      <c r="AL701" s="137">
        <f t="shared" si="405"/>
        <v>2328</v>
      </c>
    </row>
    <row r="702" spans="1:38" ht="40.799999999999997">
      <c r="A702" s="5" t="s">
        <v>2205</v>
      </c>
      <c r="B702" s="5" t="s">
        <v>417</v>
      </c>
      <c r="C702" s="22" t="s">
        <v>697</v>
      </c>
      <c r="D702" s="22" t="s">
        <v>1400</v>
      </c>
      <c r="E702" s="22" t="s">
        <v>1407</v>
      </c>
      <c r="F702" s="22" t="s">
        <v>1408</v>
      </c>
      <c r="G702" s="22"/>
      <c r="H702" s="23" t="s">
        <v>606</v>
      </c>
      <c r="I702" s="24">
        <v>2394</v>
      </c>
      <c r="J702" s="32">
        <v>1640</v>
      </c>
      <c r="K702" s="26" t="s">
        <v>1403</v>
      </c>
      <c r="L702" s="13">
        <f t="shared" si="429"/>
        <v>20</v>
      </c>
      <c r="M702" s="27">
        <f t="shared" si="427"/>
        <v>1740</v>
      </c>
      <c r="N702" s="27">
        <f t="shared" si="428"/>
        <v>1740.0000000000041</v>
      </c>
      <c r="O702" s="15">
        <v>100</v>
      </c>
      <c r="P702" s="30">
        <f t="shared" si="419"/>
        <v>2574.8000000000002</v>
      </c>
      <c r="Q702" s="48">
        <f t="shared" si="420"/>
        <v>257480.00000000003</v>
      </c>
      <c r="R702" s="44">
        <f t="shared" si="417"/>
        <v>3218.5</v>
      </c>
      <c r="S702" s="48">
        <f t="shared" si="406"/>
        <v>965550</v>
      </c>
      <c r="T702" s="44">
        <f t="shared" si="424"/>
        <v>3394.7999999999997</v>
      </c>
      <c r="U702" s="48">
        <f t="shared" si="407"/>
        <v>1018440</v>
      </c>
      <c r="V702" s="44">
        <f t="shared" si="425"/>
        <v>3804.7999999999997</v>
      </c>
      <c r="W702" s="48">
        <f t="shared" si="408"/>
        <v>1141440</v>
      </c>
      <c r="X702" s="44">
        <f t="shared" si="426"/>
        <v>4214.8</v>
      </c>
      <c r="Y702" s="48">
        <f t="shared" si="409"/>
        <v>1264440</v>
      </c>
      <c r="Z702" s="20">
        <f t="shared" si="430"/>
        <v>4389870</v>
      </c>
      <c r="AC702" s="87">
        <f t="shared" si="410"/>
        <v>24</v>
      </c>
      <c r="AD702" s="83">
        <f t="shared" si="411"/>
        <v>2232</v>
      </c>
      <c r="AE702" s="92">
        <f t="shared" si="412"/>
        <v>22</v>
      </c>
      <c r="AF702" s="92">
        <f t="shared" si="413"/>
        <v>22.66</v>
      </c>
      <c r="AG702" s="92">
        <f t="shared" si="414"/>
        <v>23.32</v>
      </c>
      <c r="AH702" s="92">
        <f t="shared" si="415"/>
        <v>24</v>
      </c>
      <c r="AI702" s="137">
        <f t="shared" si="402"/>
        <v>2134</v>
      </c>
      <c r="AJ702" s="137">
        <f t="shared" si="403"/>
        <v>2198.02</v>
      </c>
      <c r="AK702" s="137">
        <f t="shared" si="404"/>
        <v>2262.04</v>
      </c>
      <c r="AL702" s="137">
        <f t="shared" si="405"/>
        <v>2328</v>
      </c>
    </row>
    <row r="703" spans="1:38" ht="40.799999999999997">
      <c r="A703" s="5" t="s">
        <v>2205</v>
      </c>
      <c r="B703" s="5" t="s">
        <v>417</v>
      </c>
      <c r="C703" s="22" t="s">
        <v>697</v>
      </c>
      <c r="D703" s="22" t="s">
        <v>1400</v>
      </c>
      <c r="E703" s="22" t="s">
        <v>1409</v>
      </c>
      <c r="F703" s="22" t="s">
        <v>1408</v>
      </c>
      <c r="G703" s="22"/>
      <c r="H703" s="23" t="s">
        <v>606</v>
      </c>
      <c r="I703" s="24">
        <v>2394</v>
      </c>
      <c r="J703" s="32">
        <v>1640</v>
      </c>
      <c r="K703" s="26" t="s">
        <v>1403</v>
      </c>
      <c r="L703" s="13">
        <f t="shared" si="429"/>
        <v>20</v>
      </c>
      <c r="M703" s="27">
        <f t="shared" si="427"/>
        <v>1740</v>
      </c>
      <c r="N703" s="27">
        <f t="shared" si="428"/>
        <v>1740.0000000000041</v>
      </c>
      <c r="O703" s="15">
        <v>188</v>
      </c>
      <c r="P703" s="30">
        <f t="shared" si="419"/>
        <v>2574.8000000000002</v>
      </c>
      <c r="Q703" s="48">
        <f t="shared" si="420"/>
        <v>484062.4</v>
      </c>
      <c r="R703" s="44">
        <f t="shared" si="417"/>
        <v>3218.5</v>
      </c>
      <c r="S703" s="48">
        <f t="shared" si="406"/>
        <v>1815234</v>
      </c>
      <c r="T703" s="44">
        <f t="shared" si="424"/>
        <v>3394.7999999999997</v>
      </c>
      <c r="U703" s="48">
        <f t="shared" si="407"/>
        <v>1914667.1999999997</v>
      </c>
      <c r="V703" s="44">
        <f t="shared" si="425"/>
        <v>3804.7999999999997</v>
      </c>
      <c r="W703" s="48">
        <f t="shared" si="408"/>
        <v>2145907.1999999997</v>
      </c>
      <c r="X703" s="44">
        <f t="shared" si="426"/>
        <v>4214.8</v>
      </c>
      <c r="Y703" s="48">
        <f t="shared" si="409"/>
        <v>2377147.2000000002</v>
      </c>
      <c r="Z703" s="20">
        <f t="shared" si="430"/>
        <v>8252955.5999999996</v>
      </c>
      <c r="AC703" s="87">
        <f t="shared" si="410"/>
        <v>24</v>
      </c>
      <c r="AD703" s="83">
        <f t="shared" si="411"/>
        <v>2232</v>
      </c>
      <c r="AE703" s="92">
        <f t="shared" si="412"/>
        <v>22</v>
      </c>
      <c r="AF703" s="92">
        <f t="shared" si="413"/>
        <v>22.66</v>
      </c>
      <c r="AG703" s="92">
        <f t="shared" si="414"/>
        <v>23.32</v>
      </c>
      <c r="AH703" s="92">
        <f t="shared" si="415"/>
        <v>24</v>
      </c>
      <c r="AI703" s="137">
        <f t="shared" si="402"/>
        <v>2134</v>
      </c>
      <c r="AJ703" s="137">
        <f t="shared" si="403"/>
        <v>2198.02</v>
      </c>
      <c r="AK703" s="137">
        <f t="shared" si="404"/>
        <v>2262.04</v>
      </c>
      <c r="AL703" s="137">
        <f t="shared" si="405"/>
        <v>2328</v>
      </c>
    </row>
    <row r="704" spans="1:38" ht="40.799999999999997">
      <c r="A704" s="5" t="s">
        <v>2205</v>
      </c>
      <c r="B704" s="5" t="s">
        <v>417</v>
      </c>
      <c r="C704" s="22" t="s">
        <v>697</v>
      </c>
      <c r="D704" s="22" t="s">
        <v>1400</v>
      </c>
      <c r="E704" s="22" t="s">
        <v>1410</v>
      </c>
      <c r="F704" s="22" t="s">
        <v>1408</v>
      </c>
      <c r="G704" s="22"/>
      <c r="H704" s="23" t="s">
        <v>606</v>
      </c>
      <c r="I704" s="24">
        <v>5586</v>
      </c>
      <c r="J704" s="32">
        <v>1640</v>
      </c>
      <c r="K704" s="26" t="s">
        <v>1411</v>
      </c>
      <c r="L704" s="13">
        <f t="shared" si="429"/>
        <v>20</v>
      </c>
      <c r="M704" s="27">
        <f t="shared" si="427"/>
        <v>1740</v>
      </c>
      <c r="N704" s="27">
        <f t="shared" si="428"/>
        <v>1740.0000000000041</v>
      </c>
      <c r="O704" s="15">
        <v>174</v>
      </c>
      <c r="P704" s="30">
        <f t="shared" si="419"/>
        <v>2574.8000000000002</v>
      </c>
      <c r="Q704" s="48">
        <f t="shared" si="420"/>
        <v>448015.2</v>
      </c>
      <c r="R704" s="44">
        <f t="shared" si="417"/>
        <v>3218.5</v>
      </c>
      <c r="S704" s="48">
        <f t="shared" si="406"/>
        <v>1680057</v>
      </c>
      <c r="T704" s="44">
        <f t="shared" si="424"/>
        <v>3394.7999999999997</v>
      </c>
      <c r="U704" s="48">
        <f t="shared" si="407"/>
        <v>1772085.5999999999</v>
      </c>
      <c r="V704" s="44">
        <f t="shared" si="425"/>
        <v>3804.7999999999997</v>
      </c>
      <c r="W704" s="48">
        <f t="shared" si="408"/>
        <v>1986105.5999999999</v>
      </c>
      <c r="X704" s="44">
        <f t="shared" si="426"/>
        <v>4214.8</v>
      </c>
      <c r="Y704" s="48">
        <f t="shared" si="409"/>
        <v>2200125.6</v>
      </c>
      <c r="Z704" s="20">
        <f t="shared" si="430"/>
        <v>7638373.7999999998</v>
      </c>
      <c r="AC704" s="87">
        <f t="shared" si="410"/>
        <v>24</v>
      </c>
      <c r="AD704" s="83">
        <f t="shared" si="411"/>
        <v>2232</v>
      </c>
      <c r="AE704" s="92">
        <f t="shared" si="412"/>
        <v>22</v>
      </c>
      <c r="AF704" s="92">
        <f t="shared" si="413"/>
        <v>22.66</v>
      </c>
      <c r="AG704" s="92">
        <f t="shared" si="414"/>
        <v>23.32</v>
      </c>
      <c r="AH704" s="92">
        <f t="shared" si="415"/>
        <v>24</v>
      </c>
      <c r="AI704" s="137">
        <f t="shared" si="402"/>
        <v>2134</v>
      </c>
      <c r="AJ704" s="137">
        <f t="shared" si="403"/>
        <v>2198.02</v>
      </c>
      <c r="AK704" s="137">
        <f t="shared" si="404"/>
        <v>2262.04</v>
      </c>
      <c r="AL704" s="137">
        <f t="shared" si="405"/>
        <v>2328</v>
      </c>
    </row>
    <row r="705" spans="1:38" ht="40.799999999999997">
      <c r="A705" s="5" t="s">
        <v>2205</v>
      </c>
      <c r="B705" s="5" t="s">
        <v>417</v>
      </c>
      <c r="C705" s="22" t="s">
        <v>697</v>
      </c>
      <c r="D705" s="22" t="s">
        <v>1400</v>
      </c>
      <c r="E705" s="22" t="s">
        <v>1412</v>
      </c>
      <c r="F705" s="22" t="s">
        <v>1408</v>
      </c>
      <c r="G705" s="22"/>
      <c r="H705" s="23" t="s">
        <v>606</v>
      </c>
      <c r="I705" s="24">
        <v>2394</v>
      </c>
      <c r="J705" s="32">
        <v>1640</v>
      </c>
      <c r="K705" s="26" t="s">
        <v>1403</v>
      </c>
      <c r="L705" s="13">
        <f t="shared" si="429"/>
        <v>20</v>
      </c>
      <c r="M705" s="27">
        <f t="shared" si="427"/>
        <v>1740</v>
      </c>
      <c r="N705" s="27">
        <f t="shared" si="428"/>
        <v>1740.0000000000041</v>
      </c>
      <c r="O705" s="15">
        <v>220</v>
      </c>
      <c r="P705" s="30">
        <f t="shared" si="419"/>
        <v>2574.8000000000002</v>
      </c>
      <c r="Q705" s="48">
        <f t="shared" si="420"/>
        <v>566456</v>
      </c>
      <c r="R705" s="44">
        <f t="shared" si="417"/>
        <v>3218.5</v>
      </c>
      <c r="S705" s="48">
        <f t="shared" si="406"/>
        <v>2124210</v>
      </c>
      <c r="T705" s="44">
        <f t="shared" si="424"/>
        <v>3394.7999999999997</v>
      </c>
      <c r="U705" s="48">
        <f t="shared" si="407"/>
        <v>2240567.9999999995</v>
      </c>
      <c r="V705" s="44">
        <f t="shared" si="425"/>
        <v>3804.7999999999997</v>
      </c>
      <c r="W705" s="48">
        <f t="shared" si="408"/>
        <v>2511167.9999999995</v>
      </c>
      <c r="X705" s="44">
        <f t="shared" si="426"/>
        <v>4214.8</v>
      </c>
      <c r="Y705" s="48">
        <f t="shared" si="409"/>
        <v>2781768</v>
      </c>
      <c r="Z705" s="20">
        <f t="shared" si="430"/>
        <v>9657714</v>
      </c>
      <c r="AC705" s="87">
        <f t="shared" si="410"/>
        <v>24</v>
      </c>
      <c r="AD705" s="83">
        <f t="shared" si="411"/>
        <v>2232</v>
      </c>
      <c r="AE705" s="92">
        <f t="shared" si="412"/>
        <v>22</v>
      </c>
      <c r="AF705" s="92">
        <f t="shared" si="413"/>
        <v>22.66</v>
      </c>
      <c r="AG705" s="92">
        <f t="shared" si="414"/>
        <v>23.32</v>
      </c>
      <c r="AH705" s="92">
        <f t="shared" si="415"/>
        <v>24</v>
      </c>
      <c r="AI705" s="137">
        <f t="shared" si="402"/>
        <v>2134</v>
      </c>
      <c r="AJ705" s="137">
        <f t="shared" si="403"/>
        <v>2198.02</v>
      </c>
      <c r="AK705" s="137">
        <f t="shared" si="404"/>
        <v>2262.04</v>
      </c>
      <c r="AL705" s="137">
        <f t="shared" si="405"/>
        <v>2328</v>
      </c>
    </row>
    <row r="706" spans="1:38" ht="40.799999999999997">
      <c r="A706" s="5" t="s">
        <v>2205</v>
      </c>
      <c r="B706" s="5" t="s">
        <v>417</v>
      </c>
      <c r="C706" s="22" t="s">
        <v>697</v>
      </c>
      <c r="D706" s="22" t="s">
        <v>1400</v>
      </c>
      <c r="E706" s="22" t="s">
        <v>1413</v>
      </c>
      <c r="F706" s="22" t="s">
        <v>1408</v>
      </c>
      <c r="G706" s="22"/>
      <c r="H706" s="23" t="s">
        <v>606</v>
      </c>
      <c r="I706" s="24">
        <v>2394</v>
      </c>
      <c r="J706" s="32">
        <v>1640</v>
      </c>
      <c r="K706" s="26" t="s">
        <v>1403</v>
      </c>
      <c r="L706" s="13">
        <f t="shared" si="429"/>
        <v>20</v>
      </c>
      <c r="M706" s="27">
        <f t="shared" si="427"/>
        <v>1740</v>
      </c>
      <c r="N706" s="27">
        <f t="shared" si="428"/>
        <v>1740.0000000000041</v>
      </c>
      <c r="O706" s="15">
        <v>320</v>
      </c>
      <c r="P706" s="30">
        <f t="shared" si="419"/>
        <v>2574.8000000000002</v>
      </c>
      <c r="Q706" s="48">
        <f t="shared" si="420"/>
        <v>823936</v>
      </c>
      <c r="R706" s="44">
        <f t="shared" si="417"/>
        <v>3218.5</v>
      </c>
      <c r="S706" s="48">
        <f t="shared" si="406"/>
        <v>3089760</v>
      </c>
      <c r="T706" s="44">
        <f t="shared" si="424"/>
        <v>3394.7999999999997</v>
      </c>
      <c r="U706" s="48">
        <f t="shared" si="407"/>
        <v>3259008</v>
      </c>
      <c r="V706" s="44">
        <f t="shared" si="425"/>
        <v>3804.7999999999997</v>
      </c>
      <c r="W706" s="48">
        <f t="shared" si="408"/>
        <v>3652608</v>
      </c>
      <c r="X706" s="44">
        <f t="shared" si="426"/>
        <v>4214.8</v>
      </c>
      <c r="Y706" s="48">
        <f t="shared" si="409"/>
        <v>4046208</v>
      </c>
      <c r="Z706" s="20">
        <f t="shared" si="430"/>
        <v>14047584</v>
      </c>
      <c r="AC706" s="87">
        <f t="shared" si="410"/>
        <v>24</v>
      </c>
      <c r="AD706" s="83">
        <f t="shared" si="411"/>
        <v>2232</v>
      </c>
      <c r="AE706" s="92">
        <f t="shared" si="412"/>
        <v>22</v>
      </c>
      <c r="AF706" s="92">
        <f t="shared" si="413"/>
        <v>22.66</v>
      </c>
      <c r="AG706" s="92">
        <f t="shared" si="414"/>
        <v>23.32</v>
      </c>
      <c r="AH706" s="92">
        <f t="shared" si="415"/>
        <v>24</v>
      </c>
      <c r="AI706" s="137">
        <f t="shared" ref="AI706:AI769" si="431">AE706*97</f>
        <v>2134</v>
      </c>
      <c r="AJ706" s="137">
        <f t="shared" ref="AJ706:AJ769" si="432">AF706*97</f>
        <v>2198.02</v>
      </c>
      <c r="AK706" s="137">
        <f t="shared" ref="AK706:AK769" si="433">AG706*97</f>
        <v>2262.04</v>
      </c>
      <c r="AL706" s="137">
        <f t="shared" ref="AL706:AL769" si="434">AH706*97</f>
        <v>2328</v>
      </c>
    </row>
    <row r="707" spans="1:38" ht="40.799999999999997">
      <c r="A707" s="5" t="s">
        <v>2205</v>
      </c>
      <c r="B707" s="5" t="s">
        <v>417</v>
      </c>
      <c r="C707" s="22" t="s">
        <v>697</v>
      </c>
      <c r="D707" s="22" t="s">
        <v>1400</v>
      </c>
      <c r="E707" s="22" t="s">
        <v>1414</v>
      </c>
      <c r="F707" s="22" t="s">
        <v>1408</v>
      </c>
      <c r="G707" s="22"/>
      <c r="H707" s="23" t="s">
        <v>606</v>
      </c>
      <c r="I707" s="24">
        <v>15960</v>
      </c>
      <c r="J707" s="32">
        <v>1640</v>
      </c>
      <c r="K707" s="26" t="s">
        <v>1415</v>
      </c>
      <c r="L707" s="13">
        <f t="shared" si="429"/>
        <v>20</v>
      </c>
      <c r="M707" s="27">
        <f t="shared" si="427"/>
        <v>1740</v>
      </c>
      <c r="N707" s="27">
        <f t="shared" si="428"/>
        <v>1740.0000000000041</v>
      </c>
      <c r="O707" s="15">
        <v>199</v>
      </c>
      <c r="P707" s="30">
        <f t="shared" si="419"/>
        <v>2574.8000000000002</v>
      </c>
      <c r="Q707" s="48">
        <f t="shared" si="420"/>
        <v>512385.2</v>
      </c>
      <c r="R707" s="44">
        <f t="shared" si="417"/>
        <v>3218.5</v>
      </c>
      <c r="S707" s="48">
        <f t="shared" si="406"/>
        <v>1921444.5</v>
      </c>
      <c r="T707" s="44">
        <f t="shared" si="424"/>
        <v>3394.7999999999997</v>
      </c>
      <c r="U707" s="48">
        <f t="shared" si="407"/>
        <v>2026695.5999999999</v>
      </c>
      <c r="V707" s="44">
        <f t="shared" si="425"/>
        <v>3804.7999999999997</v>
      </c>
      <c r="W707" s="48">
        <f t="shared" si="408"/>
        <v>2271465.5999999996</v>
      </c>
      <c r="X707" s="44">
        <f t="shared" si="426"/>
        <v>4214.8</v>
      </c>
      <c r="Y707" s="48">
        <f t="shared" si="409"/>
        <v>2516235.6</v>
      </c>
      <c r="Z707" s="20">
        <f t="shared" si="430"/>
        <v>8735841.2999999989</v>
      </c>
      <c r="AC707" s="87">
        <f t="shared" si="410"/>
        <v>24</v>
      </c>
      <c r="AD707" s="83">
        <f t="shared" si="411"/>
        <v>2232</v>
      </c>
      <c r="AE707" s="92">
        <f t="shared" si="412"/>
        <v>22</v>
      </c>
      <c r="AF707" s="92">
        <f t="shared" si="413"/>
        <v>22.66</v>
      </c>
      <c r="AG707" s="92">
        <f t="shared" si="414"/>
        <v>23.32</v>
      </c>
      <c r="AH707" s="92">
        <f t="shared" si="415"/>
        <v>24</v>
      </c>
      <c r="AI707" s="137">
        <f t="shared" si="431"/>
        <v>2134</v>
      </c>
      <c r="AJ707" s="137">
        <f t="shared" si="432"/>
        <v>2198.02</v>
      </c>
      <c r="AK707" s="137">
        <f t="shared" si="433"/>
        <v>2262.04</v>
      </c>
      <c r="AL707" s="137">
        <f t="shared" si="434"/>
        <v>2328</v>
      </c>
    </row>
    <row r="708" spans="1:38">
      <c r="A708" s="5" t="s">
        <v>2205</v>
      </c>
      <c r="B708" s="5" t="s">
        <v>417</v>
      </c>
      <c r="C708" s="22" t="s">
        <v>85</v>
      </c>
      <c r="D708" s="22"/>
      <c r="E708" s="22"/>
      <c r="F708" s="22"/>
      <c r="G708" s="22"/>
      <c r="H708" s="23"/>
      <c r="I708" s="24"/>
      <c r="J708" s="32"/>
      <c r="K708" s="26"/>
      <c r="L708" s="13">
        <f t="shared" si="429"/>
        <v>0</v>
      </c>
      <c r="M708" s="27"/>
      <c r="N708" s="27"/>
      <c r="P708" s="30">
        <f t="shared" si="419"/>
        <v>0</v>
      </c>
      <c r="Q708" s="48">
        <f t="shared" si="420"/>
        <v>0</v>
      </c>
      <c r="R708" s="44">
        <f t="shared" si="417"/>
        <v>0</v>
      </c>
      <c r="S708" s="48">
        <f t="shared" si="406"/>
        <v>0</v>
      </c>
      <c r="T708" s="44">
        <f t="shared" si="424"/>
        <v>0</v>
      </c>
      <c r="U708" s="48">
        <f t="shared" si="407"/>
        <v>0</v>
      </c>
      <c r="V708" s="44">
        <f t="shared" si="425"/>
        <v>0</v>
      </c>
      <c r="W708" s="48">
        <f t="shared" si="408"/>
        <v>0</v>
      </c>
      <c r="X708" s="44">
        <f t="shared" si="426"/>
        <v>0</v>
      </c>
      <c r="Y708" s="48">
        <f t="shared" si="409"/>
        <v>0</v>
      </c>
      <c r="Z708" s="34">
        <f>SUM(Z699:Z707)</f>
        <v>74671688.700000003</v>
      </c>
      <c r="AC708" s="87">
        <f t="shared" si="410"/>
        <v>0</v>
      </c>
      <c r="AD708" s="83">
        <f t="shared" si="411"/>
        <v>0</v>
      </c>
      <c r="AE708" s="92">
        <f t="shared" si="412"/>
        <v>0</v>
      </c>
      <c r="AF708" s="92">
        <f t="shared" si="413"/>
        <v>0</v>
      </c>
      <c r="AG708" s="92">
        <f t="shared" si="414"/>
        <v>0</v>
      </c>
      <c r="AH708" s="92">
        <f t="shared" si="415"/>
        <v>0</v>
      </c>
      <c r="AI708" s="137">
        <f t="shared" si="431"/>
        <v>0</v>
      </c>
      <c r="AJ708" s="137">
        <f t="shared" si="432"/>
        <v>0</v>
      </c>
      <c r="AK708" s="137">
        <f t="shared" si="433"/>
        <v>0</v>
      </c>
      <c r="AL708" s="137">
        <f t="shared" si="434"/>
        <v>0</v>
      </c>
    </row>
    <row r="709" spans="1:38" ht="30.6">
      <c r="A709" s="5" t="s">
        <v>2205</v>
      </c>
      <c r="B709" s="5" t="s">
        <v>417</v>
      </c>
      <c r="C709" s="22" t="s">
        <v>697</v>
      </c>
      <c r="D709" s="22" t="s">
        <v>698</v>
      </c>
      <c r="E709" s="22" t="s">
        <v>1416</v>
      </c>
      <c r="F709" s="22"/>
      <c r="G709" s="22"/>
      <c r="H709" s="23" t="s">
        <v>606</v>
      </c>
      <c r="I709" s="24">
        <v>1064</v>
      </c>
      <c r="J709" s="32">
        <v>33620</v>
      </c>
      <c r="K709" s="26" t="s">
        <v>1417</v>
      </c>
      <c r="L709" s="13">
        <f t="shared" si="429"/>
        <v>410</v>
      </c>
      <c r="M709" s="27">
        <f t="shared" ref="M709:M730" si="435">+L709*87</f>
        <v>35670</v>
      </c>
      <c r="N709" s="27">
        <f t="shared" ref="N709:N730" si="436">+(1.0609756097561)*J709</f>
        <v>35670.000000000087</v>
      </c>
      <c r="O709" s="15">
        <v>20</v>
      </c>
      <c r="P709" s="30">
        <f t="shared" si="419"/>
        <v>52783.4</v>
      </c>
      <c r="Q709" s="48">
        <f t="shared" si="420"/>
        <v>1055668</v>
      </c>
      <c r="R709" s="44">
        <f t="shared" si="417"/>
        <v>65979.25</v>
      </c>
      <c r="S709" s="48">
        <f t="shared" si="406"/>
        <v>3958755</v>
      </c>
      <c r="T709" s="44">
        <f t="shared" si="424"/>
        <v>69593.399999999994</v>
      </c>
      <c r="U709" s="48">
        <f t="shared" si="407"/>
        <v>4175604</v>
      </c>
      <c r="V709" s="44">
        <f t="shared" si="425"/>
        <v>77998.399999999994</v>
      </c>
      <c r="W709" s="48">
        <f t="shared" si="408"/>
        <v>4679904</v>
      </c>
      <c r="X709" s="44">
        <f t="shared" si="426"/>
        <v>86403.4</v>
      </c>
      <c r="Y709" s="48">
        <f t="shared" si="409"/>
        <v>5184204</v>
      </c>
      <c r="Z709" s="20">
        <f>+Y709+W709+U709+S709</f>
        <v>17998467</v>
      </c>
      <c r="AC709" s="87">
        <f t="shared" si="410"/>
        <v>492</v>
      </c>
      <c r="AD709" s="83">
        <f t="shared" si="411"/>
        <v>45756</v>
      </c>
      <c r="AE709" s="92">
        <f t="shared" si="412"/>
        <v>451.00000000000006</v>
      </c>
      <c r="AF709" s="92">
        <f t="shared" si="413"/>
        <v>464.53000000000003</v>
      </c>
      <c r="AG709" s="92">
        <f t="shared" si="414"/>
        <v>478.05999999999995</v>
      </c>
      <c r="AH709" s="92">
        <f t="shared" si="415"/>
        <v>492</v>
      </c>
      <c r="AI709" s="137">
        <f t="shared" si="431"/>
        <v>43747.000000000007</v>
      </c>
      <c r="AJ709" s="137">
        <f t="shared" si="432"/>
        <v>45059.41</v>
      </c>
      <c r="AK709" s="137">
        <f t="shared" si="433"/>
        <v>46371.819999999992</v>
      </c>
      <c r="AL709" s="137">
        <f t="shared" si="434"/>
        <v>47724</v>
      </c>
    </row>
    <row r="710" spans="1:38" ht="30.6">
      <c r="A710" s="5" t="s">
        <v>2205</v>
      </c>
      <c r="B710" s="5" t="s">
        <v>417</v>
      </c>
      <c r="C710" s="22" t="s">
        <v>697</v>
      </c>
      <c r="D710" s="22" t="s">
        <v>698</v>
      </c>
      <c r="E710" s="22" t="s">
        <v>1418</v>
      </c>
      <c r="F710" s="22"/>
      <c r="G710" s="22"/>
      <c r="H710" s="23" t="s">
        <v>606</v>
      </c>
      <c r="I710" s="24"/>
      <c r="J710" s="32">
        <v>2460</v>
      </c>
      <c r="K710" s="26"/>
      <c r="L710" s="13">
        <f t="shared" si="429"/>
        <v>30</v>
      </c>
      <c r="M710" s="27">
        <f t="shared" si="435"/>
        <v>2610</v>
      </c>
      <c r="N710" s="27">
        <f t="shared" si="436"/>
        <v>2610.0000000000064</v>
      </c>
      <c r="O710" s="15">
        <v>5</v>
      </c>
      <c r="P710" s="30">
        <f t="shared" si="419"/>
        <v>3862.2000000000003</v>
      </c>
      <c r="Q710" s="48">
        <f t="shared" si="420"/>
        <v>19311</v>
      </c>
      <c r="R710" s="44">
        <f t="shared" si="417"/>
        <v>4827.75</v>
      </c>
      <c r="S710" s="48">
        <f t="shared" si="406"/>
        <v>72416.25</v>
      </c>
      <c r="T710" s="44">
        <f t="shared" si="424"/>
        <v>5092.2</v>
      </c>
      <c r="U710" s="48">
        <f t="shared" si="407"/>
        <v>76383</v>
      </c>
      <c r="V710" s="44">
        <f t="shared" si="425"/>
        <v>5707.2</v>
      </c>
      <c r="W710" s="48">
        <f t="shared" si="408"/>
        <v>85608</v>
      </c>
      <c r="X710" s="44">
        <f t="shared" si="426"/>
        <v>6322.2</v>
      </c>
      <c r="Y710" s="48">
        <f t="shared" si="409"/>
        <v>94833</v>
      </c>
      <c r="Z710" s="20">
        <f t="shared" ref="Z710:Z730" si="437">+Y710+W710+U710+S710</f>
        <v>329240.25</v>
      </c>
      <c r="AC710" s="87">
        <f t="shared" si="410"/>
        <v>36</v>
      </c>
      <c r="AD710" s="83">
        <f t="shared" si="411"/>
        <v>3348</v>
      </c>
      <c r="AE710" s="92">
        <f t="shared" si="412"/>
        <v>33</v>
      </c>
      <c r="AF710" s="92">
        <f t="shared" si="413"/>
        <v>33.99</v>
      </c>
      <c r="AG710" s="92">
        <f t="shared" si="414"/>
        <v>34.979999999999997</v>
      </c>
      <c r="AH710" s="92">
        <f t="shared" si="415"/>
        <v>36</v>
      </c>
      <c r="AI710" s="137">
        <f t="shared" si="431"/>
        <v>3201</v>
      </c>
      <c r="AJ710" s="137">
        <f t="shared" si="432"/>
        <v>3297.03</v>
      </c>
      <c r="AK710" s="137">
        <f t="shared" si="433"/>
        <v>3393.0599999999995</v>
      </c>
      <c r="AL710" s="137">
        <f t="shared" si="434"/>
        <v>3492</v>
      </c>
    </row>
    <row r="711" spans="1:38" ht="40.799999999999997">
      <c r="A711" s="5" t="s">
        <v>2205</v>
      </c>
      <c r="B711" s="5" t="s">
        <v>417</v>
      </c>
      <c r="C711" s="22" t="s">
        <v>697</v>
      </c>
      <c r="D711" s="22" t="s">
        <v>698</v>
      </c>
      <c r="E711" s="22" t="s">
        <v>1419</v>
      </c>
      <c r="F711" s="22"/>
      <c r="G711" s="22"/>
      <c r="H711" s="23" t="s">
        <v>606</v>
      </c>
      <c r="I711" s="24">
        <v>26600</v>
      </c>
      <c r="J711" s="32">
        <v>46740</v>
      </c>
      <c r="K711" s="26" t="s">
        <v>1420</v>
      </c>
      <c r="L711" s="13">
        <f t="shared" si="429"/>
        <v>570</v>
      </c>
      <c r="M711" s="27">
        <f t="shared" si="435"/>
        <v>49590</v>
      </c>
      <c r="N711" s="27">
        <f t="shared" si="436"/>
        <v>49590.000000000116</v>
      </c>
      <c r="O711" s="15">
        <v>5</v>
      </c>
      <c r="P711" s="30">
        <f t="shared" si="419"/>
        <v>73381.8</v>
      </c>
      <c r="Q711" s="48">
        <f t="shared" si="420"/>
        <v>366909</v>
      </c>
      <c r="R711" s="44">
        <f t="shared" si="417"/>
        <v>91727.25</v>
      </c>
      <c r="S711" s="48">
        <f t="shared" si="406"/>
        <v>1375908.75</v>
      </c>
      <c r="T711" s="44">
        <f t="shared" si="424"/>
        <v>96751.799999999988</v>
      </c>
      <c r="U711" s="48">
        <f t="shared" si="407"/>
        <v>1451276.9999999998</v>
      </c>
      <c r="V711" s="44">
        <f t="shared" si="425"/>
        <v>108436.79999999999</v>
      </c>
      <c r="W711" s="48">
        <f t="shared" si="408"/>
        <v>1626552</v>
      </c>
      <c r="X711" s="44">
        <f t="shared" si="426"/>
        <v>120121.79999999999</v>
      </c>
      <c r="Y711" s="48">
        <f t="shared" si="409"/>
        <v>1801827</v>
      </c>
      <c r="Z711" s="20">
        <f t="shared" si="437"/>
        <v>6255564.75</v>
      </c>
      <c r="AC711" s="87">
        <f t="shared" si="410"/>
        <v>684</v>
      </c>
      <c r="AD711" s="83">
        <f t="shared" si="411"/>
        <v>63612</v>
      </c>
      <c r="AE711" s="92">
        <f t="shared" si="412"/>
        <v>627</v>
      </c>
      <c r="AF711" s="92">
        <f t="shared" si="413"/>
        <v>645.81000000000006</v>
      </c>
      <c r="AG711" s="92">
        <f t="shared" si="414"/>
        <v>664.62</v>
      </c>
      <c r="AH711" s="92">
        <f t="shared" si="415"/>
        <v>684</v>
      </c>
      <c r="AI711" s="137">
        <f t="shared" si="431"/>
        <v>60819</v>
      </c>
      <c r="AJ711" s="137">
        <f t="shared" si="432"/>
        <v>62643.570000000007</v>
      </c>
      <c r="AK711" s="137">
        <f t="shared" si="433"/>
        <v>64468.14</v>
      </c>
      <c r="AL711" s="137">
        <f t="shared" si="434"/>
        <v>66348</v>
      </c>
    </row>
    <row r="712" spans="1:38" ht="40.799999999999997">
      <c r="A712" s="5" t="s">
        <v>2205</v>
      </c>
      <c r="B712" s="5" t="s">
        <v>417</v>
      </c>
      <c r="C712" s="22" t="s">
        <v>697</v>
      </c>
      <c r="D712" s="22" t="s">
        <v>698</v>
      </c>
      <c r="E712" s="22" t="s">
        <v>1421</v>
      </c>
      <c r="F712" s="22"/>
      <c r="G712" s="22"/>
      <c r="H712" s="23" t="s">
        <v>606</v>
      </c>
      <c r="I712" s="24">
        <v>79800</v>
      </c>
      <c r="J712" s="32">
        <v>140220</v>
      </c>
      <c r="K712" s="26" t="s">
        <v>1420</v>
      </c>
      <c r="L712" s="13">
        <f t="shared" si="429"/>
        <v>1710</v>
      </c>
      <c r="M712" s="27">
        <f t="shared" si="435"/>
        <v>148770</v>
      </c>
      <c r="N712" s="27">
        <f t="shared" si="436"/>
        <v>148770.00000000035</v>
      </c>
      <c r="O712" s="15">
        <v>10</v>
      </c>
      <c r="P712" s="30">
        <f t="shared" si="419"/>
        <v>220145.4</v>
      </c>
      <c r="Q712" s="48">
        <f t="shared" si="420"/>
        <v>2201454</v>
      </c>
      <c r="R712" s="44">
        <f t="shared" si="417"/>
        <v>275181.75</v>
      </c>
      <c r="S712" s="48">
        <f t="shared" si="406"/>
        <v>8255452.5</v>
      </c>
      <c r="T712" s="44">
        <f t="shared" si="424"/>
        <v>290255.39999999997</v>
      </c>
      <c r="U712" s="48">
        <f t="shared" si="407"/>
        <v>8707661.9999999981</v>
      </c>
      <c r="V712" s="44">
        <f t="shared" si="425"/>
        <v>325310.39999999997</v>
      </c>
      <c r="W712" s="48">
        <f t="shared" si="408"/>
        <v>9759311.9999999981</v>
      </c>
      <c r="X712" s="44">
        <f t="shared" si="426"/>
        <v>360365.39999999997</v>
      </c>
      <c r="Y712" s="48">
        <f t="shared" si="409"/>
        <v>10810961.999999998</v>
      </c>
      <c r="Z712" s="20">
        <f t="shared" si="437"/>
        <v>37533388.499999993</v>
      </c>
      <c r="AC712" s="87">
        <f t="shared" si="410"/>
        <v>2052</v>
      </c>
      <c r="AD712" s="83">
        <f t="shared" si="411"/>
        <v>190836</v>
      </c>
      <c r="AE712" s="92">
        <f t="shared" si="412"/>
        <v>1881.0000000000002</v>
      </c>
      <c r="AF712" s="92">
        <f t="shared" si="413"/>
        <v>1937.43</v>
      </c>
      <c r="AG712" s="92">
        <f t="shared" si="414"/>
        <v>1993.86</v>
      </c>
      <c r="AH712" s="92">
        <f t="shared" si="415"/>
        <v>2052</v>
      </c>
      <c r="AI712" s="137">
        <f t="shared" si="431"/>
        <v>182457.00000000003</v>
      </c>
      <c r="AJ712" s="137">
        <f t="shared" si="432"/>
        <v>187930.71</v>
      </c>
      <c r="AK712" s="137">
        <f t="shared" si="433"/>
        <v>193404.41999999998</v>
      </c>
      <c r="AL712" s="137">
        <f t="shared" si="434"/>
        <v>199044</v>
      </c>
    </row>
    <row r="713" spans="1:38" ht="61.2">
      <c r="A713" s="5" t="s">
        <v>2205</v>
      </c>
      <c r="B713" s="5" t="s">
        <v>417</v>
      </c>
      <c r="C713" s="22" t="s">
        <v>697</v>
      </c>
      <c r="D713" s="22" t="s">
        <v>698</v>
      </c>
      <c r="E713" s="22" t="s">
        <v>1422</v>
      </c>
      <c r="F713" s="22"/>
      <c r="G713" s="22"/>
      <c r="H713" s="23" t="s">
        <v>606</v>
      </c>
      <c r="I713" s="24">
        <v>166250</v>
      </c>
      <c r="J713" s="32">
        <v>292740</v>
      </c>
      <c r="K713" s="26" t="s">
        <v>1423</v>
      </c>
      <c r="L713" s="13">
        <f t="shared" si="429"/>
        <v>3570</v>
      </c>
      <c r="M713" s="27">
        <f t="shared" si="435"/>
        <v>310590</v>
      </c>
      <c r="N713" s="27">
        <f t="shared" si="436"/>
        <v>310590.00000000076</v>
      </c>
      <c r="O713" s="15">
        <v>5</v>
      </c>
      <c r="P713" s="30">
        <f t="shared" si="419"/>
        <v>459601.80000000005</v>
      </c>
      <c r="Q713" s="48">
        <f t="shared" si="420"/>
        <v>2298009</v>
      </c>
      <c r="R713" s="44">
        <f t="shared" si="417"/>
        <v>574502.25</v>
      </c>
      <c r="S713" s="48">
        <f t="shared" si="406"/>
        <v>8617533.75</v>
      </c>
      <c r="T713" s="44">
        <f t="shared" si="424"/>
        <v>605971.79999999993</v>
      </c>
      <c r="U713" s="48">
        <f t="shared" si="407"/>
        <v>9089576.9999999981</v>
      </c>
      <c r="V713" s="44">
        <f t="shared" si="425"/>
        <v>679156.79999999993</v>
      </c>
      <c r="W713" s="48">
        <f t="shared" si="408"/>
        <v>10187351.999999998</v>
      </c>
      <c r="X713" s="44">
        <f t="shared" si="426"/>
        <v>752341.79999999993</v>
      </c>
      <c r="Y713" s="48">
        <f t="shared" si="409"/>
        <v>11285126.999999998</v>
      </c>
      <c r="Z713" s="20">
        <f t="shared" si="437"/>
        <v>39179589.749999993</v>
      </c>
      <c r="AC713" s="87">
        <f t="shared" si="410"/>
        <v>4284</v>
      </c>
      <c r="AD713" s="83">
        <f t="shared" si="411"/>
        <v>398412</v>
      </c>
      <c r="AE713" s="92">
        <f t="shared" si="412"/>
        <v>3927.0000000000005</v>
      </c>
      <c r="AF713" s="92">
        <f t="shared" si="413"/>
        <v>4044.81</v>
      </c>
      <c r="AG713" s="92">
        <f t="shared" si="414"/>
        <v>4162.62</v>
      </c>
      <c r="AH713" s="92">
        <f t="shared" si="415"/>
        <v>4284</v>
      </c>
      <c r="AI713" s="137">
        <f t="shared" si="431"/>
        <v>380919.00000000006</v>
      </c>
      <c r="AJ713" s="137">
        <f t="shared" si="432"/>
        <v>392346.57</v>
      </c>
      <c r="AK713" s="137">
        <f t="shared" si="433"/>
        <v>403774.14</v>
      </c>
      <c r="AL713" s="137">
        <f t="shared" si="434"/>
        <v>415548</v>
      </c>
    </row>
    <row r="714" spans="1:38" ht="20.399999999999999">
      <c r="A714" s="5" t="s">
        <v>2205</v>
      </c>
      <c r="B714" s="5" t="s">
        <v>417</v>
      </c>
      <c r="C714" s="22" t="s">
        <v>697</v>
      </c>
      <c r="D714" s="22" t="s">
        <v>698</v>
      </c>
      <c r="E714" s="22" t="s">
        <v>1424</v>
      </c>
      <c r="F714" s="22"/>
      <c r="G714" s="22"/>
      <c r="H714" s="23" t="s">
        <v>606</v>
      </c>
      <c r="I714" s="24">
        <v>26600</v>
      </c>
      <c r="J714" s="32">
        <v>46740</v>
      </c>
      <c r="K714" s="26" t="s">
        <v>1420</v>
      </c>
      <c r="L714" s="13">
        <f t="shared" si="429"/>
        <v>570</v>
      </c>
      <c r="M714" s="27">
        <f t="shared" si="435"/>
        <v>49590</v>
      </c>
      <c r="N714" s="27">
        <f t="shared" si="436"/>
        <v>49590.000000000116</v>
      </c>
      <c r="O714" s="15">
        <v>25</v>
      </c>
      <c r="P714" s="30">
        <f t="shared" si="419"/>
        <v>73381.8</v>
      </c>
      <c r="Q714" s="48">
        <f t="shared" si="420"/>
        <v>1834545</v>
      </c>
      <c r="R714" s="44">
        <f t="shared" si="417"/>
        <v>91727.25</v>
      </c>
      <c r="S714" s="48">
        <f t="shared" si="406"/>
        <v>6879543.75</v>
      </c>
      <c r="T714" s="44">
        <f t="shared" si="424"/>
        <v>96751.799999999988</v>
      </c>
      <c r="U714" s="48">
        <f t="shared" si="407"/>
        <v>7256384.9999999981</v>
      </c>
      <c r="V714" s="44">
        <f t="shared" si="425"/>
        <v>108436.79999999999</v>
      </c>
      <c r="W714" s="48">
        <f t="shared" si="408"/>
        <v>8132759.9999999981</v>
      </c>
      <c r="X714" s="44">
        <f t="shared" si="426"/>
        <v>120121.79999999999</v>
      </c>
      <c r="Y714" s="48">
        <f t="shared" si="409"/>
        <v>9009134.9999999981</v>
      </c>
      <c r="Z714" s="20">
        <f t="shared" si="437"/>
        <v>31277823.749999993</v>
      </c>
      <c r="AC714" s="87">
        <f t="shared" si="410"/>
        <v>684</v>
      </c>
      <c r="AD714" s="83">
        <f t="shared" si="411"/>
        <v>63612</v>
      </c>
      <c r="AE714" s="92">
        <f t="shared" si="412"/>
        <v>627</v>
      </c>
      <c r="AF714" s="92">
        <f t="shared" si="413"/>
        <v>645.81000000000006</v>
      </c>
      <c r="AG714" s="92">
        <f t="shared" si="414"/>
        <v>664.62</v>
      </c>
      <c r="AH714" s="92">
        <f t="shared" si="415"/>
        <v>684</v>
      </c>
      <c r="AI714" s="137">
        <f t="shared" si="431"/>
        <v>60819</v>
      </c>
      <c r="AJ714" s="137">
        <f t="shared" si="432"/>
        <v>62643.570000000007</v>
      </c>
      <c r="AK714" s="137">
        <f t="shared" si="433"/>
        <v>64468.14</v>
      </c>
      <c r="AL714" s="137">
        <f t="shared" si="434"/>
        <v>66348</v>
      </c>
    </row>
    <row r="715" spans="1:38" ht="20.399999999999999">
      <c r="A715" s="5" t="s">
        <v>2205</v>
      </c>
      <c r="B715" s="5" t="s">
        <v>417</v>
      </c>
      <c r="C715" s="22" t="s">
        <v>697</v>
      </c>
      <c r="D715" s="22" t="s">
        <v>698</v>
      </c>
      <c r="E715" s="22" t="s">
        <v>1425</v>
      </c>
      <c r="F715" s="22"/>
      <c r="G715" s="22"/>
      <c r="H715" s="23" t="s">
        <v>606</v>
      </c>
      <c r="I715" s="24">
        <v>79800</v>
      </c>
      <c r="J715" s="32">
        <v>140220</v>
      </c>
      <c r="K715" s="26" t="s">
        <v>1420</v>
      </c>
      <c r="L715" s="13">
        <f t="shared" si="429"/>
        <v>1710</v>
      </c>
      <c r="M715" s="27">
        <f t="shared" si="435"/>
        <v>148770</v>
      </c>
      <c r="N715" s="27">
        <f t="shared" si="436"/>
        <v>148770.00000000035</v>
      </c>
      <c r="O715" s="15">
        <v>20</v>
      </c>
      <c r="P715" s="30">
        <f t="shared" si="419"/>
        <v>220145.4</v>
      </c>
      <c r="Q715" s="48">
        <f t="shared" si="420"/>
        <v>4402908</v>
      </c>
      <c r="R715" s="44">
        <f t="shared" si="417"/>
        <v>275181.75</v>
      </c>
      <c r="S715" s="48">
        <f t="shared" si="406"/>
        <v>16510905</v>
      </c>
      <c r="T715" s="44">
        <f t="shared" si="424"/>
        <v>290255.39999999997</v>
      </c>
      <c r="U715" s="48">
        <f t="shared" si="407"/>
        <v>17415323.999999996</v>
      </c>
      <c r="V715" s="44">
        <f t="shared" si="425"/>
        <v>325310.39999999997</v>
      </c>
      <c r="W715" s="48">
        <f t="shared" si="408"/>
        <v>19518623.999999996</v>
      </c>
      <c r="X715" s="44">
        <f t="shared" si="426"/>
        <v>360365.39999999997</v>
      </c>
      <c r="Y715" s="48">
        <f t="shared" si="409"/>
        <v>21621923.999999996</v>
      </c>
      <c r="Z715" s="20">
        <f t="shared" si="437"/>
        <v>75066776.999999985</v>
      </c>
      <c r="AC715" s="87">
        <f t="shared" si="410"/>
        <v>2052</v>
      </c>
      <c r="AD715" s="83">
        <f t="shared" si="411"/>
        <v>190836</v>
      </c>
      <c r="AE715" s="92">
        <f t="shared" si="412"/>
        <v>1881.0000000000002</v>
      </c>
      <c r="AF715" s="92">
        <f t="shared" si="413"/>
        <v>1937.43</v>
      </c>
      <c r="AG715" s="92">
        <f t="shared" si="414"/>
        <v>1993.86</v>
      </c>
      <c r="AH715" s="92">
        <f t="shared" si="415"/>
        <v>2052</v>
      </c>
      <c r="AI715" s="137">
        <f t="shared" si="431"/>
        <v>182457.00000000003</v>
      </c>
      <c r="AJ715" s="137">
        <f t="shared" si="432"/>
        <v>187930.71</v>
      </c>
      <c r="AK715" s="137">
        <f t="shared" si="433"/>
        <v>193404.41999999998</v>
      </c>
      <c r="AL715" s="137">
        <f t="shared" si="434"/>
        <v>199044</v>
      </c>
    </row>
    <row r="716" spans="1:38" ht="20.399999999999999">
      <c r="A716" s="5" t="s">
        <v>2205</v>
      </c>
      <c r="B716" s="5" t="s">
        <v>417</v>
      </c>
      <c r="C716" s="22" t="s">
        <v>697</v>
      </c>
      <c r="D716" s="22" t="s">
        <v>698</v>
      </c>
      <c r="E716" s="22" t="s">
        <v>1426</v>
      </c>
      <c r="F716" s="22"/>
      <c r="G716" s="22"/>
      <c r="H716" s="23" t="s">
        <v>606</v>
      </c>
      <c r="I716" s="24"/>
      <c r="J716" s="32">
        <v>4100</v>
      </c>
      <c r="K716" s="26"/>
      <c r="L716" s="13">
        <f t="shared" si="429"/>
        <v>50</v>
      </c>
      <c r="M716" s="27">
        <f t="shared" si="435"/>
        <v>4350</v>
      </c>
      <c r="N716" s="27">
        <f t="shared" si="436"/>
        <v>4350.00000000001</v>
      </c>
      <c r="P716" s="30">
        <f t="shared" si="419"/>
        <v>6437</v>
      </c>
      <c r="Q716" s="48">
        <f t="shared" si="420"/>
        <v>0</v>
      </c>
      <c r="R716" s="44">
        <f t="shared" si="417"/>
        <v>8046.25</v>
      </c>
      <c r="S716" s="48">
        <f t="shared" si="406"/>
        <v>0</v>
      </c>
      <c r="T716" s="44">
        <f t="shared" si="424"/>
        <v>8487</v>
      </c>
      <c r="U716" s="48">
        <f t="shared" si="407"/>
        <v>0</v>
      </c>
      <c r="V716" s="44">
        <f t="shared" si="425"/>
        <v>9512</v>
      </c>
      <c r="W716" s="48">
        <f t="shared" si="408"/>
        <v>0</v>
      </c>
      <c r="X716" s="44">
        <f t="shared" si="426"/>
        <v>10537</v>
      </c>
      <c r="Y716" s="48">
        <f t="shared" si="409"/>
        <v>0</v>
      </c>
      <c r="Z716" s="20">
        <f t="shared" si="437"/>
        <v>0</v>
      </c>
      <c r="AC716" s="87">
        <f t="shared" si="410"/>
        <v>60</v>
      </c>
      <c r="AD716" s="83">
        <f t="shared" si="411"/>
        <v>5580</v>
      </c>
      <c r="AE716" s="92">
        <f t="shared" si="412"/>
        <v>55.000000000000007</v>
      </c>
      <c r="AF716" s="92">
        <f t="shared" si="413"/>
        <v>56.65</v>
      </c>
      <c r="AG716" s="92">
        <f t="shared" si="414"/>
        <v>58.3</v>
      </c>
      <c r="AH716" s="92">
        <f t="shared" si="415"/>
        <v>60</v>
      </c>
      <c r="AI716" s="137">
        <f t="shared" si="431"/>
        <v>5335.0000000000009</v>
      </c>
      <c r="AJ716" s="137">
        <f t="shared" si="432"/>
        <v>5495.05</v>
      </c>
      <c r="AK716" s="137">
        <f t="shared" si="433"/>
        <v>5655.0999999999995</v>
      </c>
      <c r="AL716" s="137">
        <f t="shared" si="434"/>
        <v>5820</v>
      </c>
    </row>
    <row r="717" spans="1:38" ht="20.399999999999999">
      <c r="A717" s="5" t="s">
        <v>2205</v>
      </c>
      <c r="B717" s="5" t="s">
        <v>417</v>
      </c>
      <c r="C717" s="22" t="s">
        <v>697</v>
      </c>
      <c r="D717" s="22" t="s">
        <v>698</v>
      </c>
      <c r="E717" s="22" t="s">
        <v>1427</v>
      </c>
      <c r="F717" s="22"/>
      <c r="G717" s="22"/>
      <c r="H717" s="23" t="s">
        <v>606</v>
      </c>
      <c r="I717" s="24">
        <v>1064</v>
      </c>
      <c r="J717" s="32">
        <v>820</v>
      </c>
      <c r="K717" s="26" t="s">
        <v>1428</v>
      </c>
      <c r="L717" s="13">
        <f t="shared" si="429"/>
        <v>10</v>
      </c>
      <c r="M717" s="27">
        <f t="shared" si="435"/>
        <v>870</v>
      </c>
      <c r="N717" s="27">
        <f t="shared" si="436"/>
        <v>870.00000000000205</v>
      </c>
      <c r="O717" s="15">
        <v>15</v>
      </c>
      <c r="P717" s="30">
        <f t="shared" si="419"/>
        <v>1287.4000000000001</v>
      </c>
      <c r="Q717" s="48">
        <f t="shared" si="420"/>
        <v>19311</v>
      </c>
      <c r="R717" s="44">
        <f t="shared" si="417"/>
        <v>1609.25</v>
      </c>
      <c r="S717" s="48">
        <f t="shared" si="406"/>
        <v>72416.25</v>
      </c>
      <c r="T717" s="44">
        <f t="shared" si="424"/>
        <v>1697.3999999999999</v>
      </c>
      <c r="U717" s="48">
        <f t="shared" si="407"/>
        <v>76382.999999999985</v>
      </c>
      <c r="V717" s="44">
        <f t="shared" si="425"/>
        <v>1902.3999999999999</v>
      </c>
      <c r="W717" s="48">
        <f t="shared" si="408"/>
        <v>85607.999999999985</v>
      </c>
      <c r="X717" s="44">
        <f t="shared" si="426"/>
        <v>2107.4</v>
      </c>
      <c r="Y717" s="48">
        <f t="shared" si="409"/>
        <v>94833</v>
      </c>
      <c r="Z717" s="20">
        <f t="shared" si="437"/>
        <v>329240.25</v>
      </c>
      <c r="AC717" s="87">
        <f t="shared" si="410"/>
        <v>12</v>
      </c>
      <c r="AD717" s="83">
        <f t="shared" si="411"/>
        <v>1116</v>
      </c>
      <c r="AE717" s="92">
        <f t="shared" si="412"/>
        <v>11</v>
      </c>
      <c r="AF717" s="92">
        <f t="shared" si="413"/>
        <v>11.33</v>
      </c>
      <c r="AG717" s="92">
        <f t="shared" si="414"/>
        <v>11.66</v>
      </c>
      <c r="AH717" s="92">
        <f t="shared" si="415"/>
        <v>12</v>
      </c>
      <c r="AI717" s="137">
        <f t="shared" si="431"/>
        <v>1067</v>
      </c>
      <c r="AJ717" s="137">
        <f t="shared" si="432"/>
        <v>1099.01</v>
      </c>
      <c r="AK717" s="137">
        <f t="shared" si="433"/>
        <v>1131.02</v>
      </c>
      <c r="AL717" s="137">
        <f t="shared" si="434"/>
        <v>1164</v>
      </c>
    </row>
    <row r="718" spans="1:38" ht="30.6">
      <c r="A718" s="5" t="s">
        <v>2205</v>
      </c>
      <c r="B718" s="5" t="s">
        <v>417</v>
      </c>
      <c r="C718" s="22" t="s">
        <v>697</v>
      </c>
      <c r="D718" s="22" t="s">
        <v>698</v>
      </c>
      <c r="E718" s="22" t="s">
        <v>1429</v>
      </c>
      <c r="F718" s="22"/>
      <c r="G718" s="22"/>
      <c r="H718" s="23" t="s">
        <v>606</v>
      </c>
      <c r="I718" s="24">
        <v>1596</v>
      </c>
      <c r="J718" s="32">
        <v>8200</v>
      </c>
      <c r="K718" s="26" t="s">
        <v>1430</v>
      </c>
      <c r="L718" s="13">
        <f t="shared" si="429"/>
        <v>100</v>
      </c>
      <c r="M718" s="27">
        <f t="shared" si="435"/>
        <v>8700</v>
      </c>
      <c r="N718" s="27">
        <f t="shared" si="436"/>
        <v>8700.00000000002</v>
      </c>
      <c r="O718" s="15">
        <v>10</v>
      </c>
      <c r="P718" s="30">
        <f t="shared" si="419"/>
        <v>12874</v>
      </c>
      <c r="Q718" s="48">
        <f t="shared" si="420"/>
        <v>128740</v>
      </c>
      <c r="R718" s="44">
        <f t="shared" si="417"/>
        <v>16092.5</v>
      </c>
      <c r="S718" s="48">
        <f t="shared" si="406"/>
        <v>482775</v>
      </c>
      <c r="T718" s="44">
        <f t="shared" si="424"/>
        <v>16974</v>
      </c>
      <c r="U718" s="48">
        <f t="shared" si="407"/>
        <v>509220</v>
      </c>
      <c r="V718" s="44">
        <f t="shared" si="425"/>
        <v>19024</v>
      </c>
      <c r="W718" s="48">
        <f t="shared" si="408"/>
        <v>570720</v>
      </c>
      <c r="X718" s="44">
        <f t="shared" si="426"/>
        <v>21074</v>
      </c>
      <c r="Y718" s="48">
        <f t="shared" si="409"/>
        <v>632220</v>
      </c>
      <c r="Z718" s="20">
        <f t="shared" si="437"/>
        <v>2194935</v>
      </c>
      <c r="AC718" s="87">
        <f t="shared" si="410"/>
        <v>120</v>
      </c>
      <c r="AD718" s="83">
        <f t="shared" si="411"/>
        <v>11160</v>
      </c>
      <c r="AE718" s="92">
        <f t="shared" si="412"/>
        <v>110.00000000000001</v>
      </c>
      <c r="AF718" s="92">
        <f t="shared" si="413"/>
        <v>113.3</v>
      </c>
      <c r="AG718" s="92">
        <f t="shared" si="414"/>
        <v>116.6</v>
      </c>
      <c r="AH718" s="92">
        <f t="shared" si="415"/>
        <v>120</v>
      </c>
      <c r="AI718" s="137">
        <f t="shared" si="431"/>
        <v>10670.000000000002</v>
      </c>
      <c r="AJ718" s="137">
        <f t="shared" si="432"/>
        <v>10990.1</v>
      </c>
      <c r="AK718" s="137">
        <f t="shared" si="433"/>
        <v>11310.199999999999</v>
      </c>
      <c r="AL718" s="137">
        <f t="shared" si="434"/>
        <v>11640</v>
      </c>
    </row>
    <row r="719" spans="1:38" ht="30.6">
      <c r="A719" s="5" t="s">
        <v>2205</v>
      </c>
      <c r="B719" s="5" t="s">
        <v>417</v>
      </c>
      <c r="C719" s="22" t="s">
        <v>697</v>
      </c>
      <c r="D719" s="22" t="s">
        <v>698</v>
      </c>
      <c r="E719" s="22" t="s">
        <v>1431</v>
      </c>
      <c r="F719" s="22"/>
      <c r="G719" s="22"/>
      <c r="H719" s="23" t="s">
        <v>606</v>
      </c>
      <c r="I719" s="24"/>
      <c r="J719" s="32">
        <v>41000</v>
      </c>
      <c r="K719" s="26"/>
      <c r="L719" s="13">
        <f t="shared" si="429"/>
        <v>500</v>
      </c>
      <c r="M719" s="27">
        <f t="shared" si="435"/>
        <v>43500</v>
      </c>
      <c r="N719" s="27">
        <f t="shared" si="436"/>
        <v>43500.000000000102</v>
      </c>
      <c r="P719" s="30">
        <f t="shared" si="419"/>
        <v>64370</v>
      </c>
      <c r="Q719" s="48">
        <f t="shared" si="420"/>
        <v>0</v>
      </c>
      <c r="R719" s="44">
        <f t="shared" si="417"/>
        <v>80462.5</v>
      </c>
      <c r="S719" s="48">
        <f t="shared" si="406"/>
        <v>0</v>
      </c>
      <c r="T719" s="44">
        <f t="shared" si="424"/>
        <v>84870</v>
      </c>
      <c r="U719" s="48">
        <f t="shared" si="407"/>
        <v>0</v>
      </c>
      <c r="V719" s="44">
        <f t="shared" si="425"/>
        <v>95120</v>
      </c>
      <c r="W719" s="48">
        <f t="shared" si="408"/>
        <v>0</v>
      </c>
      <c r="X719" s="44">
        <f t="shared" si="426"/>
        <v>105370</v>
      </c>
      <c r="Y719" s="48">
        <f t="shared" si="409"/>
        <v>0</v>
      </c>
      <c r="Z719" s="20">
        <f t="shared" si="437"/>
        <v>0</v>
      </c>
      <c r="AC719" s="87">
        <f t="shared" si="410"/>
        <v>600</v>
      </c>
      <c r="AD719" s="83">
        <f t="shared" si="411"/>
        <v>55800</v>
      </c>
      <c r="AE719" s="92">
        <f t="shared" si="412"/>
        <v>550</v>
      </c>
      <c r="AF719" s="92">
        <f t="shared" si="413"/>
        <v>566.5</v>
      </c>
      <c r="AG719" s="92">
        <f t="shared" si="414"/>
        <v>583</v>
      </c>
      <c r="AH719" s="92">
        <f t="shared" si="415"/>
        <v>600</v>
      </c>
      <c r="AI719" s="137">
        <f t="shared" si="431"/>
        <v>53350</v>
      </c>
      <c r="AJ719" s="137">
        <f t="shared" si="432"/>
        <v>54950.5</v>
      </c>
      <c r="AK719" s="137">
        <f t="shared" si="433"/>
        <v>56551</v>
      </c>
      <c r="AL719" s="137">
        <f t="shared" si="434"/>
        <v>58200</v>
      </c>
    </row>
    <row r="720" spans="1:38">
      <c r="A720" s="5" t="s">
        <v>2205</v>
      </c>
      <c r="B720" s="5" t="s">
        <v>417</v>
      </c>
      <c r="C720" s="22" t="s">
        <v>697</v>
      </c>
      <c r="D720" s="22" t="s">
        <v>698</v>
      </c>
      <c r="E720" s="22" t="s">
        <v>1432</v>
      </c>
      <c r="F720" s="22"/>
      <c r="G720" s="22"/>
      <c r="H720" s="23" t="s">
        <v>606</v>
      </c>
      <c r="I720" s="24">
        <v>1064</v>
      </c>
      <c r="J720" s="32">
        <v>1640</v>
      </c>
      <c r="K720" s="26" t="s">
        <v>1394</v>
      </c>
      <c r="L720" s="13">
        <f t="shared" si="429"/>
        <v>20</v>
      </c>
      <c r="M720" s="27">
        <f t="shared" si="435"/>
        <v>1740</v>
      </c>
      <c r="N720" s="27">
        <f t="shared" si="436"/>
        <v>1740.0000000000041</v>
      </c>
      <c r="O720" s="15">
        <v>25</v>
      </c>
      <c r="P720" s="30">
        <f t="shared" si="419"/>
        <v>2574.8000000000002</v>
      </c>
      <c r="Q720" s="48">
        <f t="shared" si="420"/>
        <v>64370.000000000007</v>
      </c>
      <c r="R720" s="44">
        <f t="shared" si="417"/>
        <v>3218.5</v>
      </c>
      <c r="S720" s="48">
        <f t="shared" si="406"/>
        <v>241387.5</v>
      </c>
      <c r="T720" s="44">
        <f t="shared" si="424"/>
        <v>3394.7999999999997</v>
      </c>
      <c r="U720" s="48">
        <f t="shared" si="407"/>
        <v>254610</v>
      </c>
      <c r="V720" s="44">
        <f t="shared" si="425"/>
        <v>3804.7999999999997</v>
      </c>
      <c r="W720" s="48">
        <f t="shared" si="408"/>
        <v>285360</v>
      </c>
      <c r="X720" s="44">
        <f t="shared" si="426"/>
        <v>4214.8</v>
      </c>
      <c r="Y720" s="48">
        <f t="shared" si="409"/>
        <v>316110</v>
      </c>
      <c r="Z720" s="20">
        <f t="shared" si="437"/>
        <v>1097467.5</v>
      </c>
      <c r="AC720" s="87">
        <f t="shared" si="410"/>
        <v>24</v>
      </c>
      <c r="AD720" s="83">
        <f t="shared" si="411"/>
        <v>2232</v>
      </c>
      <c r="AE720" s="92">
        <f t="shared" si="412"/>
        <v>22</v>
      </c>
      <c r="AF720" s="92">
        <f t="shared" si="413"/>
        <v>22.66</v>
      </c>
      <c r="AG720" s="92">
        <f t="shared" si="414"/>
        <v>23.32</v>
      </c>
      <c r="AH720" s="92">
        <f t="shared" si="415"/>
        <v>24</v>
      </c>
      <c r="AI720" s="137">
        <f t="shared" si="431"/>
        <v>2134</v>
      </c>
      <c r="AJ720" s="137">
        <f t="shared" si="432"/>
        <v>2198.02</v>
      </c>
      <c r="AK720" s="137">
        <f t="shared" si="433"/>
        <v>2262.04</v>
      </c>
      <c r="AL720" s="137">
        <f t="shared" si="434"/>
        <v>2328</v>
      </c>
    </row>
    <row r="721" spans="1:38" ht="20.399999999999999">
      <c r="A721" s="5" t="s">
        <v>2205</v>
      </c>
      <c r="B721" s="5" t="s">
        <v>417</v>
      </c>
      <c r="C721" s="22" t="s">
        <v>697</v>
      </c>
      <c r="D721" s="22" t="s">
        <v>698</v>
      </c>
      <c r="E721" s="22" t="s">
        <v>1433</v>
      </c>
      <c r="F721" s="22"/>
      <c r="G721" s="22"/>
      <c r="H721" s="23" t="s">
        <v>606</v>
      </c>
      <c r="I721" s="24">
        <v>7980</v>
      </c>
      <c r="J721" s="32">
        <v>8200</v>
      </c>
      <c r="K721" s="26" t="s">
        <v>1405</v>
      </c>
      <c r="L721" s="13">
        <f t="shared" si="429"/>
        <v>100</v>
      </c>
      <c r="M721" s="27">
        <f t="shared" si="435"/>
        <v>8700</v>
      </c>
      <c r="N721" s="27">
        <f t="shared" si="436"/>
        <v>8700.00000000002</v>
      </c>
      <c r="P721" s="30">
        <f t="shared" si="419"/>
        <v>12874</v>
      </c>
      <c r="Q721" s="48">
        <f t="shared" si="420"/>
        <v>0</v>
      </c>
      <c r="R721" s="44">
        <f t="shared" si="417"/>
        <v>16092.5</v>
      </c>
      <c r="S721" s="48">
        <f t="shared" si="406"/>
        <v>0</v>
      </c>
      <c r="T721" s="44">
        <f t="shared" si="424"/>
        <v>16974</v>
      </c>
      <c r="U721" s="48">
        <f t="shared" si="407"/>
        <v>0</v>
      </c>
      <c r="V721" s="44">
        <f t="shared" si="425"/>
        <v>19024</v>
      </c>
      <c r="W721" s="48">
        <f t="shared" si="408"/>
        <v>0</v>
      </c>
      <c r="X721" s="44">
        <f t="shared" si="426"/>
        <v>21074</v>
      </c>
      <c r="Y721" s="48">
        <f t="shared" si="409"/>
        <v>0</v>
      </c>
      <c r="Z721" s="20">
        <f t="shared" si="437"/>
        <v>0</v>
      </c>
      <c r="AC721" s="87">
        <f t="shared" si="410"/>
        <v>120</v>
      </c>
      <c r="AD721" s="83">
        <f t="shared" si="411"/>
        <v>11160</v>
      </c>
      <c r="AE721" s="92">
        <f t="shared" si="412"/>
        <v>110.00000000000001</v>
      </c>
      <c r="AF721" s="92">
        <f t="shared" si="413"/>
        <v>113.3</v>
      </c>
      <c r="AG721" s="92">
        <f t="shared" si="414"/>
        <v>116.6</v>
      </c>
      <c r="AH721" s="92">
        <f t="shared" si="415"/>
        <v>120</v>
      </c>
      <c r="AI721" s="137">
        <f t="shared" si="431"/>
        <v>10670.000000000002</v>
      </c>
      <c r="AJ721" s="137">
        <f t="shared" si="432"/>
        <v>10990.1</v>
      </c>
      <c r="AK721" s="137">
        <f t="shared" si="433"/>
        <v>11310.199999999999</v>
      </c>
      <c r="AL721" s="137">
        <f t="shared" si="434"/>
        <v>11640</v>
      </c>
    </row>
    <row r="722" spans="1:38" ht="20.399999999999999">
      <c r="A722" s="5" t="s">
        <v>2205</v>
      </c>
      <c r="B722" s="5" t="s">
        <v>417</v>
      </c>
      <c r="C722" s="22" t="s">
        <v>697</v>
      </c>
      <c r="D722" s="22" t="s">
        <v>698</v>
      </c>
      <c r="E722" s="22" t="s">
        <v>1434</v>
      </c>
      <c r="F722" s="22"/>
      <c r="G722" s="22"/>
      <c r="H722" s="23" t="s">
        <v>606</v>
      </c>
      <c r="I722" s="24"/>
      <c r="J722" s="32">
        <v>4100</v>
      </c>
      <c r="K722" s="26"/>
      <c r="L722" s="13">
        <f t="shared" si="429"/>
        <v>50</v>
      </c>
      <c r="M722" s="27">
        <f t="shared" si="435"/>
        <v>4350</v>
      </c>
      <c r="N722" s="27">
        <f t="shared" si="436"/>
        <v>4350.00000000001</v>
      </c>
      <c r="P722" s="30">
        <f t="shared" si="419"/>
        <v>6437</v>
      </c>
      <c r="Q722" s="48">
        <f t="shared" si="420"/>
        <v>0</v>
      </c>
      <c r="R722" s="44">
        <f t="shared" si="417"/>
        <v>8046.25</v>
      </c>
      <c r="S722" s="48">
        <f t="shared" si="406"/>
        <v>0</v>
      </c>
      <c r="T722" s="44">
        <f t="shared" si="424"/>
        <v>8487</v>
      </c>
      <c r="U722" s="48">
        <f t="shared" si="407"/>
        <v>0</v>
      </c>
      <c r="V722" s="44">
        <f t="shared" si="425"/>
        <v>9512</v>
      </c>
      <c r="W722" s="48">
        <f t="shared" si="408"/>
        <v>0</v>
      </c>
      <c r="X722" s="44">
        <f t="shared" si="426"/>
        <v>10537</v>
      </c>
      <c r="Y722" s="48">
        <f t="shared" si="409"/>
        <v>0</v>
      </c>
      <c r="Z722" s="20">
        <f t="shared" si="437"/>
        <v>0</v>
      </c>
      <c r="AC722" s="87">
        <f t="shared" si="410"/>
        <v>60</v>
      </c>
      <c r="AD722" s="83">
        <f t="shared" si="411"/>
        <v>5580</v>
      </c>
      <c r="AE722" s="92">
        <f t="shared" si="412"/>
        <v>55.000000000000007</v>
      </c>
      <c r="AF722" s="92">
        <f t="shared" si="413"/>
        <v>56.65</v>
      </c>
      <c r="AG722" s="92">
        <f t="shared" si="414"/>
        <v>58.3</v>
      </c>
      <c r="AH722" s="92">
        <f t="shared" si="415"/>
        <v>60</v>
      </c>
      <c r="AI722" s="137">
        <f t="shared" si="431"/>
        <v>5335.0000000000009</v>
      </c>
      <c r="AJ722" s="137">
        <f t="shared" si="432"/>
        <v>5495.05</v>
      </c>
      <c r="AK722" s="137">
        <f t="shared" si="433"/>
        <v>5655.0999999999995</v>
      </c>
      <c r="AL722" s="137">
        <f t="shared" si="434"/>
        <v>5820</v>
      </c>
    </row>
    <row r="723" spans="1:38" ht="20.399999999999999">
      <c r="A723" s="5" t="s">
        <v>2205</v>
      </c>
      <c r="B723" s="5" t="s">
        <v>417</v>
      </c>
      <c r="C723" s="22" t="s">
        <v>697</v>
      </c>
      <c r="D723" s="22" t="s">
        <v>698</v>
      </c>
      <c r="E723" s="22" t="s">
        <v>1435</v>
      </c>
      <c r="F723" s="22"/>
      <c r="G723" s="22"/>
      <c r="H723" s="23" t="s">
        <v>606</v>
      </c>
      <c r="I723" s="24">
        <v>1995</v>
      </c>
      <c r="J723" s="32">
        <v>2050</v>
      </c>
      <c r="K723" s="26" t="s">
        <v>1405</v>
      </c>
      <c r="L723" s="13">
        <f t="shared" si="429"/>
        <v>25</v>
      </c>
      <c r="M723" s="27">
        <f t="shared" si="435"/>
        <v>2175</v>
      </c>
      <c r="N723" s="27">
        <f t="shared" si="436"/>
        <v>2175.000000000005</v>
      </c>
      <c r="O723" s="15">
        <v>5</v>
      </c>
      <c r="P723" s="30">
        <f t="shared" si="419"/>
        <v>3218.5</v>
      </c>
      <c r="Q723" s="48">
        <f t="shared" si="420"/>
        <v>16092.5</v>
      </c>
      <c r="R723" s="44">
        <f t="shared" si="417"/>
        <v>4023.125</v>
      </c>
      <c r="S723" s="48">
        <f t="shared" si="406"/>
        <v>60346.875</v>
      </c>
      <c r="T723" s="44">
        <f t="shared" si="424"/>
        <v>4243.5</v>
      </c>
      <c r="U723" s="48">
        <f t="shared" si="407"/>
        <v>63652.5</v>
      </c>
      <c r="V723" s="44">
        <f t="shared" si="425"/>
        <v>4756</v>
      </c>
      <c r="W723" s="48">
        <f t="shared" si="408"/>
        <v>71340</v>
      </c>
      <c r="X723" s="44">
        <f t="shared" si="426"/>
        <v>5268.5</v>
      </c>
      <c r="Y723" s="48">
        <f t="shared" si="409"/>
        <v>79027.5</v>
      </c>
      <c r="Z723" s="20">
        <f t="shared" si="437"/>
        <v>274366.875</v>
      </c>
      <c r="AC723" s="87">
        <f t="shared" si="410"/>
        <v>30</v>
      </c>
      <c r="AD723" s="83">
        <f t="shared" si="411"/>
        <v>2790</v>
      </c>
      <c r="AE723" s="92">
        <f t="shared" si="412"/>
        <v>27.500000000000004</v>
      </c>
      <c r="AF723" s="92">
        <f t="shared" si="413"/>
        <v>28.324999999999999</v>
      </c>
      <c r="AG723" s="92">
        <f t="shared" si="414"/>
        <v>29.15</v>
      </c>
      <c r="AH723" s="92">
        <f t="shared" si="415"/>
        <v>30</v>
      </c>
      <c r="AI723" s="137">
        <f t="shared" si="431"/>
        <v>2667.5000000000005</v>
      </c>
      <c r="AJ723" s="137">
        <f t="shared" si="432"/>
        <v>2747.5250000000001</v>
      </c>
      <c r="AK723" s="137">
        <f t="shared" si="433"/>
        <v>2827.5499999999997</v>
      </c>
      <c r="AL723" s="137">
        <f t="shared" si="434"/>
        <v>2910</v>
      </c>
    </row>
    <row r="724" spans="1:38" ht="30.6">
      <c r="A724" s="5" t="s">
        <v>2205</v>
      </c>
      <c r="B724" s="5" t="s">
        <v>417</v>
      </c>
      <c r="C724" s="22" t="s">
        <v>697</v>
      </c>
      <c r="D724" s="22" t="s">
        <v>698</v>
      </c>
      <c r="E724" s="22" t="s">
        <v>1436</v>
      </c>
      <c r="F724" s="22"/>
      <c r="G724" s="22"/>
      <c r="H724" s="23" t="s">
        <v>606</v>
      </c>
      <c r="I724" s="24">
        <v>13300</v>
      </c>
      <c r="J724" s="32">
        <v>30750</v>
      </c>
      <c r="K724" s="26" t="s">
        <v>1437</v>
      </c>
      <c r="L724" s="13">
        <f t="shared" si="429"/>
        <v>375</v>
      </c>
      <c r="M724" s="27">
        <f t="shared" si="435"/>
        <v>32625</v>
      </c>
      <c r="N724" s="27">
        <f t="shared" si="436"/>
        <v>32625.000000000076</v>
      </c>
      <c r="O724" s="15">
        <v>15</v>
      </c>
      <c r="P724" s="30">
        <f t="shared" si="419"/>
        <v>48277.5</v>
      </c>
      <c r="Q724" s="48">
        <f t="shared" si="420"/>
        <v>724162.5</v>
      </c>
      <c r="R724" s="44">
        <f t="shared" si="417"/>
        <v>60346.875</v>
      </c>
      <c r="S724" s="48">
        <f t="shared" si="406"/>
        <v>2715609.375</v>
      </c>
      <c r="T724" s="44">
        <f t="shared" si="424"/>
        <v>63652.499999999993</v>
      </c>
      <c r="U724" s="48">
        <f t="shared" si="407"/>
        <v>2864362.4999999995</v>
      </c>
      <c r="V724" s="44">
        <f t="shared" si="425"/>
        <v>71340</v>
      </c>
      <c r="W724" s="48">
        <f t="shared" si="408"/>
        <v>3210300</v>
      </c>
      <c r="X724" s="44">
        <f t="shared" si="426"/>
        <v>79027.5</v>
      </c>
      <c r="Y724" s="48">
        <f t="shared" si="409"/>
        <v>3556237.5</v>
      </c>
      <c r="Z724" s="20">
        <f t="shared" si="437"/>
        <v>12346509.375</v>
      </c>
      <c r="AC724" s="87">
        <f t="shared" si="410"/>
        <v>450</v>
      </c>
      <c r="AD724" s="83">
        <f t="shared" si="411"/>
        <v>41850</v>
      </c>
      <c r="AE724" s="92">
        <f t="shared" si="412"/>
        <v>412.50000000000006</v>
      </c>
      <c r="AF724" s="92">
        <f t="shared" si="413"/>
        <v>424.875</v>
      </c>
      <c r="AG724" s="92">
        <f t="shared" si="414"/>
        <v>437.25</v>
      </c>
      <c r="AH724" s="92">
        <f t="shared" si="415"/>
        <v>450</v>
      </c>
      <c r="AI724" s="137">
        <f t="shared" si="431"/>
        <v>40012.500000000007</v>
      </c>
      <c r="AJ724" s="137">
        <f t="shared" si="432"/>
        <v>41212.875</v>
      </c>
      <c r="AK724" s="137">
        <f t="shared" si="433"/>
        <v>42413.25</v>
      </c>
      <c r="AL724" s="137">
        <f t="shared" si="434"/>
        <v>43650</v>
      </c>
    </row>
    <row r="725" spans="1:38" ht="30.6">
      <c r="A725" s="5" t="s">
        <v>2205</v>
      </c>
      <c r="B725" s="5" t="s">
        <v>417</v>
      </c>
      <c r="C725" s="22" t="s">
        <v>697</v>
      </c>
      <c r="D725" s="22" t="s">
        <v>698</v>
      </c>
      <c r="E725" s="22" t="s">
        <v>1438</v>
      </c>
      <c r="F725" s="22"/>
      <c r="G725" s="22"/>
      <c r="H725" s="23" t="s">
        <v>606</v>
      </c>
      <c r="I725" s="24">
        <v>99750</v>
      </c>
      <c r="J725" s="32">
        <v>82000</v>
      </c>
      <c r="K725" s="26" t="s">
        <v>1439</v>
      </c>
      <c r="L725" s="13">
        <f t="shared" si="429"/>
        <v>1000</v>
      </c>
      <c r="M725" s="27">
        <f t="shared" si="435"/>
        <v>87000</v>
      </c>
      <c r="N725" s="27">
        <f t="shared" si="436"/>
        <v>87000.000000000204</v>
      </c>
      <c r="O725" s="15">
        <v>10</v>
      </c>
      <c r="P725" s="30">
        <f t="shared" si="419"/>
        <v>128740</v>
      </c>
      <c r="Q725" s="48">
        <f t="shared" si="420"/>
        <v>1287400</v>
      </c>
      <c r="R725" s="44">
        <f t="shared" si="417"/>
        <v>160925</v>
      </c>
      <c r="S725" s="48">
        <f t="shared" si="406"/>
        <v>4827750</v>
      </c>
      <c r="T725" s="44">
        <f t="shared" si="424"/>
        <v>169740</v>
      </c>
      <c r="U725" s="48">
        <f t="shared" si="407"/>
        <v>5092200</v>
      </c>
      <c r="V725" s="44">
        <f t="shared" si="425"/>
        <v>190240</v>
      </c>
      <c r="W725" s="48">
        <f t="shared" si="408"/>
        <v>5707200</v>
      </c>
      <c r="X725" s="44">
        <f t="shared" si="426"/>
        <v>210740</v>
      </c>
      <c r="Y725" s="48">
        <f t="shared" si="409"/>
        <v>6322200</v>
      </c>
      <c r="Z725" s="20">
        <f t="shared" si="437"/>
        <v>21949350</v>
      </c>
      <c r="AC725" s="87">
        <f t="shared" si="410"/>
        <v>1200</v>
      </c>
      <c r="AD725" s="83">
        <f t="shared" si="411"/>
        <v>111600</v>
      </c>
      <c r="AE725" s="92">
        <f t="shared" si="412"/>
        <v>1100</v>
      </c>
      <c r="AF725" s="92">
        <f t="shared" si="413"/>
        <v>1133</v>
      </c>
      <c r="AG725" s="92">
        <f t="shared" si="414"/>
        <v>1166</v>
      </c>
      <c r="AH725" s="92">
        <f t="shared" si="415"/>
        <v>1200</v>
      </c>
      <c r="AI725" s="137">
        <f t="shared" si="431"/>
        <v>106700</v>
      </c>
      <c r="AJ725" s="137">
        <f t="shared" si="432"/>
        <v>109901</v>
      </c>
      <c r="AK725" s="137">
        <f t="shared" si="433"/>
        <v>113102</v>
      </c>
      <c r="AL725" s="137">
        <f t="shared" si="434"/>
        <v>116400</v>
      </c>
    </row>
    <row r="726" spans="1:38" ht="61.2">
      <c r="A726" s="5" t="s">
        <v>2205</v>
      </c>
      <c r="B726" s="5" t="s">
        <v>417</v>
      </c>
      <c r="C726" s="22" t="s">
        <v>697</v>
      </c>
      <c r="D726" s="22" t="s">
        <v>698</v>
      </c>
      <c r="E726" s="22" t="s">
        <v>1440</v>
      </c>
      <c r="F726" s="22" t="s">
        <v>1441</v>
      </c>
      <c r="G726" s="22"/>
      <c r="H726" s="23" t="s">
        <v>606</v>
      </c>
      <c r="I726" s="24"/>
      <c r="J726" s="32">
        <v>8200</v>
      </c>
      <c r="K726" s="26"/>
      <c r="L726" s="13">
        <f t="shared" si="429"/>
        <v>100</v>
      </c>
      <c r="M726" s="27">
        <f t="shared" si="435"/>
        <v>8700</v>
      </c>
      <c r="N726" s="27">
        <f t="shared" si="436"/>
        <v>8700.00000000002</v>
      </c>
      <c r="O726" s="15">
        <v>3</v>
      </c>
      <c r="P726" s="30">
        <f t="shared" si="419"/>
        <v>12874</v>
      </c>
      <c r="Q726" s="48">
        <f t="shared" si="420"/>
        <v>38622</v>
      </c>
      <c r="R726" s="44">
        <f t="shared" si="417"/>
        <v>16092.5</v>
      </c>
      <c r="S726" s="48">
        <f t="shared" si="406"/>
        <v>144832.5</v>
      </c>
      <c r="T726" s="44">
        <f t="shared" si="424"/>
        <v>16974</v>
      </c>
      <c r="U726" s="48">
        <f t="shared" si="407"/>
        <v>152766</v>
      </c>
      <c r="V726" s="44">
        <f t="shared" si="425"/>
        <v>19024</v>
      </c>
      <c r="W726" s="48">
        <f t="shared" si="408"/>
        <v>171216</v>
      </c>
      <c r="X726" s="44">
        <f t="shared" si="426"/>
        <v>21074</v>
      </c>
      <c r="Y726" s="48">
        <f t="shared" si="409"/>
        <v>189666</v>
      </c>
      <c r="Z726" s="20">
        <f t="shared" si="437"/>
        <v>658480.5</v>
      </c>
      <c r="AC726" s="87">
        <f t="shared" si="410"/>
        <v>120</v>
      </c>
      <c r="AD726" s="83">
        <f t="shared" si="411"/>
        <v>11160</v>
      </c>
      <c r="AE726" s="92">
        <f t="shared" si="412"/>
        <v>110.00000000000001</v>
      </c>
      <c r="AF726" s="92">
        <f t="shared" si="413"/>
        <v>113.3</v>
      </c>
      <c r="AG726" s="92">
        <f t="shared" si="414"/>
        <v>116.6</v>
      </c>
      <c r="AH726" s="92">
        <f t="shared" si="415"/>
        <v>120</v>
      </c>
      <c r="AI726" s="137">
        <f t="shared" si="431"/>
        <v>10670.000000000002</v>
      </c>
      <c r="AJ726" s="137">
        <f t="shared" si="432"/>
        <v>10990.1</v>
      </c>
      <c r="AK726" s="137">
        <f t="shared" si="433"/>
        <v>11310.199999999999</v>
      </c>
      <c r="AL726" s="137">
        <f t="shared" si="434"/>
        <v>11640</v>
      </c>
    </row>
    <row r="727" spans="1:38" ht="20.399999999999999">
      <c r="A727" s="5" t="s">
        <v>2205</v>
      </c>
      <c r="B727" s="5" t="s">
        <v>417</v>
      </c>
      <c r="C727" s="22" t="s">
        <v>697</v>
      </c>
      <c r="D727" s="22" t="s">
        <v>698</v>
      </c>
      <c r="E727" s="22" t="s">
        <v>1442</v>
      </c>
      <c r="F727" s="22"/>
      <c r="G727" s="22"/>
      <c r="H727" s="23" t="s">
        <v>606</v>
      </c>
      <c r="I727" s="24"/>
      <c r="J727" s="32">
        <v>1640</v>
      </c>
      <c r="K727" s="26"/>
      <c r="L727" s="13">
        <f t="shared" si="429"/>
        <v>20</v>
      </c>
      <c r="M727" s="27">
        <f t="shared" si="435"/>
        <v>1740</v>
      </c>
      <c r="N727" s="27">
        <f t="shared" si="436"/>
        <v>1740.0000000000041</v>
      </c>
      <c r="O727" s="15">
        <v>45</v>
      </c>
      <c r="P727" s="30">
        <f t="shared" si="419"/>
        <v>2574.8000000000002</v>
      </c>
      <c r="Q727" s="48">
        <f t="shared" si="420"/>
        <v>115866.00000000001</v>
      </c>
      <c r="R727" s="44">
        <f t="shared" si="417"/>
        <v>3218.5</v>
      </c>
      <c r="S727" s="48">
        <f t="shared" si="406"/>
        <v>434497.5</v>
      </c>
      <c r="T727" s="44">
        <f t="shared" si="424"/>
        <v>3394.7999999999997</v>
      </c>
      <c r="U727" s="48">
        <f t="shared" si="407"/>
        <v>458298</v>
      </c>
      <c r="V727" s="44">
        <f t="shared" si="425"/>
        <v>3804.7999999999997</v>
      </c>
      <c r="W727" s="48">
        <f t="shared" si="408"/>
        <v>513648</v>
      </c>
      <c r="X727" s="44">
        <f t="shared" si="426"/>
        <v>4214.8</v>
      </c>
      <c r="Y727" s="48">
        <f t="shared" si="409"/>
        <v>568998</v>
      </c>
      <c r="Z727" s="20">
        <f t="shared" si="437"/>
        <v>1975441.5</v>
      </c>
      <c r="AC727" s="87">
        <f t="shared" si="410"/>
        <v>24</v>
      </c>
      <c r="AD727" s="83">
        <f t="shared" si="411"/>
        <v>2232</v>
      </c>
      <c r="AE727" s="92">
        <f t="shared" si="412"/>
        <v>22</v>
      </c>
      <c r="AF727" s="92">
        <f t="shared" si="413"/>
        <v>22.66</v>
      </c>
      <c r="AG727" s="92">
        <f t="shared" si="414"/>
        <v>23.32</v>
      </c>
      <c r="AH727" s="92">
        <f t="shared" si="415"/>
        <v>24</v>
      </c>
      <c r="AI727" s="137">
        <f t="shared" si="431"/>
        <v>2134</v>
      </c>
      <c r="AJ727" s="137">
        <f t="shared" si="432"/>
        <v>2198.02</v>
      </c>
      <c r="AK727" s="137">
        <f t="shared" si="433"/>
        <v>2262.04</v>
      </c>
      <c r="AL727" s="137">
        <f t="shared" si="434"/>
        <v>2328</v>
      </c>
    </row>
    <row r="728" spans="1:38" ht="20.399999999999999">
      <c r="A728" s="5" t="s">
        <v>2205</v>
      </c>
      <c r="B728" s="5" t="s">
        <v>417</v>
      </c>
      <c r="C728" s="22" t="s">
        <v>697</v>
      </c>
      <c r="D728" s="22" t="s">
        <v>698</v>
      </c>
      <c r="E728" s="22" t="s">
        <v>1443</v>
      </c>
      <c r="F728" s="22" t="s">
        <v>1444</v>
      </c>
      <c r="G728" s="22"/>
      <c r="H728" s="23" t="s">
        <v>606</v>
      </c>
      <c r="I728" s="24"/>
      <c r="J728" s="32">
        <v>410000</v>
      </c>
      <c r="K728" s="26"/>
      <c r="L728" s="13">
        <f t="shared" si="429"/>
        <v>5000</v>
      </c>
      <c r="M728" s="27">
        <f t="shared" si="435"/>
        <v>435000</v>
      </c>
      <c r="N728" s="27">
        <f t="shared" si="436"/>
        <v>435000.00000000105</v>
      </c>
      <c r="O728" s="15">
        <v>5</v>
      </c>
      <c r="P728" s="30">
        <f t="shared" si="419"/>
        <v>643700</v>
      </c>
      <c r="Q728" s="48">
        <f t="shared" si="420"/>
        <v>3218500</v>
      </c>
      <c r="R728" s="44">
        <f t="shared" si="417"/>
        <v>804625</v>
      </c>
      <c r="S728" s="48">
        <f t="shared" ref="S728:S791" si="438">+R728*O728*3</f>
        <v>12069375</v>
      </c>
      <c r="T728" s="44">
        <f t="shared" si="424"/>
        <v>848699.99999999988</v>
      </c>
      <c r="U728" s="48">
        <f t="shared" ref="U728:U791" si="439">+T728*O728*3</f>
        <v>12730499.999999996</v>
      </c>
      <c r="V728" s="44">
        <f t="shared" si="425"/>
        <v>951199.99999999988</v>
      </c>
      <c r="W728" s="48">
        <f t="shared" ref="W728:W791" si="440">+V728*O728*3</f>
        <v>14267999.999999996</v>
      </c>
      <c r="X728" s="44">
        <f t="shared" si="426"/>
        <v>1053700</v>
      </c>
      <c r="Y728" s="48">
        <f t="shared" ref="Y728:Y791" si="441">+X728*O728*3</f>
        <v>15805500</v>
      </c>
      <c r="Z728" s="20">
        <f t="shared" si="437"/>
        <v>54873374.999999993</v>
      </c>
      <c r="AC728" s="87">
        <f t="shared" si="410"/>
        <v>6000</v>
      </c>
      <c r="AD728" s="83">
        <f t="shared" si="411"/>
        <v>558000</v>
      </c>
      <c r="AE728" s="92">
        <f t="shared" si="412"/>
        <v>5500</v>
      </c>
      <c r="AF728" s="92">
        <f t="shared" si="413"/>
        <v>5665</v>
      </c>
      <c r="AG728" s="92">
        <f t="shared" si="414"/>
        <v>5830</v>
      </c>
      <c r="AH728" s="92">
        <f t="shared" si="415"/>
        <v>6000</v>
      </c>
      <c r="AI728" s="137">
        <f t="shared" si="431"/>
        <v>533500</v>
      </c>
      <c r="AJ728" s="137">
        <f t="shared" si="432"/>
        <v>549505</v>
      </c>
      <c r="AK728" s="137">
        <f t="shared" si="433"/>
        <v>565510</v>
      </c>
      <c r="AL728" s="137">
        <f t="shared" si="434"/>
        <v>582000</v>
      </c>
    </row>
    <row r="729" spans="1:38" ht="30.6">
      <c r="A729" s="5" t="s">
        <v>2205</v>
      </c>
      <c r="B729" s="5" t="s">
        <v>417</v>
      </c>
      <c r="C729" s="22" t="s">
        <v>697</v>
      </c>
      <c r="D729" s="22" t="s">
        <v>698</v>
      </c>
      <c r="E729" s="22" t="s">
        <v>1445</v>
      </c>
      <c r="F729" s="22"/>
      <c r="G729" s="22"/>
      <c r="H729" s="23" t="s">
        <v>606</v>
      </c>
      <c r="I729" s="24"/>
      <c r="J729" s="32">
        <v>2460</v>
      </c>
      <c r="K729" s="26"/>
      <c r="L729" s="13">
        <f t="shared" si="429"/>
        <v>30</v>
      </c>
      <c r="M729" s="27">
        <f t="shared" si="435"/>
        <v>2610</v>
      </c>
      <c r="N729" s="27">
        <f t="shared" si="436"/>
        <v>2610.0000000000064</v>
      </c>
      <c r="O729" s="15">
        <v>25</v>
      </c>
      <c r="P729" s="30">
        <f t="shared" si="419"/>
        <v>3862.2000000000003</v>
      </c>
      <c r="Q729" s="48">
        <f t="shared" si="420"/>
        <v>96555</v>
      </c>
      <c r="R729" s="44">
        <f t="shared" si="417"/>
        <v>4827.75</v>
      </c>
      <c r="S729" s="48">
        <f t="shared" si="438"/>
        <v>362081.25</v>
      </c>
      <c r="T729" s="44">
        <f t="shared" si="424"/>
        <v>5092.2</v>
      </c>
      <c r="U729" s="48">
        <f t="shared" si="439"/>
        <v>381915</v>
      </c>
      <c r="V729" s="44">
        <f t="shared" si="425"/>
        <v>5707.2</v>
      </c>
      <c r="W729" s="48">
        <f t="shared" si="440"/>
        <v>428040</v>
      </c>
      <c r="X729" s="44">
        <f t="shared" si="426"/>
        <v>6322.2</v>
      </c>
      <c r="Y729" s="48">
        <f t="shared" si="441"/>
        <v>474165</v>
      </c>
      <c r="Z729" s="20">
        <f t="shared" si="437"/>
        <v>1646201.25</v>
      </c>
      <c r="AC729" s="87">
        <f t="shared" si="410"/>
        <v>36</v>
      </c>
      <c r="AD729" s="83">
        <f t="shared" si="411"/>
        <v>3348</v>
      </c>
      <c r="AE729" s="92">
        <f t="shared" si="412"/>
        <v>33</v>
      </c>
      <c r="AF729" s="92">
        <f t="shared" si="413"/>
        <v>33.99</v>
      </c>
      <c r="AG729" s="92">
        <f t="shared" si="414"/>
        <v>34.979999999999997</v>
      </c>
      <c r="AH729" s="92">
        <f t="shared" si="415"/>
        <v>36</v>
      </c>
      <c r="AI729" s="137">
        <f t="shared" si="431"/>
        <v>3201</v>
      </c>
      <c r="AJ729" s="137">
        <f t="shared" si="432"/>
        <v>3297.03</v>
      </c>
      <c r="AK729" s="137">
        <f t="shared" si="433"/>
        <v>3393.0599999999995</v>
      </c>
      <c r="AL729" s="137">
        <f t="shared" si="434"/>
        <v>3492</v>
      </c>
    </row>
    <row r="730" spans="1:38" ht="30.6">
      <c r="A730" s="5" t="s">
        <v>2205</v>
      </c>
      <c r="B730" s="5" t="s">
        <v>417</v>
      </c>
      <c r="C730" s="22" t="s">
        <v>697</v>
      </c>
      <c r="D730" s="22" t="s">
        <v>698</v>
      </c>
      <c r="E730" s="22" t="s">
        <v>1446</v>
      </c>
      <c r="F730" s="22" t="s">
        <v>1447</v>
      </c>
      <c r="G730" s="22"/>
      <c r="H730" s="23" t="s">
        <v>537</v>
      </c>
      <c r="I730" s="24"/>
      <c r="J730" s="32"/>
      <c r="K730" s="26"/>
      <c r="L730" s="13">
        <f t="shared" si="429"/>
        <v>0</v>
      </c>
      <c r="M730" s="27">
        <f t="shared" si="435"/>
        <v>0</v>
      </c>
      <c r="N730" s="27">
        <f t="shared" si="436"/>
        <v>0</v>
      </c>
      <c r="P730" s="30">
        <f t="shared" si="419"/>
        <v>0</v>
      </c>
      <c r="Q730" s="48">
        <f t="shared" si="420"/>
        <v>0</v>
      </c>
      <c r="R730" s="44">
        <f t="shared" si="417"/>
        <v>0</v>
      </c>
      <c r="S730" s="48">
        <f t="shared" si="438"/>
        <v>0</v>
      </c>
      <c r="T730" s="44">
        <f t="shared" si="424"/>
        <v>0</v>
      </c>
      <c r="U730" s="48">
        <f t="shared" si="439"/>
        <v>0</v>
      </c>
      <c r="V730" s="44">
        <f t="shared" si="425"/>
        <v>0</v>
      </c>
      <c r="W730" s="48">
        <f t="shared" si="440"/>
        <v>0</v>
      </c>
      <c r="X730" s="44">
        <f t="shared" si="426"/>
        <v>0</v>
      </c>
      <c r="Y730" s="48">
        <f t="shared" si="441"/>
        <v>0</v>
      </c>
      <c r="Z730" s="20">
        <f t="shared" si="437"/>
        <v>0</v>
      </c>
      <c r="AC730" s="87">
        <f t="shared" si="410"/>
        <v>0</v>
      </c>
      <c r="AD730" s="83">
        <f t="shared" si="411"/>
        <v>0</v>
      </c>
      <c r="AE730" s="92">
        <f t="shared" si="412"/>
        <v>0</v>
      </c>
      <c r="AF730" s="92">
        <f t="shared" si="413"/>
        <v>0</v>
      </c>
      <c r="AG730" s="92">
        <f t="shared" si="414"/>
        <v>0</v>
      </c>
      <c r="AH730" s="92">
        <f t="shared" si="415"/>
        <v>0</v>
      </c>
      <c r="AI730" s="137">
        <f t="shared" si="431"/>
        <v>0</v>
      </c>
      <c r="AJ730" s="137">
        <f t="shared" si="432"/>
        <v>0</v>
      </c>
      <c r="AK730" s="137">
        <f t="shared" si="433"/>
        <v>0</v>
      </c>
      <c r="AL730" s="137">
        <f t="shared" si="434"/>
        <v>0</v>
      </c>
    </row>
    <row r="731" spans="1:38">
      <c r="A731" s="5" t="s">
        <v>2205</v>
      </c>
      <c r="B731" s="5" t="s">
        <v>417</v>
      </c>
      <c r="C731" s="22" t="s">
        <v>1448</v>
      </c>
      <c r="D731" s="22"/>
      <c r="E731" s="22"/>
      <c r="F731" s="22"/>
      <c r="G731" s="22"/>
      <c r="H731" s="23"/>
      <c r="I731" s="24"/>
      <c r="J731" s="32"/>
      <c r="K731" s="26"/>
      <c r="L731" s="13">
        <f t="shared" si="429"/>
        <v>0</v>
      </c>
      <c r="M731" s="27"/>
      <c r="N731" s="27"/>
      <c r="P731" s="30">
        <f t="shared" si="419"/>
        <v>0</v>
      </c>
      <c r="Q731" s="48">
        <f t="shared" si="420"/>
        <v>0</v>
      </c>
      <c r="R731" s="44">
        <f t="shared" si="417"/>
        <v>0</v>
      </c>
      <c r="S731" s="48">
        <f t="shared" si="438"/>
        <v>0</v>
      </c>
      <c r="T731" s="44">
        <f t="shared" si="424"/>
        <v>0</v>
      </c>
      <c r="U731" s="48">
        <f t="shared" si="439"/>
        <v>0</v>
      </c>
      <c r="V731" s="44">
        <f t="shared" si="425"/>
        <v>0</v>
      </c>
      <c r="W731" s="48">
        <f t="shared" si="440"/>
        <v>0</v>
      </c>
      <c r="X731" s="44">
        <f t="shared" si="426"/>
        <v>0</v>
      </c>
      <c r="Y731" s="48">
        <f t="shared" si="441"/>
        <v>0</v>
      </c>
      <c r="Z731" s="34">
        <f>SUM(Z709:Z730)</f>
        <v>304986218.24999994</v>
      </c>
      <c r="AC731" s="87">
        <f t="shared" si="410"/>
        <v>0</v>
      </c>
      <c r="AD731" s="83">
        <f t="shared" si="411"/>
        <v>0</v>
      </c>
      <c r="AE731" s="92">
        <f t="shared" si="412"/>
        <v>0</v>
      </c>
      <c r="AF731" s="92">
        <f t="shared" si="413"/>
        <v>0</v>
      </c>
      <c r="AG731" s="92">
        <f t="shared" si="414"/>
        <v>0</v>
      </c>
      <c r="AH731" s="92">
        <f t="shared" si="415"/>
        <v>0</v>
      </c>
      <c r="AI731" s="137">
        <f t="shared" si="431"/>
        <v>0</v>
      </c>
      <c r="AJ731" s="137">
        <f t="shared" si="432"/>
        <v>0</v>
      </c>
      <c r="AK731" s="137">
        <f t="shared" si="433"/>
        <v>0</v>
      </c>
      <c r="AL731" s="137">
        <f t="shared" si="434"/>
        <v>0</v>
      </c>
    </row>
    <row r="732" spans="1:38">
      <c r="A732" s="5" t="s">
        <v>2205</v>
      </c>
      <c r="B732" s="5" t="s">
        <v>417</v>
      </c>
      <c r="C732" s="22" t="s">
        <v>697</v>
      </c>
      <c r="D732" s="22" t="s">
        <v>1449</v>
      </c>
      <c r="E732" s="22" t="s">
        <v>1450</v>
      </c>
      <c r="F732" s="22"/>
      <c r="G732" s="22"/>
      <c r="H732" s="23" t="s">
        <v>606</v>
      </c>
      <c r="I732" s="24">
        <v>2660</v>
      </c>
      <c r="J732" s="32">
        <v>41000</v>
      </c>
      <c r="K732" s="26" t="s">
        <v>1451</v>
      </c>
      <c r="L732" s="13">
        <f t="shared" si="429"/>
        <v>500</v>
      </c>
      <c r="M732" s="27">
        <f t="shared" ref="M732:M795" si="442">+L732*87</f>
        <v>43500</v>
      </c>
      <c r="N732" s="27">
        <f t="shared" ref="N732:N795" si="443">+(1.0609756097561)*J732</f>
        <v>43500.000000000102</v>
      </c>
      <c r="O732" s="15">
        <v>1</v>
      </c>
      <c r="P732" s="30">
        <f t="shared" si="419"/>
        <v>64370</v>
      </c>
      <c r="Q732" s="48">
        <f t="shared" si="420"/>
        <v>64370</v>
      </c>
      <c r="R732" s="44">
        <f t="shared" si="417"/>
        <v>80462.5</v>
      </c>
      <c r="S732" s="48">
        <f t="shared" si="438"/>
        <v>241387.5</v>
      </c>
      <c r="T732" s="44">
        <f t="shared" si="424"/>
        <v>84870</v>
      </c>
      <c r="U732" s="48">
        <f t="shared" si="439"/>
        <v>254610</v>
      </c>
      <c r="V732" s="44">
        <f t="shared" si="425"/>
        <v>95120</v>
      </c>
      <c r="W732" s="48">
        <f t="shared" si="440"/>
        <v>285360</v>
      </c>
      <c r="X732" s="44">
        <f t="shared" si="426"/>
        <v>105370</v>
      </c>
      <c r="Y732" s="48">
        <f t="shared" si="441"/>
        <v>316110</v>
      </c>
      <c r="Z732" s="20">
        <f>+Y732+W732+U732+S732</f>
        <v>1097467.5</v>
      </c>
      <c r="AC732" s="87">
        <f t="shared" ref="AC732:AC795" si="444">L732*1.2</f>
        <v>600</v>
      </c>
      <c r="AD732" s="83">
        <f t="shared" ref="AD732:AD795" si="445">AC732*93</f>
        <v>55800</v>
      </c>
      <c r="AE732" s="92">
        <f t="shared" si="412"/>
        <v>550</v>
      </c>
      <c r="AF732" s="92">
        <f t="shared" si="413"/>
        <v>566.5</v>
      </c>
      <c r="AG732" s="92">
        <f t="shared" si="414"/>
        <v>583</v>
      </c>
      <c r="AH732" s="92">
        <f t="shared" si="415"/>
        <v>600</v>
      </c>
      <c r="AI732" s="137">
        <f t="shared" si="431"/>
        <v>53350</v>
      </c>
      <c r="AJ732" s="137">
        <f t="shared" si="432"/>
        <v>54950.5</v>
      </c>
      <c r="AK732" s="137">
        <f t="shared" si="433"/>
        <v>56551</v>
      </c>
      <c r="AL732" s="137">
        <f t="shared" si="434"/>
        <v>58200</v>
      </c>
    </row>
    <row r="733" spans="1:38" ht="20.399999999999999">
      <c r="A733" s="5" t="s">
        <v>2205</v>
      </c>
      <c r="B733" s="5" t="s">
        <v>417</v>
      </c>
      <c r="C733" s="22" t="s">
        <v>697</v>
      </c>
      <c r="D733" s="22" t="s">
        <v>1449</v>
      </c>
      <c r="E733" s="22" t="s">
        <v>1452</v>
      </c>
      <c r="F733" s="22"/>
      <c r="G733" s="22"/>
      <c r="H733" s="23" t="s">
        <v>606</v>
      </c>
      <c r="I733" s="24">
        <v>2660</v>
      </c>
      <c r="J733" s="32">
        <v>41000</v>
      </c>
      <c r="K733" s="26" t="s">
        <v>1451</v>
      </c>
      <c r="L733" s="13">
        <f t="shared" si="429"/>
        <v>500</v>
      </c>
      <c r="M733" s="27">
        <f t="shared" si="442"/>
        <v>43500</v>
      </c>
      <c r="N733" s="27">
        <f t="shared" si="443"/>
        <v>43500.000000000102</v>
      </c>
      <c r="O733" s="15">
        <v>2</v>
      </c>
      <c r="P733" s="30">
        <f t="shared" si="419"/>
        <v>64370</v>
      </c>
      <c r="Q733" s="48">
        <f t="shared" si="420"/>
        <v>128740</v>
      </c>
      <c r="R733" s="44">
        <f t="shared" si="417"/>
        <v>80462.5</v>
      </c>
      <c r="S733" s="48">
        <f t="shared" si="438"/>
        <v>482775</v>
      </c>
      <c r="T733" s="44">
        <f t="shared" si="424"/>
        <v>84870</v>
      </c>
      <c r="U733" s="48">
        <f t="shared" si="439"/>
        <v>509220</v>
      </c>
      <c r="V733" s="44">
        <f t="shared" si="425"/>
        <v>95120</v>
      </c>
      <c r="W733" s="48">
        <f t="shared" si="440"/>
        <v>570720</v>
      </c>
      <c r="X733" s="44">
        <f t="shared" si="426"/>
        <v>105370</v>
      </c>
      <c r="Y733" s="48">
        <f t="shared" si="441"/>
        <v>632220</v>
      </c>
      <c r="Z733" s="20">
        <f t="shared" ref="Z733:Z796" si="446">+Y733+W733+U733+S733</f>
        <v>2194935</v>
      </c>
      <c r="AC733" s="87">
        <f t="shared" si="444"/>
        <v>600</v>
      </c>
      <c r="AD733" s="83">
        <f t="shared" si="445"/>
        <v>55800</v>
      </c>
      <c r="AE733" s="92">
        <f t="shared" si="412"/>
        <v>550</v>
      </c>
      <c r="AF733" s="92">
        <f t="shared" si="413"/>
        <v>566.5</v>
      </c>
      <c r="AG733" s="92">
        <f t="shared" si="414"/>
        <v>583</v>
      </c>
      <c r="AH733" s="92">
        <f t="shared" si="415"/>
        <v>600</v>
      </c>
      <c r="AI733" s="137">
        <f t="shared" si="431"/>
        <v>53350</v>
      </c>
      <c r="AJ733" s="137">
        <f t="shared" si="432"/>
        <v>54950.5</v>
      </c>
      <c r="AK733" s="137">
        <f t="shared" si="433"/>
        <v>56551</v>
      </c>
      <c r="AL733" s="137">
        <f t="shared" si="434"/>
        <v>58200</v>
      </c>
    </row>
    <row r="734" spans="1:38" ht="30.6">
      <c r="A734" s="5" t="s">
        <v>2205</v>
      </c>
      <c r="B734" s="5" t="s">
        <v>417</v>
      </c>
      <c r="C734" s="22" t="s">
        <v>697</v>
      </c>
      <c r="D734" s="22" t="s">
        <v>1449</v>
      </c>
      <c r="E734" s="22" t="s">
        <v>1453</v>
      </c>
      <c r="F734" s="22"/>
      <c r="G734" s="22"/>
      <c r="H734" s="23" t="s">
        <v>606</v>
      </c>
      <c r="I734" s="24">
        <v>2660</v>
      </c>
      <c r="J734" s="32">
        <v>41000</v>
      </c>
      <c r="K734" s="26" t="s">
        <v>1451</v>
      </c>
      <c r="L734" s="13">
        <f t="shared" si="429"/>
        <v>500</v>
      </c>
      <c r="M734" s="27">
        <f t="shared" si="442"/>
        <v>43500</v>
      </c>
      <c r="N734" s="27">
        <f t="shared" si="443"/>
        <v>43500.000000000102</v>
      </c>
      <c r="O734" s="15">
        <v>2</v>
      </c>
      <c r="P734" s="30">
        <f t="shared" si="419"/>
        <v>64370</v>
      </c>
      <c r="Q734" s="48">
        <f t="shared" si="420"/>
        <v>128740</v>
      </c>
      <c r="R734" s="44">
        <f t="shared" si="417"/>
        <v>80462.5</v>
      </c>
      <c r="S734" s="48">
        <f t="shared" si="438"/>
        <v>482775</v>
      </c>
      <c r="T734" s="44">
        <f t="shared" si="424"/>
        <v>84870</v>
      </c>
      <c r="U734" s="48">
        <f t="shared" si="439"/>
        <v>509220</v>
      </c>
      <c r="V734" s="44">
        <f t="shared" si="425"/>
        <v>95120</v>
      </c>
      <c r="W734" s="48">
        <f t="shared" si="440"/>
        <v>570720</v>
      </c>
      <c r="X734" s="44">
        <f t="shared" si="426"/>
        <v>105370</v>
      </c>
      <c r="Y734" s="48">
        <f t="shared" si="441"/>
        <v>632220</v>
      </c>
      <c r="Z734" s="20">
        <f t="shared" si="446"/>
        <v>2194935</v>
      </c>
      <c r="AC734" s="87">
        <f t="shared" si="444"/>
        <v>600</v>
      </c>
      <c r="AD734" s="83">
        <f t="shared" si="445"/>
        <v>55800</v>
      </c>
      <c r="AE734" s="92">
        <f t="shared" si="412"/>
        <v>550</v>
      </c>
      <c r="AF734" s="92">
        <f t="shared" si="413"/>
        <v>566.5</v>
      </c>
      <c r="AG734" s="92">
        <f t="shared" si="414"/>
        <v>583</v>
      </c>
      <c r="AH734" s="92">
        <f t="shared" si="415"/>
        <v>600</v>
      </c>
      <c r="AI734" s="137">
        <f t="shared" si="431"/>
        <v>53350</v>
      </c>
      <c r="AJ734" s="137">
        <f t="shared" si="432"/>
        <v>54950.5</v>
      </c>
      <c r="AK734" s="137">
        <f t="shared" si="433"/>
        <v>56551</v>
      </c>
      <c r="AL734" s="137">
        <f t="shared" si="434"/>
        <v>58200</v>
      </c>
    </row>
    <row r="735" spans="1:38" ht="20.399999999999999">
      <c r="A735" s="5" t="s">
        <v>2205</v>
      </c>
      <c r="B735" s="5" t="s">
        <v>417</v>
      </c>
      <c r="C735" s="22" t="s">
        <v>697</v>
      </c>
      <c r="D735" s="22" t="s">
        <v>1449</v>
      </c>
      <c r="E735" s="22" t="s">
        <v>1454</v>
      </c>
      <c r="F735" s="22"/>
      <c r="G735" s="22"/>
      <c r="H735" s="23" t="s">
        <v>606</v>
      </c>
      <c r="I735" s="24">
        <v>2660</v>
      </c>
      <c r="J735" s="32">
        <v>41000</v>
      </c>
      <c r="K735" s="26" t="s">
        <v>1451</v>
      </c>
      <c r="L735" s="13">
        <f t="shared" si="429"/>
        <v>500</v>
      </c>
      <c r="M735" s="27">
        <f t="shared" si="442"/>
        <v>43500</v>
      </c>
      <c r="N735" s="27">
        <f t="shared" si="443"/>
        <v>43500.000000000102</v>
      </c>
      <c r="O735" s="15">
        <v>3</v>
      </c>
      <c r="P735" s="30">
        <f t="shared" si="419"/>
        <v>64370</v>
      </c>
      <c r="Q735" s="48">
        <f t="shared" si="420"/>
        <v>193110</v>
      </c>
      <c r="R735" s="44">
        <f t="shared" si="417"/>
        <v>80462.5</v>
      </c>
      <c r="S735" s="48">
        <f t="shared" si="438"/>
        <v>724162.5</v>
      </c>
      <c r="T735" s="44">
        <f t="shared" si="424"/>
        <v>84870</v>
      </c>
      <c r="U735" s="48">
        <f t="shared" si="439"/>
        <v>763830</v>
      </c>
      <c r="V735" s="44">
        <f t="shared" si="425"/>
        <v>95120</v>
      </c>
      <c r="W735" s="48">
        <f t="shared" si="440"/>
        <v>856080</v>
      </c>
      <c r="X735" s="44">
        <f t="shared" si="426"/>
        <v>105370</v>
      </c>
      <c r="Y735" s="48">
        <f t="shared" si="441"/>
        <v>948330</v>
      </c>
      <c r="Z735" s="20">
        <f t="shared" si="446"/>
        <v>3292402.5</v>
      </c>
      <c r="AC735" s="87">
        <f t="shared" si="444"/>
        <v>600</v>
      </c>
      <c r="AD735" s="83">
        <f t="shared" si="445"/>
        <v>55800</v>
      </c>
      <c r="AE735" s="92">
        <f t="shared" si="412"/>
        <v>550</v>
      </c>
      <c r="AF735" s="92">
        <f t="shared" si="413"/>
        <v>566.5</v>
      </c>
      <c r="AG735" s="92">
        <f t="shared" si="414"/>
        <v>583</v>
      </c>
      <c r="AH735" s="92">
        <f t="shared" si="415"/>
        <v>600</v>
      </c>
      <c r="AI735" s="137">
        <f t="shared" si="431"/>
        <v>53350</v>
      </c>
      <c r="AJ735" s="137">
        <f t="shared" si="432"/>
        <v>54950.5</v>
      </c>
      <c r="AK735" s="137">
        <f t="shared" si="433"/>
        <v>56551</v>
      </c>
      <c r="AL735" s="137">
        <f t="shared" si="434"/>
        <v>58200</v>
      </c>
    </row>
    <row r="736" spans="1:38" ht="30.6">
      <c r="A736" s="5" t="s">
        <v>2205</v>
      </c>
      <c r="B736" s="5" t="s">
        <v>417</v>
      </c>
      <c r="C736" s="22" t="s">
        <v>697</v>
      </c>
      <c r="D736" s="22" t="s">
        <v>1449</v>
      </c>
      <c r="E736" s="22" t="s">
        <v>1455</v>
      </c>
      <c r="F736" s="22"/>
      <c r="G736" s="22"/>
      <c r="H736" s="23" t="s">
        <v>606</v>
      </c>
      <c r="I736" s="24">
        <v>2660</v>
      </c>
      <c r="J736" s="32">
        <v>41000</v>
      </c>
      <c r="K736" s="26" t="s">
        <v>1451</v>
      </c>
      <c r="L736" s="13">
        <f t="shared" si="429"/>
        <v>500</v>
      </c>
      <c r="M736" s="27">
        <f t="shared" si="442"/>
        <v>43500</v>
      </c>
      <c r="N736" s="27">
        <f t="shared" si="443"/>
        <v>43500.000000000102</v>
      </c>
      <c r="O736" s="15">
        <v>2</v>
      </c>
      <c r="P736" s="30">
        <f t="shared" si="419"/>
        <v>64370</v>
      </c>
      <c r="Q736" s="48">
        <f t="shared" si="420"/>
        <v>128740</v>
      </c>
      <c r="R736" s="44">
        <f t="shared" si="417"/>
        <v>80462.5</v>
      </c>
      <c r="S736" s="48">
        <f t="shared" si="438"/>
        <v>482775</v>
      </c>
      <c r="T736" s="44">
        <f t="shared" si="424"/>
        <v>84870</v>
      </c>
      <c r="U736" s="48">
        <f t="shared" si="439"/>
        <v>509220</v>
      </c>
      <c r="V736" s="44">
        <f t="shared" si="425"/>
        <v>95120</v>
      </c>
      <c r="W736" s="48">
        <f t="shared" si="440"/>
        <v>570720</v>
      </c>
      <c r="X736" s="44">
        <f t="shared" si="426"/>
        <v>105370</v>
      </c>
      <c r="Y736" s="48">
        <f t="shared" si="441"/>
        <v>632220</v>
      </c>
      <c r="Z736" s="20">
        <f t="shared" si="446"/>
        <v>2194935</v>
      </c>
      <c r="AC736" s="87">
        <f t="shared" si="444"/>
        <v>600</v>
      </c>
      <c r="AD736" s="83">
        <f t="shared" si="445"/>
        <v>55800</v>
      </c>
      <c r="AE736" s="92">
        <f t="shared" si="412"/>
        <v>550</v>
      </c>
      <c r="AF736" s="92">
        <f t="shared" si="413"/>
        <v>566.5</v>
      </c>
      <c r="AG736" s="92">
        <f t="shared" si="414"/>
        <v>583</v>
      </c>
      <c r="AH736" s="92">
        <f t="shared" si="415"/>
        <v>600</v>
      </c>
      <c r="AI736" s="137">
        <f t="shared" si="431"/>
        <v>53350</v>
      </c>
      <c r="AJ736" s="137">
        <f t="shared" si="432"/>
        <v>54950.5</v>
      </c>
      <c r="AK736" s="137">
        <f t="shared" si="433"/>
        <v>56551</v>
      </c>
      <c r="AL736" s="137">
        <f t="shared" si="434"/>
        <v>58200</v>
      </c>
    </row>
    <row r="737" spans="1:38" ht="30.6">
      <c r="A737" s="5" t="s">
        <v>2205</v>
      </c>
      <c r="B737" s="5" t="s">
        <v>417</v>
      </c>
      <c r="C737" s="22" t="s">
        <v>697</v>
      </c>
      <c r="D737" s="22" t="s">
        <v>1449</v>
      </c>
      <c r="E737" s="22" t="s">
        <v>1456</v>
      </c>
      <c r="F737" s="22"/>
      <c r="G737" s="22"/>
      <c r="H737" s="23" t="s">
        <v>606</v>
      </c>
      <c r="I737" s="24">
        <v>2660</v>
      </c>
      <c r="J737" s="32">
        <v>41000</v>
      </c>
      <c r="K737" s="26" t="s">
        <v>1451</v>
      </c>
      <c r="L737" s="13">
        <f t="shared" si="429"/>
        <v>500</v>
      </c>
      <c r="M737" s="27">
        <f t="shared" si="442"/>
        <v>43500</v>
      </c>
      <c r="N737" s="27">
        <f t="shared" si="443"/>
        <v>43500.000000000102</v>
      </c>
      <c r="O737" s="15">
        <v>1</v>
      </c>
      <c r="P737" s="30">
        <f t="shared" si="419"/>
        <v>64370</v>
      </c>
      <c r="Q737" s="48">
        <f t="shared" si="420"/>
        <v>64370</v>
      </c>
      <c r="R737" s="44">
        <f t="shared" si="417"/>
        <v>80462.5</v>
      </c>
      <c r="S737" s="48">
        <f t="shared" si="438"/>
        <v>241387.5</v>
      </c>
      <c r="T737" s="44">
        <f t="shared" si="424"/>
        <v>84870</v>
      </c>
      <c r="U737" s="48">
        <f t="shared" si="439"/>
        <v>254610</v>
      </c>
      <c r="V737" s="44">
        <f t="shared" si="425"/>
        <v>95120</v>
      </c>
      <c r="W737" s="48">
        <f t="shared" si="440"/>
        <v>285360</v>
      </c>
      <c r="X737" s="44">
        <f t="shared" si="426"/>
        <v>105370</v>
      </c>
      <c r="Y737" s="48">
        <f t="shared" si="441"/>
        <v>316110</v>
      </c>
      <c r="Z737" s="20">
        <f t="shared" si="446"/>
        <v>1097467.5</v>
      </c>
      <c r="AC737" s="87">
        <f t="shared" si="444"/>
        <v>600</v>
      </c>
      <c r="AD737" s="83">
        <f t="shared" si="445"/>
        <v>55800</v>
      </c>
      <c r="AE737" s="92">
        <f t="shared" si="412"/>
        <v>550</v>
      </c>
      <c r="AF737" s="92">
        <f t="shared" si="413"/>
        <v>566.5</v>
      </c>
      <c r="AG737" s="92">
        <f t="shared" si="414"/>
        <v>583</v>
      </c>
      <c r="AH737" s="92">
        <f t="shared" si="415"/>
        <v>600</v>
      </c>
      <c r="AI737" s="137">
        <f t="shared" si="431"/>
        <v>53350</v>
      </c>
      <c r="AJ737" s="137">
        <f t="shared" si="432"/>
        <v>54950.5</v>
      </c>
      <c r="AK737" s="137">
        <f t="shared" si="433"/>
        <v>56551</v>
      </c>
      <c r="AL737" s="137">
        <f t="shared" si="434"/>
        <v>58200</v>
      </c>
    </row>
    <row r="738" spans="1:38" ht="30.6">
      <c r="A738" s="5" t="s">
        <v>2205</v>
      </c>
      <c r="B738" s="5" t="s">
        <v>417</v>
      </c>
      <c r="C738" s="22" t="s">
        <v>697</v>
      </c>
      <c r="D738" s="22" t="s">
        <v>1449</v>
      </c>
      <c r="E738" s="22" t="s">
        <v>1457</v>
      </c>
      <c r="F738" s="22"/>
      <c r="G738" s="22"/>
      <c r="H738" s="23" t="s">
        <v>606</v>
      </c>
      <c r="I738" s="24">
        <v>1330</v>
      </c>
      <c r="J738" s="32">
        <v>2050</v>
      </c>
      <c r="K738" s="26" t="s">
        <v>1394</v>
      </c>
      <c r="L738" s="13">
        <f t="shared" si="429"/>
        <v>25</v>
      </c>
      <c r="M738" s="27">
        <f t="shared" si="442"/>
        <v>2175</v>
      </c>
      <c r="N738" s="27">
        <f t="shared" si="443"/>
        <v>2175.000000000005</v>
      </c>
      <c r="O738" s="15">
        <v>6</v>
      </c>
      <c r="P738" s="30">
        <f t="shared" si="419"/>
        <v>3218.5</v>
      </c>
      <c r="Q738" s="48">
        <f t="shared" si="420"/>
        <v>19311</v>
      </c>
      <c r="R738" s="44">
        <f t="shared" si="417"/>
        <v>4023.125</v>
      </c>
      <c r="S738" s="48">
        <f t="shared" si="438"/>
        <v>72416.25</v>
      </c>
      <c r="T738" s="44">
        <f t="shared" si="424"/>
        <v>4243.5</v>
      </c>
      <c r="U738" s="48">
        <f t="shared" si="439"/>
        <v>76383</v>
      </c>
      <c r="V738" s="44">
        <f t="shared" si="425"/>
        <v>4756</v>
      </c>
      <c r="W738" s="48">
        <f t="shared" si="440"/>
        <v>85608</v>
      </c>
      <c r="X738" s="44">
        <f t="shared" si="426"/>
        <v>5268.5</v>
      </c>
      <c r="Y738" s="48">
        <f t="shared" si="441"/>
        <v>94833</v>
      </c>
      <c r="Z738" s="20">
        <f t="shared" si="446"/>
        <v>329240.25</v>
      </c>
      <c r="AC738" s="87">
        <f t="shared" si="444"/>
        <v>30</v>
      </c>
      <c r="AD738" s="83">
        <f t="shared" si="445"/>
        <v>2790</v>
      </c>
      <c r="AE738" s="92">
        <f t="shared" si="412"/>
        <v>27.500000000000004</v>
      </c>
      <c r="AF738" s="92">
        <f t="shared" si="413"/>
        <v>28.324999999999999</v>
      </c>
      <c r="AG738" s="92">
        <f t="shared" si="414"/>
        <v>29.15</v>
      </c>
      <c r="AH738" s="92">
        <f t="shared" si="415"/>
        <v>30</v>
      </c>
      <c r="AI738" s="137">
        <f t="shared" si="431"/>
        <v>2667.5000000000005</v>
      </c>
      <c r="AJ738" s="137">
        <f t="shared" si="432"/>
        <v>2747.5250000000001</v>
      </c>
      <c r="AK738" s="137">
        <f t="shared" si="433"/>
        <v>2827.5499999999997</v>
      </c>
      <c r="AL738" s="137">
        <f t="shared" si="434"/>
        <v>2910</v>
      </c>
    </row>
    <row r="739" spans="1:38" ht="30.6">
      <c r="A739" s="5" t="s">
        <v>2205</v>
      </c>
      <c r="B739" s="5" t="s">
        <v>417</v>
      </c>
      <c r="C739" s="22" t="s">
        <v>697</v>
      </c>
      <c r="D739" s="22" t="s">
        <v>1449</v>
      </c>
      <c r="E739" s="22" t="s">
        <v>1458</v>
      </c>
      <c r="F739" s="22"/>
      <c r="G739" s="22"/>
      <c r="H739" s="23" t="s">
        <v>606</v>
      </c>
      <c r="I739" s="24">
        <v>2660</v>
      </c>
      <c r="J739" s="32">
        <v>41000</v>
      </c>
      <c r="K739" s="26" t="s">
        <v>1451</v>
      </c>
      <c r="L739" s="13">
        <f t="shared" si="429"/>
        <v>500</v>
      </c>
      <c r="M739" s="27">
        <f t="shared" si="442"/>
        <v>43500</v>
      </c>
      <c r="N739" s="27">
        <f t="shared" si="443"/>
        <v>43500.000000000102</v>
      </c>
      <c r="O739" s="15">
        <v>4</v>
      </c>
      <c r="P739" s="30">
        <f t="shared" si="419"/>
        <v>64370</v>
      </c>
      <c r="Q739" s="48">
        <f t="shared" si="420"/>
        <v>257480</v>
      </c>
      <c r="R739" s="44">
        <f t="shared" si="417"/>
        <v>80462.5</v>
      </c>
      <c r="S739" s="48">
        <f t="shared" si="438"/>
        <v>965550</v>
      </c>
      <c r="T739" s="44">
        <f t="shared" si="424"/>
        <v>84870</v>
      </c>
      <c r="U739" s="48">
        <f t="shared" si="439"/>
        <v>1018440</v>
      </c>
      <c r="V739" s="44">
        <f t="shared" si="425"/>
        <v>95120</v>
      </c>
      <c r="W739" s="48">
        <f t="shared" si="440"/>
        <v>1141440</v>
      </c>
      <c r="X739" s="44">
        <f t="shared" si="426"/>
        <v>105370</v>
      </c>
      <c r="Y739" s="48">
        <f t="shared" si="441"/>
        <v>1264440</v>
      </c>
      <c r="Z739" s="20">
        <f t="shared" si="446"/>
        <v>4389870</v>
      </c>
      <c r="AC739" s="87">
        <f t="shared" si="444"/>
        <v>600</v>
      </c>
      <c r="AD739" s="83">
        <f t="shared" si="445"/>
        <v>55800</v>
      </c>
      <c r="AE739" s="92">
        <f t="shared" ref="AE739:AE802" si="447">L739*1.1</f>
        <v>550</v>
      </c>
      <c r="AF739" s="92">
        <f t="shared" ref="AF739:AF802" si="448">L739*1.133</f>
        <v>566.5</v>
      </c>
      <c r="AG739" s="92">
        <f t="shared" ref="AG739:AG802" si="449">L739*1.166</f>
        <v>583</v>
      </c>
      <c r="AH739" s="92">
        <f t="shared" ref="AH739:AH802" si="450">L739*1.2</f>
        <v>600</v>
      </c>
      <c r="AI739" s="137">
        <f t="shared" si="431"/>
        <v>53350</v>
      </c>
      <c r="AJ739" s="137">
        <f t="shared" si="432"/>
        <v>54950.5</v>
      </c>
      <c r="AK739" s="137">
        <f t="shared" si="433"/>
        <v>56551</v>
      </c>
      <c r="AL739" s="137">
        <f t="shared" si="434"/>
        <v>58200</v>
      </c>
    </row>
    <row r="740" spans="1:38" ht="30.6">
      <c r="A740" s="5" t="s">
        <v>2205</v>
      </c>
      <c r="B740" s="5" t="s">
        <v>417</v>
      </c>
      <c r="C740" s="22" t="s">
        <v>697</v>
      </c>
      <c r="D740" s="22" t="s">
        <v>1449</v>
      </c>
      <c r="E740" s="22" t="s">
        <v>1459</v>
      </c>
      <c r="F740" s="22"/>
      <c r="G740" s="22"/>
      <c r="H740" s="23" t="s">
        <v>606</v>
      </c>
      <c r="I740" s="24">
        <v>2660</v>
      </c>
      <c r="J740" s="32">
        <v>15580</v>
      </c>
      <c r="K740" s="26" t="s">
        <v>1460</v>
      </c>
      <c r="L740" s="13">
        <f t="shared" si="429"/>
        <v>190</v>
      </c>
      <c r="M740" s="27">
        <f t="shared" si="442"/>
        <v>16530</v>
      </c>
      <c r="N740" s="27">
        <f t="shared" si="443"/>
        <v>16530.00000000004</v>
      </c>
      <c r="O740" s="15">
        <v>1</v>
      </c>
      <c r="P740" s="30">
        <f t="shared" si="419"/>
        <v>24460.600000000002</v>
      </c>
      <c r="Q740" s="48">
        <f t="shared" si="420"/>
        <v>24460.600000000002</v>
      </c>
      <c r="R740" s="44">
        <f t="shared" si="417"/>
        <v>30575.750000000004</v>
      </c>
      <c r="S740" s="48">
        <f t="shared" si="438"/>
        <v>91727.250000000015</v>
      </c>
      <c r="T740" s="44">
        <f t="shared" si="424"/>
        <v>32250.6</v>
      </c>
      <c r="U740" s="48">
        <f t="shared" si="439"/>
        <v>96751.799999999988</v>
      </c>
      <c r="V740" s="44">
        <f t="shared" si="425"/>
        <v>36145.599999999999</v>
      </c>
      <c r="W740" s="48">
        <f t="shared" si="440"/>
        <v>108436.79999999999</v>
      </c>
      <c r="X740" s="44">
        <f t="shared" si="426"/>
        <v>40040.6</v>
      </c>
      <c r="Y740" s="48">
        <f t="shared" si="441"/>
        <v>120121.79999999999</v>
      </c>
      <c r="Z740" s="20">
        <f t="shared" si="446"/>
        <v>417037.64999999997</v>
      </c>
      <c r="AC740" s="87">
        <f t="shared" si="444"/>
        <v>228</v>
      </c>
      <c r="AD740" s="83">
        <f t="shared" si="445"/>
        <v>21204</v>
      </c>
      <c r="AE740" s="92">
        <f t="shared" si="447"/>
        <v>209.00000000000003</v>
      </c>
      <c r="AF740" s="92">
        <f t="shared" si="448"/>
        <v>215.27</v>
      </c>
      <c r="AG740" s="92">
        <f t="shared" si="449"/>
        <v>221.54</v>
      </c>
      <c r="AH740" s="92">
        <f t="shared" si="450"/>
        <v>228</v>
      </c>
      <c r="AI740" s="137">
        <f t="shared" si="431"/>
        <v>20273.000000000004</v>
      </c>
      <c r="AJ740" s="137">
        <f t="shared" si="432"/>
        <v>20881.190000000002</v>
      </c>
      <c r="AK740" s="137">
        <f t="shared" si="433"/>
        <v>21489.38</v>
      </c>
      <c r="AL740" s="137">
        <f t="shared" si="434"/>
        <v>22116</v>
      </c>
    </row>
    <row r="741" spans="1:38" ht="30.6">
      <c r="A741" s="5" t="s">
        <v>2205</v>
      </c>
      <c r="B741" s="5" t="s">
        <v>417</v>
      </c>
      <c r="C741" s="22" t="s">
        <v>697</v>
      </c>
      <c r="D741" s="22" t="s">
        <v>1449</v>
      </c>
      <c r="E741" s="22" t="s">
        <v>1461</v>
      </c>
      <c r="F741" s="22"/>
      <c r="G741" s="22"/>
      <c r="H741" s="23" t="s">
        <v>606</v>
      </c>
      <c r="I741" s="24">
        <v>2660</v>
      </c>
      <c r="J741" s="32">
        <v>41000</v>
      </c>
      <c r="K741" s="26" t="s">
        <v>1451</v>
      </c>
      <c r="L741" s="13">
        <f t="shared" si="429"/>
        <v>500</v>
      </c>
      <c r="M741" s="27">
        <f t="shared" si="442"/>
        <v>43500</v>
      </c>
      <c r="N741" s="27">
        <f t="shared" si="443"/>
        <v>43500.000000000102</v>
      </c>
      <c r="O741" s="15">
        <v>5</v>
      </c>
      <c r="P741" s="30">
        <f t="shared" si="419"/>
        <v>64370</v>
      </c>
      <c r="Q741" s="48">
        <f t="shared" si="420"/>
        <v>321850</v>
      </c>
      <c r="R741" s="44">
        <f t="shared" si="417"/>
        <v>80462.5</v>
      </c>
      <c r="S741" s="48">
        <f t="shared" si="438"/>
        <v>1206937.5</v>
      </c>
      <c r="T741" s="44">
        <f t="shared" si="424"/>
        <v>84870</v>
      </c>
      <c r="U741" s="48">
        <f t="shared" si="439"/>
        <v>1273050</v>
      </c>
      <c r="V741" s="44">
        <f t="shared" si="425"/>
        <v>95120</v>
      </c>
      <c r="W741" s="48">
        <f t="shared" si="440"/>
        <v>1426800</v>
      </c>
      <c r="X741" s="44">
        <f t="shared" si="426"/>
        <v>105370</v>
      </c>
      <c r="Y741" s="48">
        <f t="shared" si="441"/>
        <v>1580550</v>
      </c>
      <c r="Z741" s="20">
        <f t="shared" si="446"/>
        <v>5487337.5</v>
      </c>
      <c r="AC741" s="87">
        <f t="shared" si="444"/>
        <v>600</v>
      </c>
      <c r="AD741" s="83">
        <f t="shared" si="445"/>
        <v>55800</v>
      </c>
      <c r="AE741" s="92">
        <f t="shared" si="447"/>
        <v>550</v>
      </c>
      <c r="AF741" s="92">
        <f t="shared" si="448"/>
        <v>566.5</v>
      </c>
      <c r="AG741" s="92">
        <f t="shared" si="449"/>
        <v>583</v>
      </c>
      <c r="AH741" s="92">
        <f t="shared" si="450"/>
        <v>600</v>
      </c>
      <c r="AI741" s="137">
        <f t="shared" si="431"/>
        <v>53350</v>
      </c>
      <c r="AJ741" s="137">
        <f t="shared" si="432"/>
        <v>54950.5</v>
      </c>
      <c r="AK741" s="137">
        <f t="shared" si="433"/>
        <v>56551</v>
      </c>
      <c r="AL741" s="137">
        <f t="shared" si="434"/>
        <v>58200</v>
      </c>
    </row>
    <row r="742" spans="1:38" ht="81.599999999999994">
      <c r="A742" s="5" t="s">
        <v>2205</v>
      </c>
      <c r="B742" s="5" t="s">
        <v>417</v>
      </c>
      <c r="C742" s="22" t="s">
        <v>697</v>
      </c>
      <c r="D742" s="22" t="s">
        <v>1449</v>
      </c>
      <c r="E742" s="22" t="s">
        <v>1462</v>
      </c>
      <c r="F742" s="22"/>
      <c r="G742" s="22"/>
      <c r="H742" s="23" t="s">
        <v>606</v>
      </c>
      <c r="I742" s="24">
        <v>2660</v>
      </c>
      <c r="J742" s="32">
        <v>41000</v>
      </c>
      <c r="K742" s="26" t="s">
        <v>1451</v>
      </c>
      <c r="L742" s="13">
        <f t="shared" si="429"/>
        <v>500</v>
      </c>
      <c r="M742" s="27">
        <f t="shared" si="442"/>
        <v>43500</v>
      </c>
      <c r="N742" s="27">
        <f t="shared" si="443"/>
        <v>43500.000000000102</v>
      </c>
      <c r="O742" s="15">
        <v>6</v>
      </c>
      <c r="P742" s="30">
        <f t="shared" si="419"/>
        <v>64370</v>
      </c>
      <c r="Q742" s="48">
        <f t="shared" si="420"/>
        <v>386220</v>
      </c>
      <c r="R742" s="44">
        <f t="shared" si="417"/>
        <v>80462.5</v>
      </c>
      <c r="S742" s="48">
        <f t="shared" si="438"/>
        <v>1448325</v>
      </c>
      <c r="T742" s="44">
        <f t="shared" si="424"/>
        <v>84870</v>
      </c>
      <c r="U742" s="48">
        <f t="shared" si="439"/>
        <v>1527660</v>
      </c>
      <c r="V742" s="44">
        <f t="shared" si="425"/>
        <v>95120</v>
      </c>
      <c r="W742" s="48">
        <f t="shared" si="440"/>
        <v>1712160</v>
      </c>
      <c r="X742" s="44">
        <f t="shared" si="426"/>
        <v>105370</v>
      </c>
      <c r="Y742" s="48">
        <f t="shared" si="441"/>
        <v>1896660</v>
      </c>
      <c r="Z742" s="20">
        <f t="shared" si="446"/>
        <v>6584805</v>
      </c>
      <c r="AC742" s="87">
        <f t="shared" si="444"/>
        <v>600</v>
      </c>
      <c r="AD742" s="83">
        <f t="shared" si="445"/>
        <v>55800</v>
      </c>
      <c r="AE742" s="92">
        <f t="shared" si="447"/>
        <v>550</v>
      </c>
      <c r="AF742" s="92">
        <f t="shared" si="448"/>
        <v>566.5</v>
      </c>
      <c r="AG742" s="92">
        <f t="shared" si="449"/>
        <v>583</v>
      </c>
      <c r="AH742" s="92">
        <f t="shared" si="450"/>
        <v>600</v>
      </c>
      <c r="AI742" s="137">
        <f t="shared" si="431"/>
        <v>53350</v>
      </c>
      <c r="AJ742" s="137">
        <f t="shared" si="432"/>
        <v>54950.5</v>
      </c>
      <c r="AK742" s="137">
        <f t="shared" si="433"/>
        <v>56551</v>
      </c>
      <c r="AL742" s="137">
        <f t="shared" si="434"/>
        <v>58200</v>
      </c>
    </row>
    <row r="743" spans="1:38" ht="40.799999999999997">
      <c r="A743" s="5" t="s">
        <v>2205</v>
      </c>
      <c r="B743" s="5" t="s">
        <v>417</v>
      </c>
      <c r="C743" s="22" t="s">
        <v>697</v>
      </c>
      <c r="D743" s="22" t="s">
        <v>1449</v>
      </c>
      <c r="E743" s="22" t="s">
        <v>1463</v>
      </c>
      <c r="F743" s="22"/>
      <c r="G743" s="22"/>
      <c r="H743" s="23" t="s">
        <v>606</v>
      </c>
      <c r="I743" s="24">
        <v>2660</v>
      </c>
      <c r="J743" s="32">
        <v>41000</v>
      </c>
      <c r="K743" s="26" t="s">
        <v>1451</v>
      </c>
      <c r="L743" s="13">
        <f t="shared" si="429"/>
        <v>500</v>
      </c>
      <c r="M743" s="27">
        <f t="shared" si="442"/>
        <v>43500</v>
      </c>
      <c r="N743" s="27">
        <f t="shared" si="443"/>
        <v>43500.000000000102</v>
      </c>
      <c r="O743" s="15">
        <v>9</v>
      </c>
      <c r="P743" s="30">
        <f t="shared" si="419"/>
        <v>64370</v>
      </c>
      <c r="Q743" s="48">
        <f t="shared" si="420"/>
        <v>579330</v>
      </c>
      <c r="R743" s="44">
        <f t="shared" si="417"/>
        <v>80462.5</v>
      </c>
      <c r="S743" s="48">
        <f t="shared" si="438"/>
        <v>2172487.5</v>
      </c>
      <c r="T743" s="44">
        <f t="shared" si="424"/>
        <v>84870</v>
      </c>
      <c r="U743" s="48">
        <f t="shared" si="439"/>
        <v>2291490</v>
      </c>
      <c r="V743" s="44">
        <f t="shared" si="425"/>
        <v>95120</v>
      </c>
      <c r="W743" s="48">
        <f t="shared" si="440"/>
        <v>2568240</v>
      </c>
      <c r="X743" s="44">
        <f t="shared" si="426"/>
        <v>105370</v>
      </c>
      <c r="Y743" s="48">
        <f t="shared" si="441"/>
        <v>2844990</v>
      </c>
      <c r="Z743" s="20">
        <f t="shared" si="446"/>
        <v>9877207.5</v>
      </c>
      <c r="AC743" s="87">
        <f t="shared" si="444"/>
        <v>600</v>
      </c>
      <c r="AD743" s="83">
        <f t="shared" si="445"/>
        <v>55800</v>
      </c>
      <c r="AE743" s="92">
        <f t="shared" si="447"/>
        <v>550</v>
      </c>
      <c r="AF743" s="92">
        <f t="shared" si="448"/>
        <v>566.5</v>
      </c>
      <c r="AG743" s="92">
        <f t="shared" si="449"/>
        <v>583</v>
      </c>
      <c r="AH743" s="92">
        <f t="shared" si="450"/>
        <v>600</v>
      </c>
      <c r="AI743" s="137">
        <f t="shared" si="431"/>
        <v>53350</v>
      </c>
      <c r="AJ743" s="137">
        <f t="shared" si="432"/>
        <v>54950.5</v>
      </c>
      <c r="AK743" s="137">
        <f t="shared" si="433"/>
        <v>56551</v>
      </c>
      <c r="AL743" s="137">
        <f t="shared" si="434"/>
        <v>58200</v>
      </c>
    </row>
    <row r="744" spans="1:38" ht="40.799999999999997">
      <c r="A744" s="5" t="s">
        <v>2205</v>
      </c>
      <c r="B744" s="5" t="s">
        <v>417</v>
      </c>
      <c r="C744" s="22" t="s">
        <v>697</v>
      </c>
      <c r="D744" s="22" t="s">
        <v>1449</v>
      </c>
      <c r="E744" s="22" t="s">
        <v>1464</v>
      </c>
      <c r="F744" s="22"/>
      <c r="G744" s="22"/>
      <c r="H744" s="23" t="s">
        <v>606</v>
      </c>
      <c r="I744" s="24">
        <v>6650</v>
      </c>
      <c r="J744" s="32">
        <v>8200</v>
      </c>
      <c r="K744" s="26" t="s">
        <v>1465</v>
      </c>
      <c r="L744" s="13">
        <f t="shared" si="429"/>
        <v>100</v>
      </c>
      <c r="M744" s="27">
        <f t="shared" si="442"/>
        <v>8700</v>
      </c>
      <c r="N744" s="27">
        <f t="shared" si="443"/>
        <v>8700.00000000002</v>
      </c>
      <c r="O744" s="15">
        <v>15</v>
      </c>
      <c r="P744" s="30">
        <f t="shared" si="419"/>
        <v>12874</v>
      </c>
      <c r="Q744" s="48">
        <f t="shared" si="420"/>
        <v>193110</v>
      </c>
      <c r="R744" s="44">
        <f t="shared" si="417"/>
        <v>16092.5</v>
      </c>
      <c r="S744" s="48">
        <f t="shared" si="438"/>
        <v>724162.5</v>
      </c>
      <c r="T744" s="44">
        <f t="shared" si="424"/>
        <v>16974</v>
      </c>
      <c r="U744" s="48">
        <f t="shared" si="439"/>
        <v>763830</v>
      </c>
      <c r="V744" s="44">
        <f t="shared" si="425"/>
        <v>19024</v>
      </c>
      <c r="W744" s="48">
        <f t="shared" si="440"/>
        <v>856080</v>
      </c>
      <c r="X744" s="44">
        <f t="shared" si="426"/>
        <v>21074</v>
      </c>
      <c r="Y744" s="48">
        <f t="shared" si="441"/>
        <v>948330</v>
      </c>
      <c r="Z744" s="20">
        <f t="shared" si="446"/>
        <v>3292402.5</v>
      </c>
      <c r="AC744" s="87">
        <f t="shared" si="444"/>
        <v>120</v>
      </c>
      <c r="AD744" s="83">
        <f t="shared" si="445"/>
        <v>11160</v>
      </c>
      <c r="AE744" s="92">
        <f t="shared" si="447"/>
        <v>110.00000000000001</v>
      </c>
      <c r="AF744" s="92">
        <f t="shared" si="448"/>
        <v>113.3</v>
      </c>
      <c r="AG744" s="92">
        <f t="shared" si="449"/>
        <v>116.6</v>
      </c>
      <c r="AH744" s="92">
        <f t="shared" si="450"/>
        <v>120</v>
      </c>
      <c r="AI744" s="137">
        <f t="shared" si="431"/>
        <v>10670.000000000002</v>
      </c>
      <c r="AJ744" s="137">
        <f t="shared" si="432"/>
        <v>10990.1</v>
      </c>
      <c r="AK744" s="137">
        <f t="shared" si="433"/>
        <v>11310.199999999999</v>
      </c>
      <c r="AL744" s="137">
        <f t="shared" si="434"/>
        <v>11640</v>
      </c>
    </row>
    <row r="745" spans="1:38" ht="30.6">
      <c r="A745" s="5" t="s">
        <v>2205</v>
      </c>
      <c r="B745" s="5" t="s">
        <v>417</v>
      </c>
      <c r="C745" s="22" t="s">
        <v>697</v>
      </c>
      <c r="D745" s="22" t="s">
        <v>1449</v>
      </c>
      <c r="E745" s="22" t="s">
        <v>1466</v>
      </c>
      <c r="F745" s="22"/>
      <c r="G745" s="22"/>
      <c r="H745" s="23" t="s">
        <v>606</v>
      </c>
      <c r="I745" s="24">
        <v>6650</v>
      </c>
      <c r="J745" s="32">
        <v>41000</v>
      </c>
      <c r="K745" s="26" t="s">
        <v>1467</v>
      </c>
      <c r="L745" s="13">
        <f t="shared" si="429"/>
        <v>500</v>
      </c>
      <c r="M745" s="27">
        <f t="shared" si="442"/>
        <v>43500</v>
      </c>
      <c r="N745" s="27">
        <f t="shared" si="443"/>
        <v>43500.000000000102</v>
      </c>
      <c r="O745" s="15">
        <v>15</v>
      </c>
      <c r="P745" s="30">
        <f t="shared" si="419"/>
        <v>64370</v>
      </c>
      <c r="Q745" s="48">
        <f t="shared" si="420"/>
        <v>965550</v>
      </c>
      <c r="R745" s="44">
        <f t="shared" si="417"/>
        <v>80462.5</v>
      </c>
      <c r="S745" s="48">
        <f t="shared" si="438"/>
        <v>3620812.5</v>
      </c>
      <c r="T745" s="44">
        <f t="shared" si="424"/>
        <v>84870</v>
      </c>
      <c r="U745" s="48">
        <f t="shared" si="439"/>
        <v>3819150</v>
      </c>
      <c r="V745" s="44">
        <f t="shared" si="425"/>
        <v>95120</v>
      </c>
      <c r="W745" s="48">
        <f t="shared" si="440"/>
        <v>4280400</v>
      </c>
      <c r="X745" s="44">
        <f t="shared" si="426"/>
        <v>105370</v>
      </c>
      <c r="Y745" s="48">
        <f t="shared" si="441"/>
        <v>4741650</v>
      </c>
      <c r="Z745" s="20">
        <f t="shared" si="446"/>
        <v>16462012.5</v>
      </c>
      <c r="AC745" s="87">
        <f t="shared" si="444"/>
        <v>600</v>
      </c>
      <c r="AD745" s="83">
        <f t="shared" si="445"/>
        <v>55800</v>
      </c>
      <c r="AE745" s="92">
        <f t="shared" si="447"/>
        <v>550</v>
      </c>
      <c r="AF745" s="92">
        <f t="shared" si="448"/>
        <v>566.5</v>
      </c>
      <c r="AG745" s="92">
        <f t="shared" si="449"/>
        <v>583</v>
      </c>
      <c r="AH745" s="92">
        <f t="shared" si="450"/>
        <v>600</v>
      </c>
      <c r="AI745" s="137">
        <f t="shared" si="431"/>
        <v>53350</v>
      </c>
      <c r="AJ745" s="137">
        <f t="shared" si="432"/>
        <v>54950.5</v>
      </c>
      <c r="AK745" s="137">
        <f t="shared" si="433"/>
        <v>56551</v>
      </c>
      <c r="AL745" s="137">
        <f t="shared" si="434"/>
        <v>58200</v>
      </c>
    </row>
    <row r="746" spans="1:38" ht="51">
      <c r="A746" s="5" t="s">
        <v>2205</v>
      </c>
      <c r="B746" s="5" t="s">
        <v>417</v>
      </c>
      <c r="C746" s="22" t="s">
        <v>697</v>
      </c>
      <c r="D746" s="22" t="s">
        <v>1449</v>
      </c>
      <c r="E746" s="22" t="s">
        <v>1468</v>
      </c>
      <c r="F746" s="22"/>
      <c r="G746" s="22"/>
      <c r="H746" s="23" t="s">
        <v>606</v>
      </c>
      <c r="I746" s="24">
        <v>266</v>
      </c>
      <c r="J746" s="32">
        <v>1640</v>
      </c>
      <c r="K746" s="26" t="s">
        <v>1467</v>
      </c>
      <c r="L746" s="13">
        <f t="shared" si="429"/>
        <v>20</v>
      </c>
      <c r="M746" s="27">
        <f t="shared" si="442"/>
        <v>1740</v>
      </c>
      <c r="N746" s="27">
        <f t="shared" si="443"/>
        <v>1740.0000000000041</v>
      </c>
      <c r="O746" s="15">
        <v>15</v>
      </c>
      <c r="P746" s="30">
        <f t="shared" si="419"/>
        <v>2574.8000000000002</v>
      </c>
      <c r="Q746" s="48">
        <f t="shared" si="420"/>
        <v>38622</v>
      </c>
      <c r="R746" s="44">
        <f t="shared" si="417"/>
        <v>3218.5</v>
      </c>
      <c r="S746" s="48">
        <f t="shared" si="438"/>
        <v>144832.5</v>
      </c>
      <c r="T746" s="44">
        <f t="shared" si="424"/>
        <v>3394.7999999999997</v>
      </c>
      <c r="U746" s="48">
        <f t="shared" si="439"/>
        <v>152765.99999999997</v>
      </c>
      <c r="V746" s="44">
        <f t="shared" si="425"/>
        <v>3804.7999999999997</v>
      </c>
      <c r="W746" s="48">
        <f t="shared" si="440"/>
        <v>171215.99999999997</v>
      </c>
      <c r="X746" s="44">
        <f t="shared" si="426"/>
        <v>4214.8</v>
      </c>
      <c r="Y746" s="48">
        <f t="shared" si="441"/>
        <v>189666</v>
      </c>
      <c r="Z746" s="20">
        <f t="shared" si="446"/>
        <v>658480.5</v>
      </c>
      <c r="AC746" s="87">
        <f t="shared" si="444"/>
        <v>24</v>
      </c>
      <c r="AD746" s="83">
        <f t="shared" si="445"/>
        <v>2232</v>
      </c>
      <c r="AE746" s="92">
        <f t="shared" si="447"/>
        <v>22</v>
      </c>
      <c r="AF746" s="92">
        <f t="shared" si="448"/>
        <v>22.66</v>
      </c>
      <c r="AG746" s="92">
        <f t="shared" si="449"/>
        <v>23.32</v>
      </c>
      <c r="AH746" s="92">
        <f t="shared" si="450"/>
        <v>24</v>
      </c>
      <c r="AI746" s="137">
        <f t="shared" si="431"/>
        <v>2134</v>
      </c>
      <c r="AJ746" s="137">
        <f t="shared" si="432"/>
        <v>2198.02</v>
      </c>
      <c r="AK746" s="137">
        <f t="shared" si="433"/>
        <v>2262.04</v>
      </c>
      <c r="AL746" s="137">
        <f t="shared" si="434"/>
        <v>2328</v>
      </c>
    </row>
    <row r="747" spans="1:38" ht="40.799999999999997">
      <c r="A747" s="5" t="s">
        <v>2205</v>
      </c>
      <c r="B747" s="5" t="s">
        <v>417</v>
      </c>
      <c r="C747" s="22" t="s">
        <v>697</v>
      </c>
      <c r="D747" s="22" t="s">
        <v>1449</v>
      </c>
      <c r="E747" s="22" t="s">
        <v>1469</v>
      </c>
      <c r="F747" s="22" t="s">
        <v>1470</v>
      </c>
      <c r="G747" s="22"/>
      <c r="H747" s="23" t="s">
        <v>606</v>
      </c>
      <c r="I747" s="24">
        <v>266</v>
      </c>
      <c r="J747" s="32">
        <v>1640</v>
      </c>
      <c r="K747" s="26" t="s">
        <v>1467</v>
      </c>
      <c r="L747" s="13">
        <f t="shared" si="429"/>
        <v>20</v>
      </c>
      <c r="M747" s="27">
        <f t="shared" si="442"/>
        <v>1740</v>
      </c>
      <c r="N747" s="27">
        <f t="shared" si="443"/>
        <v>1740.0000000000041</v>
      </c>
      <c r="O747" s="15">
        <v>16</v>
      </c>
      <c r="P747" s="30">
        <f t="shared" si="419"/>
        <v>2574.8000000000002</v>
      </c>
      <c r="Q747" s="48">
        <f t="shared" si="420"/>
        <v>41196.800000000003</v>
      </c>
      <c r="R747" s="44">
        <f t="shared" si="417"/>
        <v>3218.5</v>
      </c>
      <c r="S747" s="48">
        <f t="shared" si="438"/>
        <v>154488</v>
      </c>
      <c r="T747" s="44">
        <f t="shared" si="424"/>
        <v>3394.7999999999997</v>
      </c>
      <c r="U747" s="48">
        <f t="shared" si="439"/>
        <v>162950.39999999999</v>
      </c>
      <c r="V747" s="44">
        <f t="shared" si="425"/>
        <v>3804.7999999999997</v>
      </c>
      <c r="W747" s="48">
        <f t="shared" si="440"/>
        <v>182630.39999999999</v>
      </c>
      <c r="X747" s="44">
        <f t="shared" si="426"/>
        <v>4214.8</v>
      </c>
      <c r="Y747" s="48">
        <f t="shared" si="441"/>
        <v>202310.40000000002</v>
      </c>
      <c r="Z747" s="20">
        <f t="shared" si="446"/>
        <v>702379.20000000007</v>
      </c>
      <c r="AC747" s="87">
        <f t="shared" si="444"/>
        <v>24</v>
      </c>
      <c r="AD747" s="83">
        <f t="shared" si="445"/>
        <v>2232</v>
      </c>
      <c r="AE747" s="92">
        <f t="shared" si="447"/>
        <v>22</v>
      </c>
      <c r="AF747" s="92">
        <f t="shared" si="448"/>
        <v>22.66</v>
      </c>
      <c r="AG747" s="92">
        <f t="shared" si="449"/>
        <v>23.32</v>
      </c>
      <c r="AH747" s="92">
        <f t="shared" si="450"/>
        <v>24</v>
      </c>
      <c r="AI747" s="137">
        <f t="shared" si="431"/>
        <v>2134</v>
      </c>
      <c r="AJ747" s="137">
        <f t="shared" si="432"/>
        <v>2198.02</v>
      </c>
      <c r="AK747" s="137">
        <f t="shared" si="433"/>
        <v>2262.04</v>
      </c>
      <c r="AL747" s="137">
        <f t="shared" si="434"/>
        <v>2328</v>
      </c>
    </row>
    <row r="748" spans="1:38" ht="30.6">
      <c r="A748" s="5" t="s">
        <v>2205</v>
      </c>
      <c r="B748" s="5" t="s">
        <v>417</v>
      </c>
      <c r="C748" s="22" t="s">
        <v>697</v>
      </c>
      <c r="D748" s="22" t="s">
        <v>1449</v>
      </c>
      <c r="E748" s="22" t="s">
        <v>1471</v>
      </c>
      <c r="F748" s="22" t="s">
        <v>1470</v>
      </c>
      <c r="G748" s="22"/>
      <c r="H748" s="23" t="s">
        <v>606</v>
      </c>
      <c r="I748" s="24">
        <v>266</v>
      </c>
      <c r="J748" s="32">
        <v>1640</v>
      </c>
      <c r="K748" s="26" t="s">
        <v>1467</v>
      </c>
      <c r="L748" s="13">
        <f t="shared" si="429"/>
        <v>20</v>
      </c>
      <c r="M748" s="27">
        <f t="shared" si="442"/>
        <v>1740</v>
      </c>
      <c r="N748" s="27">
        <f t="shared" si="443"/>
        <v>1740.0000000000041</v>
      </c>
      <c r="O748" s="15">
        <v>23</v>
      </c>
      <c r="P748" s="30">
        <f t="shared" si="419"/>
        <v>2574.8000000000002</v>
      </c>
      <c r="Q748" s="48">
        <f t="shared" si="420"/>
        <v>59220.4</v>
      </c>
      <c r="R748" s="44">
        <f t="shared" si="417"/>
        <v>3218.5</v>
      </c>
      <c r="S748" s="48">
        <f t="shared" si="438"/>
        <v>222076.5</v>
      </c>
      <c r="T748" s="44">
        <f t="shared" si="424"/>
        <v>3394.7999999999997</v>
      </c>
      <c r="U748" s="48">
        <f t="shared" si="439"/>
        <v>234241.19999999998</v>
      </c>
      <c r="V748" s="44">
        <f t="shared" si="425"/>
        <v>3804.7999999999997</v>
      </c>
      <c r="W748" s="48">
        <f t="shared" si="440"/>
        <v>262531.19999999995</v>
      </c>
      <c r="X748" s="44">
        <f t="shared" si="426"/>
        <v>4214.8</v>
      </c>
      <c r="Y748" s="48">
        <f t="shared" si="441"/>
        <v>290821.2</v>
      </c>
      <c r="Z748" s="20">
        <f t="shared" si="446"/>
        <v>1009670.0999999999</v>
      </c>
      <c r="AC748" s="87">
        <f t="shared" si="444"/>
        <v>24</v>
      </c>
      <c r="AD748" s="83">
        <f t="shared" si="445"/>
        <v>2232</v>
      </c>
      <c r="AE748" s="92">
        <f t="shared" si="447"/>
        <v>22</v>
      </c>
      <c r="AF748" s="92">
        <f t="shared" si="448"/>
        <v>22.66</v>
      </c>
      <c r="AG748" s="92">
        <f t="shared" si="449"/>
        <v>23.32</v>
      </c>
      <c r="AH748" s="92">
        <f t="shared" si="450"/>
        <v>24</v>
      </c>
      <c r="AI748" s="137">
        <f t="shared" si="431"/>
        <v>2134</v>
      </c>
      <c r="AJ748" s="137">
        <f t="shared" si="432"/>
        <v>2198.02</v>
      </c>
      <c r="AK748" s="137">
        <f t="shared" si="433"/>
        <v>2262.04</v>
      </c>
      <c r="AL748" s="137">
        <f t="shared" si="434"/>
        <v>2328</v>
      </c>
    </row>
    <row r="749" spans="1:38">
      <c r="A749" s="5" t="s">
        <v>2205</v>
      </c>
      <c r="B749" s="5" t="s">
        <v>417</v>
      </c>
      <c r="C749" s="22" t="s">
        <v>85</v>
      </c>
      <c r="D749" s="22"/>
      <c r="E749" s="22"/>
      <c r="F749" s="22"/>
      <c r="G749" s="22"/>
      <c r="H749" s="23"/>
      <c r="I749" s="24"/>
      <c r="J749" s="32"/>
      <c r="K749" s="26"/>
      <c r="L749" s="13">
        <f t="shared" si="429"/>
        <v>0</v>
      </c>
      <c r="M749" s="27">
        <f t="shared" si="442"/>
        <v>0</v>
      </c>
      <c r="N749" s="27">
        <f t="shared" si="443"/>
        <v>0</v>
      </c>
      <c r="P749" s="30">
        <f t="shared" si="419"/>
        <v>0</v>
      </c>
      <c r="Q749" s="48">
        <f t="shared" si="420"/>
        <v>0</v>
      </c>
      <c r="R749" s="44">
        <f t="shared" si="417"/>
        <v>0</v>
      </c>
      <c r="S749" s="48">
        <f t="shared" si="438"/>
        <v>0</v>
      </c>
      <c r="T749" s="44">
        <f t="shared" si="424"/>
        <v>0</v>
      </c>
      <c r="U749" s="48">
        <f t="shared" si="439"/>
        <v>0</v>
      </c>
      <c r="V749" s="44">
        <f t="shared" si="425"/>
        <v>0</v>
      </c>
      <c r="W749" s="48">
        <f t="shared" si="440"/>
        <v>0</v>
      </c>
      <c r="X749" s="44">
        <f t="shared" si="426"/>
        <v>0</v>
      </c>
      <c r="Y749" s="48">
        <f t="shared" si="441"/>
        <v>0</v>
      </c>
      <c r="Z749" s="34">
        <f>SUM(Z732:Z748)</f>
        <v>61282585.200000003</v>
      </c>
      <c r="AC749" s="87">
        <f t="shared" si="444"/>
        <v>0</v>
      </c>
      <c r="AD749" s="83">
        <f t="shared" si="445"/>
        <v>0</v>
      </c>
      <c r="AE749" s="92">
        <f t="shared" si="447"/>
        <v>0</v>
      </c>
      <c r="AF749" s="92">
        <f t="shared" si="448"/>
        <v>0</v>
      </c>
      <c r="AG749" s="92">
        <f t="shared" si="449"/>
        <v>0</v>
      </c>
      <c r="AH749" s="92">
        <f t="shared" si="450"/>
        <v>0</v>
      </c>
      <c r="AI749" s="137">
        <f t="shared" si="431"/>
        <v>0</v>
      </c>
      <c r="AJ749" s="137">
        <f t="shared" si="432"/>
        <v>0</v>
      </c>
      <c r="AK749" s="137">
        <f t="shared" si="433"/>
        <v>0</v>
      </c>
      <c r="AL749" s="137">
        <f t="shared" si="434"/>
        <v>0</v>
      </c>
    </row>
    <row r="750" spans="1:38" ht="30.6">
      <c r="A750" s="5" t="s">
        <v>2205</v>
      </c>
      <c r="B750" s="5" t="s">
        <v>417</v>
      </c>
      <c r="C750" s="22" t="s">
        <v>697</v>
      </c>
      <c r="D750" s="22" t="s">
        <v>1472</v>
      </c>
      <c r="E750" s="22" t="s">
        <v>1473</v>
      </c>
      <c r="F750" s="22"/>
      <c r="G750" s="22"/>
      <c r="H750" s="23" t="s">
        <v>606</v>
      </c>
      <c r="I750" s="24">
        <v>1995</v>
      </c>
      <c r="J750" s="32">
        <v>1640</v>
      </c>
      <c r="K750" s="26" t="s">
        <v>1439</v>
      </c>
      <c r="L750" s="13">
        <f t="shared" si="429"/>
        <v>20</v>
      </c>
      <c r="M750" s="27">
        <f t="shared" si="442"/>
        <v>1740</v>
      </c>
      <c r="N750" s="27">
        <f t="shared" si="443"/>
        <v>1740.0000000000041</v>
      </c>
      <c r="O750" s="15">
        <v>180</v>
      </c>
      <c r="P750" s="30">
        <f t="shared" si="419"/>
        <v>2574.8000000000002</v>
      </c>
      <c r="Q750" s="48">
        <f t="shared" si="420"/>
        <v>463464.00000000006</v>
      </c>
      <c r="R750" s="44">
        <f t="shared" ref="R750:R813" si="451">+P750*1.25</f>
        <v>3218.5</v>
      </c>
      <c r="S750" s="48">
        <f t="shared" si="438"/>
        <v>1737990</v>
      </c>
      <c r="T750" s="44">
        <f t="shared" si="424"/>
        <v>3394.7999999999997</v>
      </c>
      <c r="U750" s="48">
        <f t="shared" si="439"/>
        <v>1833192</v>
      </c>
      <c r="V750" s="44">
        <f t="shared" si="425"/>
        <v>3804.7999999999997</v>
      </c>
      <c r="W750" s="48">
        <f t="shared" si="440"/>
        <v>2054592</v>
      </c>
      <c r="X750" s="44">
        <f t="shared" si="426"/>
        <v>4214.8</v>
      </c>
      <c r="Y750" s="48">
        <f t="shared" si="441"/>
        <v>2275992</v>
      </c>
      <c r="Z750" s="20">
        <f t="shared" si="446"/>
        <v>7901766</v>
      </c>
      <c r="AC750" s="87">
        <f t="shared" si="444"/>
        <v>24</v>
      </c>
      <c r="AD750" s="83">
        <f t="shared" si="445"/>
        <v>2232</v>
      </c>
      <c r="AE750" s="92">
        <f t="shared" si="447"/>
        <v>22</v>
      </c>
      <c r="AF750" s="92">
        <f t="shared" si="448"/>
        <v>22.66</v>
      </c>
      <c r="AG750" s="92">
        <f t="shared" si="449"/>
        <v>23.32</v>
      </c>
      <c r="AH750" s="92">
        <f t="shared" si="450"/>
        <v>24</v>
      </c>
      <c r="AI750" s="137">
        <f t="shared" si="431"/>
        <v>2134</v>
      </c>
      <c r="AJ750" s="137">
        <f t="shared" si="432"/>
        <v>2198.02</v>
      </c>
      <c r="AK750" s="137">
        <f t="shared" si="433"/>
        <v>2262.04</v>
      </c>
      <c r="AL750" s="137">
        <f t="shared" si="434"/>
        <v>2328</v>
      </c>
    </row>
    <row r="751" spans="1:38" ht="30.6">
      <c r="A751" s="5" t="s">
        <v>2205</v>
      </c>
      <c r="B751" s="5" t="s">
        <v>417</v>
      </c>
      <c r="C751" s="22" t="s">
        <v>697</v>
      </c>
      <c r="D751" s="22" t="s">
        <v>1472</v>
      </c>
      <c r="E751" s="22" t="s">
        <v>1474</v>
      </c>
      <c r="F751" s="22"/>
      <c r="G751" s="22"/>
      <c r="H751" s="23" t="s">
        <v>606</v>
      </c>
      <c r="I751" s="24">
        <v>1529.5</v>
      </c>
      <c r="J751" s="32">
        <v>1640</v>
      </c>
      <c r="K751" s="26" t="s">
        <v>1475</v>
      </c>
      <c r="L751" s="13">
        <f t="shared" si="429"/>
        <v>20</v>
      </c>
      <c r="M751" s="27">
        <f t="shared" si="442"/>
        <v>1740</v>
      </c>
      <c r="N751" s="27">
        <f t="shared" si="443"/>
        <v>1740.0000000000041</v>
      </c>
      <c r="O751" s="15">
        <v>180</v>
      </c>
      <c r="P751" s="30">
        <f t="shared" si="419"/>
        <v>2574.8000000000002</v>
      </c>
      <c r="Q751" s="48">
        <f t="shared" si="420"/>
        <v>463464.00000000006</v>
      </c>
      <c r="R751" s="44">
        <f t="shared" si="451"/>
        <v>3218.5</v>
      </c>
      <c r="S751" s="48">
        <f t="shared" si="438"/>
        <v>1737990</v>
      </c>
      <c r="T751" s="44">
        <f t="shared" si="424"/>
        <v>3394.7999999999997</v>
      </c>
      <c r="U751" s="48">
        <f t="shared" si="439"/>
        <v>1833192</v>
      </c>
      <c r="V751" s="44">
        <f t="shared" si="425"/>
        <v>3804.7999999999997</v>
      </c>
      <c r="W751" s="48">
        <f t="shared" si="440"/>
        <v>2054592</v>
      </c>
      <c r="X751" s="44">
        <f t="shared" si="426"/>
        <v>4214.8</v>
      </c>
      <c r="Y751" s="48">
        <f t="shared" si="441"/>
        <v>2275992</v>
      </c>
      <c r="Z751" s="20">
        <f t="shared" si="446"/>
        <v>7901766</v>
      </c>
      <c r="AC751" s="87">
        <f t="shared" si="444"/>
        <v>24</v>
      </c>
      <c r="AD751" s="83">
        <f t="shared" si="445"/>
        <v>2232</v>
      </c>
      <c r="AE751" s="92">
        <f t="shared" si="447"/>
        <v>22</v>
      </c>
      <c r="AF751" s="92">
        <f t="shared" si="448"/>
        <v>22.66</v>
      </c>
      <c r="AG751" s="92">
        <f t="shared" si="449"/>
        <v>23.32</v>
      </c>
      <c r="AH751" s="92">
        <f t="shared" si="450"/>
        <v>24</v>
      </c>
      <c r="AI751" s="137">
        <f t="shared" si="431"/>
        <v>2134</v>
      </c>
      <c r="AJ751" s="137">
        <f t="shared" si="432"/>
        <v>2198.02</v>
      </c>
      <c r="AK751" s="137">
        <f t="shared" si="433"/>
        <v>2262.04</v>
      </c>
      <c r="AL751" s="137">
        <f t="shared" si="434"/>
        <v>2328</v>
      </c>
    </row>
    <row r="752" spans="1:38" ht="20.399999999999999">
      <c r="A752" s="5" t="s">
        <v>2205</v>
      </c>
      <c r="B752" s="5" t="s">
        <v>417</v>
      </c>
      <c r="C752" s="22" t="s">
        <v>697</v>
      </c>
      <c r="D752" s="22" t="s">
        <v>1472</v>
      </c>
      <c r="E752" s="22" t="s">
        <v>1476</v>
      </c>
      <c r="F752" s="22"/>
      <c r="G752" s="22"/>
      <c r="H752" s="23" t="s">
        <v>606</v>
      </c>
      <c r="I752" s="24">
        <v>1995</v>
      </c>
      <c r="J752" s="32">
        <v>1640</v>
      </c>
      <c r="K752" s="26" t="s">
        <v>1439</v>
      </c>
      <c r="L752" s="13">
        <f t="shared" si="429"/>
        <v>20</v>
      </c>
      <c r="M752" s="27">
        <f t="shared" si="442"/>
        <v>1740</v>
      </c>
      <c r="N752" s="27">
        <f t="shared" si="443"/>
        <v>1740.0000000000041</v>
      </c>
      <c r="O752" s="15">
        <v>180</v>
      </c>
      <c r="P752" s="30">
        <f t="shared" ref="P752:P815" si="452">+J752*1.57</f>
        <v>2574.8000000000002</v>
      </c>
      <c r="Q752" s="48">
        <f t="shared" si="420"/>
        <v>463464.00000000006</v>
      </c>
      <c r="R752" s="44">
        <f t="shared" si="451"/>
        <v>3218.5</v>
      </c>
      <c r="S752" s="48">
        <f t="shared" si="438"/>
        <v>1737990</v>
      </c>
      <c r="T752" s="44">
        <f t="shared" si="424"/>
        <v>3394.7999999999997</v>
      </c>
      <c r="U752" s="48">
        <f t="shared" si="439"/>
        <v>1833192</v>
      </c>
      <c r="V752" s="44">
        <f t="shared" si="425"/>
        <v>3804.7999999999997</v>
      </c>
      <c r="W752" s="48">
        <f t="shared" si="440"/>
        <v>2054592</v>
      </c>
      <c r="X752" s="44">
        <f t="shared" si="426"/>
        <v>4214.8</v>
      </c>
      <c r="Y752" s="48">
        <f t="shared" si="441"/>
        <v>2275992</v>
      </c>
      <c r="Z752" s="20">
        <f t="shared" si="446"/>
        <v>7901766</v>
      </c>
      <c r="AC752" s="87">
        <f t="shared" si="444"/>
        <v>24</v>
      </c>
      <c r="AD752" s="83">
        <f t="shared" si="445"/>
        <v>2232</v>
      </c>
      <c r="AE752" s="92">
        <f t="shared" si="447"/>
        <v>22</v>
      </c>
      <c r="AF752" s="92">
        <f t="shared" si="448"/>
        <v>22.66</v>
      </c>
      <c r="AG752" s="92">
        <f t="shared" si="449"/>
        <v>23.32</v>
      </c>
      <c r="AH752" s="92">
        <f t="shared" si="450"/>
        <v>24</v>
      </c>
      <c r="AI752" s="137">
        <f t="shared" si="431"/>
        <v>2134</v>
      </c>
      <c r="AJ752" s="137">
        <f t="shared" si="432"/>
        <v>2198.02</v>
      </c>
      <c r="AK752" s="137">
        <f t="shared" si="433"/>
        <v>2262.04</v>
      </c>
      <c r="AL752" s="137">
        <f t="shared" si="434"/>
        <v>2328</v>
      </c>
    </row>
    <row r="753" spans="1:38" ht="20.399999999999999">
      <c r="A753" s="5" t="s">
        <v>2205</v>
      </c>
      <c r="B753" s="5" t="s">
        <v>417</v>
      </c>
      <c r="C753" s="22" t="s">
        <v>697</v>
      </c>
      <c r="D753" s="22" t="s">
        <v>1472</v>
      </c>
      <c r="E753" s="22" t="s">
        <v>1477</v>
      </c>
      <c r="F753" s="22"/>
      <c r="G753" s="22"/>
      <c r="H753" s="23" t="s">
        <v>606</v>
      </c>
      <c r="I753" s="24">
        <v>1995</v>
      </c>
      <c r="J753" s="32">
        <v>1640</v>
      </c>
      <c r="K753" s="26" t="s">
        <v>1439</v>
      </c>
      <c r="L753" s="13">
        <f t="shared" si="429"/>
        <v>20</v>
      </c>
      <c r="M753" s="27">
        <f t="shared" si="442"/>
        <v>1740</v>
      </c>
      <c r="N753" s="27">
        <f t="shared" si="443"/>
        <v>1740.0000000000041</v>
      </c>
      <c r="O753" s="15">
        <v>180</v>
      </c>
      <c r="P753" s="30">
        <f t="shared" si="452"/>
        <v>2574.8000000000002</v>
      </c>
      <c r="Q753" s="48">
        <f t="shared" ref="Q753:Q809" si="453">+P753*O753</f>
        <v>463464.00000000006</v>
      </c>
      <c r="R753" s="44">
        <f t="shared" si="451"/>
        <v>3218.5</v>
      </c>
      <c r="S753" s="48">
        <f t="shared" si="438"/>
        <v>1737990</v>
      </c>
      <c r="T753" s="44">
        <f t="shared" si="424"/>
        <v>3394.7999999999997</v>
      </c>
      <c r="U753" s="48">
        <f t="shared" si="439"/>
        <v>1833192</v>
      </c>
      <c r="V753" s="44">
        <f t="shared" si="425"/>
        <v>3804.7999999999997</v>
      </c>
      <c r="W753" s="48">
        <f t="shared" si="440"/>
        <v>2054592</v>
      </c>
      <c r="X753" s="44">
        <f t="shared" si="426"/>
        <v>4214.8</v>
      </c>
      <c r="Y753" s="48">
        <f t="shared" si="441"/>
        <v>2275992</v>
      </c>
      <c r="Z753" s="20">
        <f t="shared" si="446"/>
        <v>7901766</v>
      </c>
      <c r="AC753" s="87">
        <f t="shared" si="444"/>
        <v>24</v>
      </c>
      <c r="AD753" s="83">
        <f t="shared" si="445"/>
        <v>2232</v>
      </c>
      <c r="AE753" s="92">
        <f t="shared" si="447"/>
        <v>22</v>
      </c>
      <c r="AF753" s="92">
        <f t="shared" si="448"/>
        <v>22.66</v>
      </c>
      <c r="AG753" s="92">
        <f t="shared" si="449"/>
        <v>23.32</v>
      </c>
      <c r="AH753" s="92">
        <f t="shared" si="450"/>
        <v>24</v>
      </c>
      <c r="AI753" s="137">
        <f t="shared" si="431"/>
        <v>2134</v>
      </c>
      <c r="AJ753" s="137">
        <f t="shared" si="432"/>
        <v>2198.02</v>
      </c>
      <c r="AK753" s="137">
        <f t="shared" si="433"/>
        <v>2262.04</v>
      </c>
      <c r="AL753" s="137">
        <f t="shared" si="434"/>
        <v>2328</v>
      </c>
    </row>
    <row r="754" spans="1:38" ht="30.6">
      <c r="A754" s="5" t="s">
        <v>2205</v>
      </c>
      <c r="B754" s="5" t="s">
        <v>417</v>
      </c>
      <c r="C754" s="22" t="s">
        <v>697</v>
      </c>
      <c r="D754" s="22" t="s">
        <v>1472</v>
      </c>
      <c r="E754" s="22" t="s">
        <v>1478</v>
      </c>
      <c r="F754" s="22"/>
      <c r="G754" s="22"/>
      <c r="H754" s="23" t="s">
        <v>606</v>
      </c>
      <c r="I754" s="24">
        <v>15960</v>
      </c>
      <c r="J754" s="32">
        <v>12300</v>
      </c>
      <c r="K754" s="26" t="s">
        <v>1428</v>
      </c>
      <c r="L754" s="13">
        <f t="shared" si="429"/>
        <v>150</v>
      </c>
      <c r="M754" s="27">
        <f t="shared" si="442"/>
        <v>13050</v>
      </c>
      <c r="N754" s="27">
        <f t="shared" si="443"/>
        <v>13050.000000000031</v>
      </c>
      <c r="O754" s="15">
        <v>180</v>
      </c>
      <c r="P754" s="30">
        <f t="shared" si="452"/>
        <v>19311</v>
      </c>
      <c r="Q754" s="48">
        <f t="shared" si="453"/>
        <v>3475980</v>
      </c>
      <c r="R754" s="44">
        <f t="shared" si="451"/>
        <v>24138.75</v>
      </c>
      <c r="S754" s="48">
        <f t="shared" si="438"/>
        <v>13034925</v>
      </c>
      <c r="T754" s="44">
        <f t="shared" si="424"/>
        <v>25460.999999999996</v>
      </c>
      <c r="U754" s="48">
        <f t="shared" si="439"/>
        <v>13748939.999999996</v>
      </c>
      <c r="V754" s="44">
        <f t="shared" si="425"/>
        <v>28535.999999999996</v>
      </c>
      <c r="W754" s="48">
        <f t="shared" si="440"/>
        <v>15409439.999999996</v>
      </c>
      <c r="X754" s="44">
        <f t="shared" si="426"/>
        <v>31610.999999999996</v>
      </c>
      <c r="Y754" s="48">
        <f t="shared" si="441"/>
        <v>17069939.999999996</v>
      </c>
      <c r="Z754" s="20">
        <f t="shared" si="446"/>
        <v>59263244.999999985</v>
      </c>
      <c r="AC754" s="87">
        <f t="shared" si="444"/>
        <v>180</v>
      </c>
      <c r="AD754" s="83">
        <f t="shared" si="445"/>
        <v>16740</v>
      </c>
      <c r="AE754" s="92">
        <f t="shared" si="447"/>
        <v>165</v>
      </c>
      <c r="AF754" s="92">
        <f t="shared" si="448"/>
        <v>169.95</v>
      </c>
      <c r="AG754" s="92">
        <f t="shared" si="449"/>
        <v>174.89999999999998</v>
      </c>
      <c r="AH754" s="92">
        <f t="shared" si="450"/>
        <v>180</v>
      </c>
      <c r="AI754" s="137">
        <f t="shared" si="431"/>
        <v>16005</v>
      </c>
      <c r="AJ754" s="137">
        <f t="shared" si="432"/>
        <v>16485.149999999998</v>
      </c>
      <c r="AK754" s="137">
        <f t="shared" si="433"/>
        <v>16965.3</v>
      </c>
      <c r="AL754" s="137">
        <f t="shared" si="434"/>
        <v>17460</v>
      </c>
    </row>
    <row r="755" spans="1:38" ht="20.399999999999999">
      <c r="A755" s="5" t="s">
        <v>2205</v>
      </c>
      <c r="B755" s="5" t="s">
        <v>417</v>
      </c>
      <c r="C755" s="22" t="s">
        <v>697</v>
      </c>
      <c r="D755" s="22" t="s">
        <v>1472</v>
      </c>
      <c r="E755" s="22" t="s">
        <v>1479</v>
      </c>
      <c r="F755" s="22"/>
      <c r="G755" s="22"/>
      <c r="H755" s="23" t="s">
        <v>606</v>
      </c>
      <c r="I755" s="24">
        <v>2261</v>
      </c>
      <c r="J755" s="32">
        <v>4100</v>
      </c>
      <c r="K755" s="26" t="s">
        <v>1480</v>
      </c>
      <c r="L755" s="13">
        <f t="shared" si="429"/>
        <v>50</v>
      </c>
      <c r="M755" s="27">
        <f t="shared" si="442"/>
        <v>4350</v>
      </c>
      <c r="N755" s="27">
        <f t="shared" si="443"/>
        <v>4350.00000000001</v>
      </c>
      <c r="O755" s="15">
        <v>180</v>
      </c>
      <c r="P755" s="30">
        <f t="shared" si="452"/>
        <v>6437</v>
      </c>
      <c r="Q755" s="48">
        <f t="shared" si="453"/>
        <v>1158660</v>
      </c>
      <c r="R755" s="44">
        <f t="shared" si="451"/>
        <v>8046.25</v>
      </c>
      <c r="S755" s="48">
        <f t="shared" si="438"/>
        <v>4344975</v>
      </c>
      <c r="T755" s="44">
        <f t="shared" si="424"/>
        <v>8487</v>
      </c>
      <c r="U755" s="48">
        <f t="shared" si="439"/>
        <v>4582980</v>
      </c>
      <c r="V755" s="44">
        <f t="shared" si="425"/>
        <v>9512</v>
      </c>
      <c r="W755" s="48">
        <f t="shared" si="440"/>
        <v>5136480</v>
      </c>
      <c r="X755" s="44">
        <f t="shared" si="426"/>
        <v>10537</v>
      </c>
      <c r="Y755" s="48">
        <f t="shared" si="441"/>
        <v>5689980</v>
      </c>
      <c r="Z755" s="20">
        <f t="shared" si="446"/>
        <v>19754415</v>
      </c>
      <c r="AC755" s="87">
        <f t="shared" si="444"/>
        <v>60</v>
      </c>
      <c r="AD755" s="83">
        <f t="shared" si="445"/>
        <v>5580</v>
      </c>
      <c r="AE755" s="92">
        <f t="shared" si="447"/>
        <v>55.000000000000007</v>
      </c>
      <c r="AF755" s="92">
        <f t="shared" si="448"/>
        <v>56.65</v>
      </c>
      <c r="AG755" s="92">
        <f t="shared" si="449"/>
        <v>58.3</v>
      </c>
      <c r="AH755" s="92">
        <f t="shared" si="450"/>
        <v>60</v>
      </c>
      <c r="AI755" s="137">
        <f t="shared" si="431"/>
        <v>5335.0000000000009</v>
      </c>
      <c r="AJ755" s="137">
        <f t="shared" si="432"/>
        <v>5495.05</v>
      </c>
      <c r="AK755" s="137">
        <f t="shared" si="433"/>
        <v>5655.0999999999995</v>
      </c>
      <c r="AL755" s="137">
        <f t="shared" si="434"/>
        <v>5820</v>
      </c>
    </row>
    <row r="756" spans="1:38" ht="20.399999999999999">
      <c r="A756" s="5" t="s">
        <v>2205</v>
      </c>
      <c r="B756" s="5" t="s">
        <v>417</v>
      </c>
      <c r="C756" s="22" t="s">
        <v>697</v>
      </c>
      <c r="D756" s="22" t="s">
        <v>1472</v>
      </c>
      <c r="E756" s="22" t="s">
        <v>1481</v>
      </c>
      <c r="F756" s="22"/>
      <c r="G756" s="22"/>
      <c r="H756" s="23" t="s">
        <v>606</v>
      </c>
      <c r="I756" s="24">
        <v>2793</v>
      </c>
      <c r="J756" s="32">
        <v>820</v>
      </c>
      <c r="K756" s="26" t="s">
        <v>1411</v>
      </c>
      <c r="L756" s="13">
        <f t="shared" si="429"/>
        <v>10</v>
      </c>
      <c r="M756" s="27">
        <f t="shared" si="442"/>
        <v>870</v>
      </c>
      <c r="N756" s="27">
        <f t="shared" si="443"/>
        <v>870.00000000000205</v>
      </c>
      <c r="O756" s="15">
        <v>180</v>
      </c>
      <c r="P756" s="30">
        <f t="shared" si="452"/>
        <v>1287.4000000000001</v>
      </c>
      <c r="Q756" s="48">
        <f t="shared" si="453"/>
        <v>231732.00000000003</v>
      </c>
      <c r="R756" s="44">
        <f t="shared" si="451"/>
        <v>1609.25</v>
      </c>
      <c r="S756" s="48">
        <f t="shared" si="438"/>
        <v>868995</v>
      </c>
      <c r="T756" s="44">
        <f t="shared" si="424"/>
        <v>1697.3999999999999</v>
      </c>
      <c r="U756" s="48">
        <f t="shared" si="439"/>
        <v>916596</v>
      </c>
      <c r="V756" s="44">
        <f t="shared" si="425"/>
        <v>1902.3999999999999</v>
      </c>
      <c r="W756" s="48">
        <f t="shared" si="440"/>
        <v>1027296</v>
      </c>
      <c r="X756" s="44">
        <f t="shared" si="426"/>
        <v>2107.4</v>
      </c>
      <c r="Y756" s="48">
        <f t="shared" si="441"/>
        <v>1137996</v>
      </c>
      <c r="Z756" s="20">
        <f t="shared" si="446"/>
        <v>3950883</v>
      </c>
      <c r="AC756" s="87">
        <f t="shared" si="444"/>
        <v>12</v>
      </c>
      <c r="AD756" s="83">
        <f t="shared" si="445"/>
        <v>1116</v>
      </c>
      <c r="AE756" s="92">
        <f t="shared" si="447"/>
        <v>11</v>
      </c>
      <c r="AF756" s="92">
        <f t="shared" si="448"/>
        <v>11.33</v>
      </c>
      <c r="AG756" s="92">
        <f t="shared" si="449"/>
        <v>11.66</v>
      </c>
      <c r="AH756" s="92">
        <f t="shared" si="450"/>
        <v>12</v>
      </c>
      <c r="AI756" s="137">
        <f t="shared" si="431"/>
        <v>1067</v>
      </c>
      <c r="AJ756" s="137">
        <f t="shared" si="432"/>
        <v>1099.01</v>
      </c>
      <c r="AK756" s="137">
        <f t="shared" si="433"/>
        <v>1131.02</v>
      </c>
      <c r="AL756" s="137">
        <f t="shared" si="434"/>
        <v>1164</v>
      </c>
    </row>
    <row r="757" spans="1:38" ht="20.399999999999999">
      <c r="A757" s="5" t="s">
        <v>2205</v>
      </c>
      <c r="B757" s="5" t="s">
        <v>417</v>
      </c>
      <c r="C757" s="22" t="s">
        <v>697</v>
      </c>
      <c r="D757" s="22" t="s">
        <v>1472</v>
      </c>
      <c r="E757" s="22" t="s">
        <v>1482</v>
      </c>
      <c r="F757" s="22"/>
      <c r="G757" s="22"/>
      <c r="H757" s="23" t="s">
        <v>606</v>
      </c>
      <c r="I757" s="24">
        <v>3990</v>
      </c>
      <c r="J757" s="32">
        <v>820</v>
      </c>
      <c r="K757" s="26" t="s">
        <v>1483</v>
      </c>
      <c r="L757" s="13">
        <f t="shared" si="429"/>
        <v>10</v>
      </c>
      <c r="M757" s="27">
        <f t="shared" si="442"/>
        <v>870</v>
      </c>
      <c r="N757" s="27">
        <f t="shared" si="443"/>
        <v>870.00000000000205</v>
      </c>
      <c r="O757" s="15">
        <v>180</v>
      </c>
      <c r="P757" s="30">
        <f t="shared" si="452"/>
        <v>1287.4000000000001</v>
      </c>
      <c r="Q757" s="48">
        <f t="shared" si="453"/>
        <v>231732.00000000003</v>
      </c>
      <c r="R757" s="44">
        <f t="shared" si="451"/>
        <v>1609.25</v>
      </c>
      <c r="S757" s="48">
        <f t="shared" si="438"/>
        <v>868995</v>
      </c>
      <c r="T757" s="44">
        <f t="shared" si="424"/>
        <v>1697.3999999999999</v>
      </c>
      <c r="U757" s="48">
        <f t="shared" si="439"/>
        <v>916596</v>
      </c>
      <c r="V757" s="44">
        <f t="shared" si="425"/>
        <v>1902.3999999999999</v>
      </c>
      <c r="W757" s="48">
        <f t="shared" si="440"/>
        <v>1027296</v>
      </c>
      <c r="X757" s="44">
        <f t="shared" si="426"/>
        <v>2107.4</v>
      </c>
      <c r="Y757" s="48">
        <f t="shared" si="441"/>
        <v>1137996</v>
      </c>
      <c r="Z757" s="20">
        <f t="shared" si="446"/>
        <v>3950883</v>
      </c>
      <c r="AC757" s="87">
        <f t="shared" si="444"/>
        <v>12</v>
      </c>
      <c r="AD757" s="83">
        <f t="shared" si="445"/>
        <v>1116</v>
      </c>
      <c r="AE757" s="92">
        <f t="shared" si="447"/>
        <v>11</v>
      </c>
      <c r="AF757" s="92">
        <f t="shared" si="448"/>
        <v>11.33</v>
      </c>
      <c r="AG757" s="92">
        <f t="shared" si="449"/>
        <v>11.66</v>
      </c>
      <c r="AH757" s="92">
        <f t="shared" si="450"/>
        <v>12</v>
      </c>
      <c r="AI757" s="137">
        <f t="shared" si="431"/>
        <v>1067</v>
      </c>
      <c r="AJ757" s="137">
        <f t="shared" si="432"/>
        <v>1099.01</v>
      </c>
      <c r="AK757" s="137">
        <f t="shared" si="433"/>
        <v>1131.02</v>
      </c>
      <c r="AL757" s="137">
        <f t="shared" si="434"/>
        <v>1164</v>
      </c>
    </row>
    <row r="758" spans="1:38" ht="30.6">
      <c r="A758" s="5" t="s">
        <v>2205</v>
      </c>
      <c r="B758" s="5" t="s">
        <v>417</v>
      </c>
      <c r="C758" s="22" t="s">
        <v>697</v>
      </c>
      <c r="D758" s="22" t="s">
        <v>1472</v>
      </c>
      <c r="E758" s="22" t="s">
        <v>1484</v>
      </c>
      <c r="F758" s="22"/>
      <c r="G758" s="22"/>
      <c r="H758" s="23" t="s">
        <v>606</v>
      </c>
      <c r="I758" s="24">
        <v>3990</v>
      </c>
      <c r="J758" s="32">
        <v>1640</v>
      </c>
      <c r="K758" s="26" t="s">
        <v>1485</v>
      </c>
      <c r="L758" s="13">
        <f t="shared" si="429"/>
        <v>20</v>
      </c>
      <c r="M758" s="27">
        <f t="shared" si="442"/>
        <v>1740</v>
      </c>
      <c r="N758" s="27">
        <f t="shared" si="443"/>
        <v>1740.0000000000041</v>
      </c>
      <c r="O758" s="15">
        <v>180</v>
      </c>
      <c r="P758" s="30">
        <f t="shared" si="452"/>
        <v>2574.8000000000002</v>
      </c>
      <c r="Q758" s="48">
        <f t="shared" si="453"/>
        <v>463464.00000000006</v>
      </c>
      <c r="R758" s="44">
        <f t="shared" si="451"/>
        <v>3218.5</v>
      </c>
      <c r="S758" s="48">
        <f t="shared" si="438"/>
        <v>1737990</v>
      </c>
      <c r="T758" s="44">
        <f t="shared" si="424"/>
        <v>3394.7999999999997</v>
      </c>
      <c r="U758" s="48">
        <f t="shared" si="439"/>
        <v>1833192</v>
      </c>
      <c r="V758" s="44">
        <f t="shared" si="425"/>
        <v>3804.7999999999997</v>
      </c>
      <c r="W758" s="48">
        <f t="shared" si="440"/>
        <v>2054592</v>
      </c>
      <c r="X758" s="44">
        <f t="shared" si="426"/>
        <v>4214.8</v>
      </c>
      <c r="Y758" s="48">
        <f t="shared" si="441"/>
        <v>2275992</v>
      </c>
      <c r="Z758" s="20">
        <f t="shared" si="446"/>
        <v>7901766</v>
      </c>
      <c r="AC758" s="87">
        <f t="shared" si="444"/>
        <v>24</v>
      </c>
      <c r="AD758" s="83">
        <f t="shared" si="445"/>
        <v>2232</v>
      </c>
      <c r="AE758" s="92">
        <f t="shared" si="447"/>
        <v>22</v>
      </c>
      <c r="AF758" s="92">
        <f t="shared" si="448"/>
        <v>22.66</v>
      </c>
      <c r="AG758" s="92">
        <f t="shared" si="449"/>
        <v>23.32</v>
      </c>
      <c r="AH758" s="92">
        <f t="shared" si="450"/>
        <v>24</v>
      </c>
      <c r="AI758" s="137">
        <f t="shared" si="431"/>
        <v>2134</v>
      </c>
      <c r="AJ758" s="137">
        <f t="shared" si="432"/>
        <v>2198.02</v>
      </c>
      <c r="AK758" s="137">
        <f t="shared" si="433"/>
        <v>2262.04</v>
      </c>
      <c r="AL758" s="137">
        <f t="shared" si="434"/>
        <v>2328</v>
      </c>
    </row>
    <row r="759" spans="1:38" ht="30.6">
      <c r="A759" s="5" t="s">
        <v>2205</v>
      </c>
      <c r="B759" s="5" t="s">
        <v>417</v>
      </c>
      <c r="C759" s="22" t="s">
        <v>697</v>
      </c>
      <c r="D759" s="22" t="s">
        <v>1472</v>
      </c>
      <c r="E759" s="22" t="s">
        <v>1486</v>
      </c>
      <c r="F759" s="22"/>
      <c r="G759" s="22"/>
      <c r="H759" s="23" t="s">
        <v>606</v>
      </c>
      <c r="I759" s="24">
        <v>1995</v>
      </c>
      <c r="J759" s="32">
        <v>1640</v>
      </c>
      <c r="K759" s="26" t="s">
        <v>1439</v>
      </c>
      <c r="L759" s="13">
        <f t="shared" si="429"/>
        <v>20</v>
      </c>
      <c r="M759" s="27">
        <f t="shared" si="442"/>
        <v>1740</v>
      </c>
      <c r="N759" s="27">
        <f t="shared" si="443"/>
        <v>1740.0000000000041</v>
      </c>
      <c r="O759" s="15">
        <v>180</v>
      </c>
      <c r="P759" s="30">
        <f t="shared" si="452"/>
        <v>2574.8000000000002</v>
      </c>
      <c r="Q759" s="48">
        <f t="shared" si="453"/>
        <v>463464.00000000006</v>
      </c>
      <c r="R759" s="44">
        <f t="shared" si="451"/>
        <v>3218.5</v>
      </c>
      <c r="S759" s="48">
        <f t="shared" si="438"/>
        <v>1737990</v>
      </c>
      <c r="T759" s="44">
        <f t="shared" si="424"/>
        <v>3394.7999999999997</v>
      </c>
      <c r="U759" s="48">
        <f t="shared" si="439"/>
        <v>1833192</v>
      </c>
      <c r="V759" s="44">
        <f t="shared" si="425"/>
        <v>3804.7999999999997</v>
      </c>
      <c r="W759" s="48">
        <f t="shared" si="440"/>
        <v>2054592</v>
      </c>
      <c r="X759" s="44">
        <f t="shared" si="426"/>
        <v>4214.8</v>
      </c>
      <c r="Y759" s="48">
        <f t="shared" si="441"/>
        <v>2275992</v>
      </c>
      <c r="Z759" s="20">
        <f t="shared" si="446"/>
        <v>7901766</v>
      </c>
      <c r="AC759" s="87">
        <f t="shared" si="444"/>
        <v>24</v>
      </c>
      <c r="AD759" s="83">
        <f t="shared" si="445"/>
        <v>2232</v>
      </c>
      <c r="AE759" s="92">
        <f t="shared" si="447"/>
        <v>22</v>
      </c>
      <c r="AF759" s="92">
        <f t="shared" si="448"/>
        <v>22.66</v>
      </c>
      <c r="AG759" s="92">
        <f t="shared" si="449"/>
        <v>23.32</v>
      </c>
      <c r="AH759" s="92">
        <f t="shared" si="450"/>
        <v>24</v>
      </c>
      <c r="AI759" s="137">
        <f t="shared" si="431"/>
        <v>2134</v>
      </c>
      <c r="AJ759" s="137">
        <f t="shared" si="432"/>
        <v>2198.02</v>
      </c>
      <c r="AK759" s="137">
        <f t="shared" si="433"/>
        <v>2262.04</v>
      </c>
      <c r="AL759" s="137">
        <f t="shared" si="434"/>
        <v>2328</v>
      </c>
    </row>
    <row r="760" spans="1:38" ht="20.399999999999999">
      <c r="A760" s="5" t="s">
        <v>2205</v>
      </c>
      <c r="B760" s="5" t="s">
        <v>417</v>
      </c>
      <c r="C760" s="22" t="s">
        <v>697</v>
      </c>
      <c r="D760" s="22" t="s">
        <v>1472</v>
      </c>
      <c r="E760" s="22" t="s">
        <v>1487</v>
      </c>
      <c r="F760" s="22"/>
      <c r="G760" s="22"/>
      <c r="H760" s="23" t="s">
        <v>606</v>
      </c>
      <c r="I760" s="24">
        <v>3990</v>
      </c>
      <c r="J760" s="32">
        <v>1640</v>
      </c>
      <c r="K760" s="26" t="s">
        <v>1485</v>
      </c>
      <c r="L760" s="13">
        <f t="shared" si="429"/>
        <v>20</v>
      </c>
      <c r="M760" s="27">
        <f t="shared" si="442"/>
        <v>1740</v>
      </c>
      <c r="N760" s="27">
        <f t="shared" si="443"/>
        <v>1740.0000000000041</v>
      </c>
      <c r="O760" s="15">
        <v>180</v>
      </c>
      <c r="P760" s="30">
        <f t="shared" si="452"/>
        <v>2574.8000000000002</v>
      </c>
      <c r="Q760" s="48">
        <f t="shared" si="453"/>
        <v>463464.00000000006</v>
      </c>
      <c r="R760" s="44">
        <f t="shared" si="451"/>
        <v>3218.5</v>
      </c>
      <c r="S760" s="48">
        <f t="shared" si="438"/>
        <v>1737990</v>
      </c>
      <c r="T760" s="44">
        <f t="shared" si="424"/>
        <v>3394.7999999999997</v>
      </c>
      <c r="U760" s="48">
        <f t="shared" si="439"/>
        <v>1833192</v>
      </c>
      <c r="V760" s="44">
        <f t="shared" si="425"/>
        <v>3804.7999999999997</v>
      </c>
      <c r="W760" s="48">
        <f t="shared" si="440"/>
        <v>2054592</v>
      </c>
      <c r="X760" s="44">
        <f t="shared" si="426"/>
        <v>4214.8</v>
      </c>
      <c r="Y760" s="48">
        <f t="shared" si="441"/>
        <v>2275992</v>
      </c>
      <c r="Z760" s="20">
        <f t="shared" si="446"/>
        <v>7901766</v>
      </c>
      <c r="AC760" s="87">
        <f t="shared" si="444"/>
        <v>24</v>
      </c>
      <c r="AD760" s="83">
        <f t="shared" si="445"/>
        <v>2232</v>
      </c>
      <c r="AE760" s="92">
        <f t="shared" si="447"/>
        <v>22</v>
      </c>
      <c r="AF760" s="92">
        <f t="shared" si="448"/>
        <v>22.66</v>
      </c>
      <c r="AG760" s="92">
        <f t="shared" si="449"/>
        <v>23.32</v>
      </c>
      <c r="AH760" s="92">
        <f t="shared" si="450"/>
        <v>24</v>
      </c>
      <c r="AI760" s="137">
        <f t="shared" si="431"/>
        <v>2134</v>
      </c>
      <c r="AJ760" s="137">
        <f t="shared" si="432"/>
        <v>2198.02</v>
      </c>
      <c r="AK760" s="137">
        <f t="shared" si="433"/>
        <v>2262.04</v>
      </c>
      <c r="AL760" s="137">
        <f t="shared" si="434"/>
        <v>2328</v>
      </c>
    </row>
    <row r="761" spans="1:38" ht="20.399999999999999">
      <c r="A761" s="5" t="s">
        <v>2205</v>
      </c>
      <c r="B761" s="5" t="s">
        <v>417</v>
      </c>
      <c r="C761" s="22" t="s">
        <v>697</v>
      </c>
      <c r="D761" s="22" t="s">
        <v>1472</v>
      </c>
      <c r="E761" s="22" t="s">
        <v>1488</v>
      </c>
      <c r="F761" s="22"/>
      <c r="G761" s="22"/>
      <c r="H761" s="23" t="s">
        <v>606</v>
      </c>
      <c r="I761" s="24">
        <v>1197</v>
      </c>
      <c r="J761" s="32">
        <v>1640</v>
      </c>
      <c r="K761" s="26" t="s">
        <v>1489</v>
      </c>
      <c r="L761" s="13">
        <f t="shared" si="429"/>
        <v>20</v>
      </c>
      <c r="M761" s="27">
        <f t="shared" si="442"/>
        <v>1740</v>
      </c>
      <c r="N761" s="27">
        <f t="shared" si="443"/>
        <v>1740.0000000000041</v>
      </c>
      <c r="O761" s="15">
        <v>180</v>
      </c>
      <c r="P761" s="30">
        <f t="shared" si="452"/>
        <v>2574.8000000000002</v>
      </c>
      <c r="Q761" s="48">
        <f t="shared" si="453"/>
        <v>463464.00000000006</v>
      </c>
      <c r="R761" s="44">
        <f t="shared" si="451"/>
        <v>3218.5</v>
      </c>
      <c r="S761" s="48">
        <f t="shared" si="438"/>
        <v>1737990</v>
      </c>
      <c r="T761" s="44">
        <f t="shared" ref="T761:T824" si="454">+J761*2.07</f>
        <v>3394.7999999999997</v>
      </c>
      <c r="U761" s="48">
        <f t="shared" si="439"/>
        <v>1833192</v>
      </c>
      <c r="V761" s="44">
        <f t="shared" ref="V761:V824" si="455">+J761*2.32</f>
        <v>3804.7999999999997</v>
      </c>
      <c r="W761" s="48">
        <f t="shared" si="440"/>
        <v>2054592</v>
      </c>
      <c r="X761" s="44">
        <f t="shared" ref="X761:X824" si="456">+J761*2.57</f>
        <v>4214.8</v>
      </c>
      <c r="Y761" s="48">
        <f t="shared" si="441"/>
        <v>2275992</v>
      </c>
      <c r="Z761" s="20">
        <f t="shared" si="446"/>
        <v>7901766</v>
      </c>
      <c r="AC761" s="87">
        <f t="shared" si="444"/>
        <v>24</v>
      </c>
      <c r="AD761" s="83">
        <f t="shared" si="445"/>
        <v>2232</v>
      </c>
      <c r="AE761" s="92">
        <f t="shared" si="447"/>
        <v>22</v>
      </c>
      <c r="AF761" s="92">
        <f t="shared" si="448"/>
        <v>22.66</v>
      </c>
      <c r="AG761" s="92">
        <f t="shared" si="449"/>
        <v>23.32</v>
      </c>
      <c r="AH761" s="92">
        <f t="shared" si="450"/>
        <v>24</v>
      </c>
      <c r="AI761" s="137">
        <f t="shared" si="431"/>
        <v>2134</v>
      </c>
      <c r="AJ761" s="137">
        <f t="shared" si="432"/>
        <v>2198.02</v>
      </c>
      <c r="AK761" s="137">
        <f t="shared" si="433"/>
        <v>2262.04</v>
      </c>
      <c r="AL761" s="137">
        <f t="shared" si="434"/>
        <v>2328</v>
      </c>
    </row>
    <row r="762" spans="1:38" ht="30.6">
      <c r="A762" s="5" t="s">
        <v>2205</v>
      </c>
      <c r="B762" s="5" t="s">
        <v>417</v>
      </c>
      <c r="C762" s="22" t="s">
        <v>697</v>
      </c>
      <c r="D762" s="22" t="s">
        <v>1472</v>
      </c>
      <c r="E762" s="22" t="s">
        <v>1490</v>
      </c>
      <c r="F762" s="22"/>
      <c r="G762" s="22"/>
      <c r="H762" s="23" t="s">
        <v>606</v>
      </c>
      <c r="I762" s="24">
        <v>3990</v>
      </c>
      <c r="J762" s="32">
        <v>1640</v>
      </c>
      <c r="K762" s="26" t="s">
        <v>1485</v>
      </c>
      <c r="L762" s="13">
        <f t="shared" si="429"/>
        <v>20</v>
      </c>
      <c r="M762" s="27">
        <f t="shared" si="442"/>
        <v>1740</v>
      </c>
      <c r="N762" s="27">
        <f t="shared" si="443"/>
        <v>1740.0000000000041</v>
      </c>
      <c r="O762" s="15">
        <v>180</v>
      </c>
      <c r="P762" s="30">
        <f t="shared" si="452"/>
        <v>2574.8000000000002</v>
      </c>
      <c r="Q762" s="48">
        <f t="shared" si="453"/>
        <v>463464.00000000006</v>
      </c>
      <c r="R762" s="44">
        <f t="shared" si="451"/>
        <v>3218.5</v>
      </c>
      <c r="S762" s="48">
        <f t="shared" si="438"/>
        <v>1737990</v>
      </c>
      <c r="T762" s="44">
        <f t="shared" si="454"/>
        <v>3394.7999999999997</v>
      </c>
      <c r="U762" s="48">
        <f t="shared" si="439"/>
        <v>1833192</v>
      </c>
      <c r="V762" s="44">
        <f t="shared" si="455"/>
        <v>3804.7999999999997</v>
      </c>
      <c r="W762" s="48">
        <f t="shared" si="440"/>
        <v>2054592</v>
      </c>
      <c r="X762" s="44">
        <f t="shared" si="456"/>
        <v>4214.8</v>
      </c>
      <c r="Y762" s="48">
        <f t="shared" si="441"/>
        <v>2275992</v>
      </c>
      <c r="Z762" s="20">
        <f t="shared" si="446"/>
        <v>7901766</v>
      </c>
      <c r="AC762" s="87">
        <f t="shared" si="444"/>
        <v>24</v>
      </c>
      <c r="AD762" s="83">
        <f t="shared" si="445"/>
        <v>2232</v>
      </c>
      <c r="AE762" s="92">
        <f t="shared" si="447"/>
        <v>22</v>
      </c>
      <c r="AF762" s="92">
        <f t="shared" si="448"/>
        <v>22.66</v>
      </c>
      <c r="AG762" s="92">
        <f t="shared" si="449"/>
        <v>23.32</v>
      </c>
      <c r="AH762" s="92">
        <f t="shared" si="450"/>
        <v>24</v>
      </c>
      <c r="AI762" s="137">
        <f t="shared" si="431"/>
        <v>2134</v>
      </c>
      <c r="AJ762" s="137">
        <f t="shared" si="432"/>
        <v>2198.02</v>
      </c>
      <c r="AK762" s="137">
        <f t="shared" si="433"/>
        <v>2262.04</v>
      </c>
      <c r="AL762" s="137">
        <f t="shared" si="434"/>
        <v>2328</v>
      </c>
    </row>
    <row r="763" spans="1:38" ht="30.6">
      <c r="A763" s="5" t="s">
        <v>2205</v>
      </c>
      <c r="B763" s="5" t="s">
        <v>417</v>
      </c>
      <c r="C763" s="22" t="s">
        <v>697</v>
      </c>
      <c r="D763" s="22" t="s">
        <v>1472</v>
      </c>
      <c r="E763" s="22" t="s">
        <v>1491</v>
      </c>
      <c r="F763" s="22"/>
      <c r="G763" s="22"/>
      <c r="H763" s="23" t="s">
        <v>606</v>
      </c>
      <c r="I763" s="24">
        <v>997.5</v>
      </c>
      <c r="J763" s="32">
        <v>1640</v>
      </c>
      <c r="K763" s="26" t="s">
        <v>1492</v>
      </c>
      <c r="L763" s="13">
        <f t="shared" si="429"/>
        <v>20</v>
      </c>
      <c r="M763" s="27">
        <f t="shared" si="442"/>
        <v>1740</v>
      </c>
      <c r="N763" s="27">
        <f t="shared" si="443"/>
        <v>1740.0000000000041</v>
      </c>
      <c r="O763" s="15">
        <v>180</v>
      </c>
      <c r="P763" s="30">
        <f t="shared" si="452"/>
        <v>2574.8000000000002</v>
      </c>
      <c r="Q763" s="48">
        <f t="shared" si="453"/>
        <v>463464.00000000006</v>
      </c>
      <c r="R763" s="44">
        <f t="shared" si="451"/>
        <v>3218.5</v>
      </c>
      <c r="S763" s="48">
        <f t="shared" si="438"/>
        <v>1737990</v>
      </c>
      <c r="T763" s="44">
        <f t="shared" si="454"/>
        <v>3394.7999999999997</v>
      </c>
      <c r="U763" s="48">
        <f t="shared" si="439"/>
        <v>1833192</v>
      </c>
      <c r="V763" s="44">
        <f t="shared" si="455"/>
        <v>3804.7999999999997</v>
      </c>
      <c r="W763" s="48">
        <f t="shared" si="440"/>
        <v>2054592</v>
      </c>
      <c r="X763" s="44">
        <f t="shared" si="456"/>
        <v>4214.8</v>
      </c>
      <c r="Y763" s="48">
        <f t="shared" si="441"/>
        <v>2275992</v>
      </c>
      <c r="Z763" s="20">
        <f t="shared" si="446"/>
        <v>7901766</v>
      </c>
      <c r="AC763" s="87">
        <f t="shared" si="444"/>
        <v>24</v>
      </c>
      <c r="AD763" s="83">
        <f t="shared" si="445"/>
        <v>2232</v>
      </c>
      <c r="AE763" s="92">
        <f t="shared" si="447"/>
        <v>22</v>
      </c>
      <c r="AF763" s="92">
        <f t="shared" si="448"/>
        <v>22.66</v>
      </c>
      <c r="AG763" s="92">
        <f t="shared" si="449"/>
        <v>23.32</v>
      </c>
      <c r="AH763" s="92">
        <f t="shared" si="450"/>
        <v>24</v>
      </c>
      <c r="AI763" s="137">
        <f t="shared" si="431"/>
        <v>2134</v>
      </c>
      <c r="AJ763" s="137">
        <f t="shared" si="432"/>
        <v>2198.02</v>
      </c>
      <c r="AK763" s="137">
        <f t="shared" si="433"/>
        <v>2262.04</v>
      </c>
      <c r="AL763" s="137">
        <f t="shared" si="434"/>
        <v>2328</v>
      </c>
    </row>
    <row r="764" spans="1:38" ht="40.799999999999997">
      <c r="A764" s="5" t="s">
        <v>2205</v>
      </c>
      <c r="B764" s="5" t="s">
        <v>417</v>
      </c>
      <c r="C764" s="22" t="s">
        <v>697</v>
      </c>
      <c r="D764" s="22" t="s">
        <v>1472</v>
      </c>
      <c r="E764" s="22" t="s">
        <v>1493</v>
      </c>
      <c r="F764" s="22" t="s">
        <v>1494</v>
      </c>
      <c r="G764" s="22"/>
      <c r="H764" s="23" t="s">
        <v>606</v>
      </c>
      <c r="I764" s="24">
        <v>1064</v>
      </c>
      <c r="J764" s="32">
        <v>1640</v>
      </c>
      <c r="K764" s="26" t="s">
        <v>1394</v>
      </c>
      <c r="L764" s="13">
        <f t="shared" ref="L764:L827" si="457">+J764/82</f>
        <v>20</v>
      </c>
      <c r="M764" s="27">
        <f t="shared" si="442"/>
        <v>1740</v>
      </c>
      <c r="N764" s="27">
        <f t="shared" si="443"/>
        <v>1740.0000000000041</v>
      </c>
      <c r="O764" s="15">
        <v>180</v>
      </c>
      <c r="P764" s="30">
        <f t="shared" si="452"/>
        <v>2574.8000000000002</v>
      </c>
      <c r="Q764" s="48">
        <f t="shared" si="453"/>
        <v>463464.00000000006</v>
      </c>
      <c r="R764" s="44">
        <f t="shared" si="451"/>
        <v>3218.5</v>
      </c>
      <c r="S764" s="48">
        <f t="shared" si="438"/>
        <v>1737990</v>
      </c>
      <c r="T764" s="44">
        <f t="shared" si="454"/>
        <v>3394.7999999999997</v>
      </c>
      <c r="U764" s="48">
        <f t="shared" si="439"/>
        <v>1833192</v>
      </c>
      <c r="V764" s="44">
        <f t="shared" si="455"/>
        <v>3804.7999999999997</v>
      </c>
      <c r="W764" s="48">
        <f t="shared" si="440"/>
        <v>2054592</v>
      </c>
      <c r="X764" s="44">
        <f t="shared" si="456"/>
        <v>4214.8</v>
      </c>
      <c r="Y764" s="48">
        <f t="shared" si="441"/>
        <v>2275992</v>
      </c>
      <c r="Z764" s="20">
        <f t="shared" si="446"/>
        <v>7901766</v>
      </c>
      <c r="AC764" s="87">
        <f t="shared" si="444"/>
        <v>24</v>
      </c>
      <c r="AD764" s="83">
        <f t="shared" si="445"/>
        <v>2232</v>
      </c>
      <c r="AE764" s="92">
        <f t="shared" si="447"/>
        <v>22</v>
      </c>
      <c r="AF764" s="92">
        <f t="shared" si="448"/>
        <v>22.66</v>
      </c>
      <c r="AG764" s="92">
        <f t="shared" si="449"/>
        <v>23.32</v>
      </c>
      <c r="AH764" s="92">
        <f t="shared" si="450"/>
        <v>24</v>
      </c>
      <c r="AI764" s="137">
        <f t="shared" si="431"/>
        <v>2134</v>
      </c>
      <c r="AJ764" s="137">
        <f t="shared" si="432"/>
        <v>2198.02</v>
      </c>
      <c r="AK764" s="137">
        <f t="shared" si="433"/>
        <v>2262.04</v>
      </c>
      <c r="AL764" s="137">
        <f t="shared" si="434"/>
        <v>2328</v>
      </c>
    </row>
    <row r="765" spans="1:38" ht="40.799999999999997">
      <c r="A765" s="5" t="s">
        <v>2205</v>
      </c>
      <c r="B765" s="5" t="s">
        <v>417</v>
      </c>
      <c r="C765" s="22" t="s">
        <v>697</v>
      </c>
      <c r="D765" s="22" t="s">
        <v>1472</v>
      </c>
      <c r="E765" s="22" t="s">
        <v>1493</v>
      </c>
      <c r="F765" s="22" t="s">
        <v>1495</v>
      </c>
      <c r="G765" s="22"/>
      <c r="H765" s="23" t="s">
        <v>606</v>
      </c>
      <c r="I765" s="24">
        <v>1064</v>
      </c>
      <c r="J765" s="32">
        <v>1640</v>
      </c>
      <c r="K765" s="26" t="s">
        <v>1394</v>
      </c>
      <c r="L765" s="13">
        <f t="shared" si="457"/>
        <v>20</v>
      </c>
      <c r="M765" s="27">
        <f t="shared" si="442"/>
        <v>1740</v>
      </c>
      <c r="N765" s="27">
        <f t="shared" si="443"/>
        <v>1740.0000000000041</v>
      </c>
      <c r="O765" s="15">
        <v>180</v>
      </c>
      <c r="P765" s="30">
        <f t="shared" si="452"/>
        <v>2574.8000000000002</v>
      </c>
      <c r="Q765" s="48">
        <f t="shared" si="453"/>
        <v>463464.00000000006</v>
      </c>
      <c r="R765" s="44">
        <f t="shared" si="451"/>
        <v>3218.5</v>
      </c>
      <c r="S765" s="48">
        <f t="shared" si="438"/>
        <v>1737990</v>
      </c>
      <c r="T765" s="44">
        <f t="shared" si="454"/>
        <v>3394.7999999999997</v>
      </c>
      <c r="U765" s="48">
        <f t="shared" si="439"/>
        <v>1833192</v>
      </c>
      <c r="V765" s="44">
        <f t="shared" si="455"/>
        <v>3804.7999999999997</v>
      </c>
      <c r="W765" s="48">
        <f t="shared" si="440"/>
        <v>2054592</v>
      </c>
      <c r="X765" s="44">
        <f t="shared" si="456"/>
        <v>4214.8</v>
      </c>
      <c r="Y765" s="48">
        <f t="shared" si="441"/>
        <v>2275992</v>
      </c>
      <c r="Z765" s="20">
        <f t="shared" si="446"/>
        <v>7901766</v>
      </c>
      <c r="AC765" s="87">
        <f t="shared" si="444"/>
        <v>24</v>
      </c>
      <c r="AD765" s="83">
        <f t="shared" si="445"/>
        <v>2232</v>
      </c>
      <c r="AE765" s="92">
        <f t="shared" si="447"/>
        <v>22</v>
      </c>
      <c r="AF765" s="92">
        <f t="shared" si="448"/>
        <v>22.66</v>
      </c>
      <c r="AG765" s="92">
        <f t="shared" si="449"/>
        <v>23.32</v>
      </c>
      <c r="AH765" s="92">
        <f t="shared" si="450"/>
        <v>24</v>
      </c>
      <c r="AI765" s="137">
        <f t="shared" si="431"/>
        <v>2134</v>
      </c>
      <c r="AJ765" s="137">
        <f t="shared" si="432"/>
        <v>2198.02</v>
      </c>
      <c r="AK765" s="137">
        <f t="shared" si="433"/>
        <v>2262.04</v>
      </c>
      <c r="AL765" s="137">
        <f t="shared" si="434"/>
        <v>2328</v>
      </c>
    </row>
    <row r="766" spans="1:38" ht="30.6">
      <c r="A766" s="5" t="s">
        <v>2205</v>
      </c>
      <c r="B766" s="5" t="s">
        <v>417</v>
      </c>
      <c r="C766" s="22" t="s">
        <v>697</v>
      </c>
      <c r="D766" s="22" t="s">
        <v>1472</v>
      </c>
      <c r="E766" s="22" t="s">
        <v>1496</v>
      </c>
      <c r="F766" s="22"/>
      <c r="G766" s="22"/>
      <c r="H766" s="23" t="s">
        <v>606</v>
      </c>
      <c r="I766" s="24">
        <v>3657.5</v>
      </c>
      <c r="J766" s="32">
        <v>3690</v>
      </c>
      <c r="K766" s="26" t="s">
        <v>1497</v>
      </c>
      <c r="L766" s="13">
        <f t="shared" si="457"/>
        <v>45</v>
      </c>
      <c r="M766" s="27">
        <f t="shared" si="442"/>
        <v>3915</v>
      </c>
      <c r="N766" s="27">
        <f t="shared" si="443"/>
        <v>3915.0000000000091</v>
      </c>
      <c r="O766" s="15">
        <v>180</v>
      </c>
      <c r="P766" s="30">
        <f t="shared" si="452"/>
        <v>5793.3</v>
      </c>
      <c r="Q766" s="48">
        <f t="shared" si="453"/>
        <v>1042794</v>
      </c>
      <c r="R766" s="44">
        <f t="shared" si="451"/>
        <v>7241.625</v>
      </c>
      <c r="S766" s="48">
        <f t="shared" si="438"/>
        <v>3910477.5</v>
      </c>
      <c r="T766" s="44">
        <f t="shared" si="454"/>
        <v>7638.2999999999993</v>
      </c>
      <c r="U766" s="48">
        <f t="shared" si="439"/>
        <v>4124681.9999999991</v>
      </c>
      <c r="V766" s="44">
        <f t="shared" si="455"/>
        <v>8560.7999999999993</v>
      </c>
      <c r="W766" s="48">
        <f t="shared" si="440"/>
        <v>4622831.9999999991</v>
      </c>
      <c r="X766" s="44">
        <f t="shared" si="456"/>
        <v>9483.2999999999993</v>
      </c>
      <c r="Y766" s="48">
        <f t="shared" si="441"/>
        <v>5120981.9999999991</v>
      </c>
      <c r="Z766" s="20">
        <f t="shared" si="446"/>
        <v>17778973.499999996</v>
      </c>
      <c r="AC766" s="87">
        <f t="shared" si="444"/>
        <v>54</v>
      </c>
      <c r="AD766" s="83">
        <f t="shared" si="445"/>
        <v>5022</v>
      </c>
      <c r="AE766" s="92">
        <f t="shared" si="447"/>
        <v>49.500000000000007</v>
      </c>
      <c r="AF766" s="92">
        <f t="shared" si="448"/>
        <v>50.984999999999999</v>
      </c>
      <c r="AG766" s="92">
        <f t="shared" si="449"/>
        <v>52.47</v>
      </c>
      <c r="AH766" s="92">
        <f t="shared" si="450"/>
        <v>54</v>
      </c>
      <c r="AI766" s="137">
        <f t="shared" si="431"/>
        <v>4801.5000000000009</v>
      </c>
      <c r="AJ766" s="137">
        <f t="shared" si="432"/>
        <v>4945.5450000000001</v>
      </c>
      <c r="AK766" s="137">
        <f t="shared" si="433"/>
        <v>5089.59</v>
      </c>
      <c r="AL766" s="137">
        <f t="shared" si="434"/>
        <v>5238</v>
      </c>
    </row>
    <row r="767" spans="1:38" ht="30.6">
      <c r="A767" s="5" t="s">
        <v>2205</v>
      </c>
      <c r="B767" s="5" t="s">
        <v>417</v>
      </c>
      <c r="C767" s="22" t="s">
        <v>697</v>
      </c>
      <c r="D767" s="22" t="s">
        <v>1472</v>
      </c>
      <c r="E767" s="22" t="s">
        <v>1498</v>
      </c>
      <c r="F767" s="22"/>
      <c r="G767" s="22"/>
      <c r="H767" s="23" t="s">
        <v>606</v>
      </c>
      <c r="I767" s="24">
        <v>1995</v>
      </c>
      <c r="J767" s="32">
        <v>1640</v>
      </c>
      <c r="K767" s="26" t="s">
        <v>1439</v>
      </c>
      <c r="L767" s="13">
        <f t="shared" si="457"/>
        <v>20</v>
      </c>
      <c r="M767" s="27">
        <f t="shared" si="442"/>
        <v>1740</v>
      </c>
      <c r="N767" s="27">
        <f t="shared" si="443"/>
        <v>1740.0000000000041</v>
      </c>
      <c r="O767" s="15">
        <v>180</v>
      </c>
      <c r="P767" s="30">
        <f t="shared" si="452"/>
        <v>2574.8000000000002</v>
      </c>
      <c r="Q767" s="48">
        <f t="shared" si="453"/>
        <v>463464.00000000006</v>
      </c>
      <c r="R767" s="44">
        <f t="shared" si="451"/>
        <v>3218.5</v>
      </c>
      <c r="S767" s="48">
        <f t="shared" si="438"/>
        <v>1737990</v>
      </c>
      <c r="T767" s="44">
        <f t="shared" si="454"/>
        <v>3394.7999999999997</v>
      </c>
      <c r="U767" s="48">
        <f t="shared" si="439"/>
        <v>1833192</v>
      </c>
      <c r="V767" s="44">
        <f t="shared" si="455"/>
        <v>3804.7999999999997</v>
      </c>
      <c r="W767" s="48">
        <f t="shared" si="440"/>
        <v>2054592</v>
      </c>
      <c r="X767" s="44">
        <f t="shared" si="456"/>
        <v>4214.8</v>
      </c>
      <c r="Y767" s="48">
        <f t="shared" si="441"/>
        <v>2275992</v>
      </c>
      <c r="Z767" s="20">
        <f t="shared" si="446"/>
        <v>7901766</v>
      </c>
      <c r="AC767" s="87">
        <f t="shared" si="444"/>
        <v>24</v>
      </c>
      <c r="AD767" s="83">
        <f t="shared" si="445"/>
        <v>2232</v>
      </c>
      <c r="AE767" s="92">
        <f t="shared" si="447"/>
        <v>22</v>
      </c>
      <c r="AF767" s="92">
        <f t="shared" si="448"/>
        <v>22.66</v>
      </c>
      <c r="AG767" s="92">
        <f t="shared" si="449"/>
        <v>23.32</v>
      </c>
      <c r="AH767" s="92">
        <f t="shared" si="450"/>
        <v>24</v>
      </c>
      <c r="AI767" s="137">
        <f t="shared" si="431"/>
        <v>2134</v>
      </c>
      <c r="AJ767" s="137">
        <f t="shared" si="432"/>
        <v>2198.02</v>
      </c>
      <c r="AK767" s="137">
        <f t="shared" si="433"/>
        <v>2262.04</v>
      </c>
      <c r="AL767" s="137">
        <f t="shared" si="434"/>
        <v>2328</v>
      </c>
    </row>
    <row r="768" spans="1:38" ht="20.399999999999999">
      <c r="A768" s="5" t="s">
        <v>2205</v>
      </c>
      <c r="B768" s="5" t="s">
        <v>417</v>
      </c>
      <c r="C768" s="22" t="s">
        <v>697</v>
      </c>
      <c r="D768" s="22" t="s">
        <v>1472</v>
      </c>
      <c r="E768" s="22" t="s">
        <v>1499</v>
      </c>
      <c r="F768" s="22"/>
      <c r="G768" s="22"/>
      <c r="H768" s="23" t="s">
        <v>606</v>
      </c>
      <c r="I768" s="24">
        <v>798</v>
      </c>
      <c r="J768" s="32">
        <v>1640</v>
      </c>
      <c r="K768" s="26" t="s">
        <v>1500</v>
      </c>
      <c r="L768" s="13">
        <f t="shared" si="457"/>
        <v>20</v>
      </c>
      <c r="M768" s="27">
        <f t="shared" si="442"/>
        <v>1740</v>
      </c>
      <c r="N768" s="27">
        <f t="shared" si="443"/>
        <v>1740.0000000000041</v>
      </c>
      <c r="O768" s="15">
        <v>180</v>
      </c>
      <c r="P768" s="30">
        <f t="shared" si="452"/>
        <v>2574.8000000000002</v>
      </c>
      <c r="Q768" s="48">
        <f t="shared" si="453"/>
        <v>463464.00000000006</v>
      </c>
      <c r="R768" s="44">
        <f t="shared" si="451"/>
        <v>3218.5</v>
      </c>
      <c r="S768" s="48">
        <f t="shared" si="438"/>
        <v>1737990</v>
      </c>
      <c r="T768" s="44">
        <f t="shared" si="454"/>
        <v>3394.7999999999997</v>
      </c>
      <c r="U768" s="48">
        <f t="shared" si="439"/>
        <v>1833192</v>
      </c>
      <c r="V768" s="44">
        <f t="shared" si="455"/>
        <v>3804.7999999999997</v>
      </c>
      <c r="W768" s="48">
        <f t="shared" si="440"/>
        <v>2054592</v>
      </c>
      <c r="X768" s="44">
        <f t="shared" si="456"/>
        <v>4214.8</v>
      </c>
      <c r="Y768" s="48">
        <f t="shared" si="441"/>
        <v>2275992</v>
      </c>
      <c r="Z768" s="20">
        <f t="shared" si="446"/>
        <v>7901766</v>
      </c>
      <c r="AC768" s="87">
        <f t="shared" si="444"/>
        <v>24</v>
      </c>
      <c r="AD768" s="83">
        <f t="shared" si="445"/>
        <v>2232</v>
      </c>
      <c r="AE768" s="92">
        <f t="shared" si="447"/>
        <v>22</v>
      </c>
      <c r="AF768" s="92">
        <f t="shared" si="448"/>
        <v>22.66</v>
      </c>
      <c r="AG768" s="92">
        <f t="shared" si="449"/>
        <v>23.32</v>
      </c>
      <c r="AH768" s="92">
        <f t="shared" si="450"/>
        <v>24</v>
      </c>
      <c r="AI768" s="137">
        <f t="shared" si="431"/>
        <v>2134</v>
      </c>
      <c r="AJ768" s="137">
        <f t="shared" si="432"/>
        <v>2198.02</v>
      </c>
      <c r="AK768" s="137">
        <f t="shared" si="433"/>
        <v>2262.04</v>
      </c>
      <c r="AL768" s="137">
        <f t="shared" si="434"/>
        <v>2328</v>
      </c>
    </row>
    <row r="769" spans="1:38" ht="20.399999999999999">
      <c r="A769" s="5" t="s">
        <v>2205</v>
      </c>
      <c r="B769" s="5" t="s">
        <v>417</v>
      </c>
      <c r="C769" s="22" t="s">
        <v>697</v>
      </c>
      <c r="D769" s="22" t="s">
        <v>1472</v>
      </c>
      <c r="E769" s="22" t="s">
        <v>1501</v>
      </c>
      <c r="F769" s="22"/>
      <c r="G769" s="22"/>
      <c r="H769" s="23" t="s">
        <v>606</v>
      </c>
      <c r="I769" s="24">
        <v>1995</v>
      </c>
      <c r="J769" s="32">
        <v>1640</v>
      </c>
      <c r="K769" s="26" t="s">
        <v>1439</v>
      </c>
      <c r="L769" s="13">
        <f t="shared" si="457"/>
        <v>20</v>
      </c>
      <c r="M769" s="27">
        <f t="shared" si="442"/>
        <v>1740</v>
      </c>
      <c r="N769" s="27">
        <f t="shared" si="443"/>
        <v>1740.0000000000041</v>
      </c>
      <c r="O769" s="15">
        <v>180</v>
      </c>
      <c r="P769" s="30">
        <f t="shared" si="452"/>
        <v>2574.8000000000002</v>
      </c>
      <c r="Q769" s="48">
        <f t="shared" si="453"/>
        <v>463464.00000000006</v>
      </c>
      <c r="R769" s="44">
        <f t="shared" si="451"/>
        <v>3218.5</v>
      </c>
      <c r="S769" s="48">
        <f t="shared" si="438"/>
        <v>1737990</v>
      </c>
      <c r="T769" s="44">
        <f t="shared" si="454"/>
        <v>3394.7999999999997</v>
      </c>
      <c r="U769" s="48">
        <f t="shared" si="439"/>
        <v>1833192</v>
      </c>
      <c r="V769" s="44">
        <f t="shared" si="455"/>
        <v>3804.7999999999997</v>
      </c>
      <c r="W769" s="48">
        <f t="shared" si="440"/>
        <v>2054592</v>
      </c>
      <c r="X769" s="44">
        <f t="shared" si="456"/>
        <v>4214.8</v>
      </c>
      <c r="Y769" s="48">
        <f t="shared" si="441"/>
        <v>2275992</v>
      </c>
      <c r="Z769" s="20">
        <f t="shared" si="446"/>
        <v>7901766</v>
      </c>
      <c r="AC769" s="87">
        <f t="shared" si="444"/>
        <v>24</v>
      </c>
      <c r="AD769" s="83">
        <f t="shared" si="445"/>
        <v>2232</v>
      </c>
      <c r="AE769" s="92">
        <f t="shared" si="447"/>
        <v>22</v>
      </c>
      <c r="AF769" s="92">
        <f t="shared" si="448"/>
        <v>22.66</v>
      </c>
      <c r="AG769" s="92">
        <f t="shared" si="449"/>
        <v>23.32</v>
      </c>
      <c r="AH769" s="92">
        <f t="shared" si="450"/>
        <v>24</v>
      </c>
      <c r="AI769" s="137">
        <f t="shared" si="431"/>
        <v>2134</v>
      </c>
      <c r="AJ769" s="137">
        <f t="shared" si="432"/>
        <v>2198.02</v>
      </c>
      <c r="AK769" s="137">
        <f t="shared" si="433"/>
        <v>2262.04</v>
      </c>
      <c r="AL769" s="137">
        <f t="shared" si="434"/>
        <v>2328</v>
      </c>
    </row>
    <row r="770" spans="1:38" ht="20.399999999999999">
      <c r="A770" s="5" t="s">
        <v>2205</v>
      </c>
      <c r="B770" s="5" t="s">
        <v>417</v>
      </c>
      <c r="C770" s="22" t="s">
        <v>697</v>
      </c>
      <c r="D770" s="22" t="s">
        <v>1472</v>
      </c>
      <c r="E770" s="22" t="s">
        <v>1502</v>
      </c>
      <c r="F770" s="22"/>
      <c r="G770" s="22"/>
      <c r="H770" s="23" t="s">
        <v>606</v>
      </c>
      <c r="I770" s="24">
        <v>1596</v>
      </c>
      <c r="J770" s="32">
        <v>2050</v>
      </c>
      <c r="K770" s="26" t="s">
        <v>1503</v>
      </c>
      <c r="L770" s="13">
        <f t="shared" si="457"/>
        <v>25</v>
      </c>
      <c r="M770" s="27">
        <f t="shared" si="442"/>
        <v>2175</v>
      </c>
      <c r="N770" s="27">
        <f t="shared" si="443"/>
        <v>2175.000000000005</v>
      </c>
      <c r="O770" s="15">
        <v>180</v>
      </c>
      <c r="P770" s="30">
        <f t="shared" si="452"/>
        <v>3218.5</v>
      </c>
      <c r="Q770" s="48">
        <f t="shared" si="453"/>
        <v>579330</v>
      </c>
      <c r="R770" s="44">
        <f t="shared" si="451"/>
        <v>4023.125</v>
      </c>
      <c r="S770" s="48">
        <f t="shared" si="438"/>
        <v>2172487.5</v>
      </c>
      <c r="T770" s="44">
        <f t="shared" si="454"/>
        <v>4243.5</v>
      </c>
      <c r="U770" s="48">
        <f t="shared" si="439"/>
        <v>2291490</v>
      </c>
      <c r="V770" s="44">
        <f t="shared" si="455"/>
        <v>4756</v>
      </c>
      <c r="W770" s="48">
        <f t="shared" si="440"/>
        <v>2568240</v>
      </c>
      <c r="X770" s="44">
        <f t="shared" si="456"/>
        <v>5268.5</v>
      </c>
      <c r="Y770" s="48">
        <f t="shared" si="441"/>
        <v>2844990</v>
      </c>
      <c r="Z770" s="20">
        <f t="shared" si="446"/>
        <v>9877207.5</v>
      </c>
      <c r="AC770" s="87">
        <f t="shared" si="444"/>
        <v>30</v>
      </c>
      <c r="AD770" s="83">
        <f t="shared" si="445"/>
        <v>2790</v>
      </c>
      <c r="AE770" s="92">
        <f t="shared" si="447"/>
        <v>27.500000000000004</v>
      </c>
      <c r="AF770" s="92">
        <f t="shared" si="448"/>
        <v>28.324999999999999</v>
      </c>
      <c r="AG770" s="92">
        <f t="shared" si="449"/>
        <v>29.15</v>
      </c>
      <c r="AH770" s="92">
        <f t="shared" si="450"/>
        <v>30</v>
      </c>
      <c r="AI770" s="137">
        <f t="shared" ref="AI770:AI833" si="458">AE770*97</f>
        <v>2667.5000000000005</v>
      </c>
      <c r="AJ770" s="137">
        <f t="shared" ref="AJ770:AJ833" si="459">AF770*97</f>
        <v>2747.5250000000001</v>
      </c>
      <c r="AK770" s="137">
        <f t="shared" ref="AK770:AK833" si="460">AG770*97</f>
        <v>2827.5499999999997</v>
      </c>
      <c r="AL770" s="137">
        <f t="shared" ref="AL770:AL833" si="461">AH770*97</f>
        <v>2910</v>
      </c>
    </row>
    <row r="771" spans="1:38">
      <c r="A771" s="5" t="s">
        <v>2205</v>
      </c>
      <c r="B771" s="5" t="s">
        <v>417</v>
      </c>
      <c r="C771" s="22" t="s">
        <v>697</v>
      </c>
      <c r="D771" s="22" t="s">
        <v>1472</v>
      </c>
      <c r="E771" s="22" t="s">
        <v>1504</v>
      </c>
      <c r="F771" s="22" t="s">
        <v>1505</v>
      </c>
      <c r="G771" s="22"/>
      <c r="H771" s="23" t="s">
        <v>606</v>
      </c>
      <c r="I771" s="24">
        <v>2261</v>
      </c>
      <c r="J771" s="32">
        <v>1640</v>
      </c>
      <c r="K771" s="26" t="s">
        <v>1506</v>
      </c>
      <c r="L771" s="13">
        <f t="shared" si="457"/>
        <v>20</v>
      </c>
      <c r="M771" s="27">
        <f t="shared" si="442"/>
        <v>1740</v>
      </c>
      <c r="N771" s="27">
        <f t="shared" si="443"/>
        <v>1740.0000000000041</v>
      </c>
      <c r="O771" s="15">
        <v>180</v>
      </c>
      <c r="P771" s="30">
        <f t="shared" si="452"/>
        <v>2574.8000000000002</v>
      </c>
      <c r="Q771" s="48">
        <f t="shared" si="453"/>
        <v>463464.00000000006</v>
      </c>
      <c r="R771" s="44">
        <f t="shared" si="451"/>
        <v>3218.5</v>
      </c>
      <c r="S771" s="48">
        <f t="shared" si="438"/>
        <v>1737990</v>
      </c>
      <c r="T771" s="44">
        <f t="shared" si="454"/>
        <v>3394.7999999999997</v>
      </c>
      <c r="U771" s="48">
        <f t="shared" si="439"/>
        <v>1833192</v>
      </c>
      <c r="V771" s="44">
        <f t="shared" si="455"/>
        <v>3804.7999999999997</v>
      </c>
      <c r="W771" s="48">
        <f t="shared" si="440"/>
        <v>2054592</v>
      </c>
      <c r="X771" s="44">
        <f t="shared" si="456"/>
        <v>4214.8</v>
      </c>
      <c r="Y771" s="48">
        <f t="shared" si="441"/>
        <v>2275992</v>
      </c>
      <c r="Z771" s="20">
        <f t="shared" si="446"/>
        <v>7901766</v>
      </c>
      <c r="AC771" s="87">
        <f t="shared" si="444"/>
        <v>24</v>
      </c>
      <c r="AD771" s="83">
        <f t="shared" si="445"/>
        <v>2232</v>
      </c>
      <c r="AE771" s="92">
        <f t="shared" si="447"/>
        <v>22</v>
      </c>
      <c r="AF771" s="92">
        <f t="shared" si="448"/>
        <v>22.66</v>
      </c>
      <c r="AG771" s="92">
        <f t="shared" si="449"/>
        <v>23.32</v>
      </c>
      <c r="AH771" s="92">
        <f t="shared" si="450"/>
        <v>24</v>
      </c>
      <c r="AI771" s="137">
        <f t="shared" si="458"/>
        <v>2134</v>
      </c>
      <c r="AJ771" s="137">
        <f t="shared" si="459"/>
        <v>2198.02</v>
      </c>
      <c r="AK771" s="137">
        <f t="shared" si="460"/>
        <v>2262.04</v>
      </c>
      <c r="AL771" s="137">
        <f t="shared" si="461"/>
        <v>2328</v>
      </c>
    </row>
    <row r="772" spans="1:38" ht="20.399999999999999">
      <c r="A772" s="5" t="s">
        <v>2205</v>
      </c>
      <c r="B772" s="5" t="s">
        <v>417</v>
      </c>
      <c r="C772" s="22" t="s">
        <v>697</v>
      </c>
      <c r="D772" s="22" t="s">
        <v>1472</v>
      </c>
      <c r="E772" s="22" t="s">
        <v>1507</v>
      </c>
      <c r="F772" s="22"/>
      <c r="G772" s="22"/>
      <c r="H772" s="23" t="s">
        <v>606</v>
      </c>
      <c r="I772" s="24">
        <v>1463</v>
      </c>
      <c r="J772" s="32">
        <v>1640</v>
      </c>
      <c r="K772" s="26" t="s">
        <v>1508</v>
      </c>
      <c r="L772" s="13">
        <f t="shared" si="457"/>
        <v>20</v>
      </c>
      <c r="M772" s="27">
        <f t="shared" si="442"/>
        <v>1740</v>
      </c>
      <c r="N772" s="27">
        <f t="shared" si="443"/>
        <v>1740.0000000000041</v>
      </c>
      <c r="O772" s="15">
        <v>180</v>
      </c>
      <c r="P772" s="30">
        <f t="shared" si="452"/>
        <v>2574.8000000000002</v>
      </c>
      <c r="Q772" s="48">
        <f t="shared" si="453"/>
        <v>463464.00000000006</v>
      </c>
      <c r="R772" s="44">
        <f t="shared" si="451"/>
        <v>3218.5</v>
      </c>
      <c r="S772" s="48">
        <f t="shared" si="438"/>
        <v>1737990</v>
      </c>
      <c r="T772" s="44">
        <f t="shared" si="454"/>
        <v>3394.7999999999997</v>
      </c>
      <c r="U772" s="48">
        <f t="shared" si="439"/>
        <v>1833192</v>
      </c>
      <c r="V772" s="44">
        <f t="shared" si="455"/>
        <v>3804.7999999999997</v>
      </c>
      <c r="W772" s="48">
        <f t="shared" si="440"/>
        <v>2054592</v>
      </c>
      <c r="X772" s="44">
        <f t="shared" si="456"/>
        <v>4214.8</v>
      </c>
      <c r="Y772" s="48">
        <f t="shared" si="441"/>
        <v>2275992</v>
      </c>
      <c r="Z772" s="20">
        <f t="shared" si="446"/>
        <v>7901766</v>
      </c>
      <c r="AC772" s="87">
        <f t="shared" si="444"/>
        <v>24</v>
      </c>
      <c r="AD772" s="83">
        <f t="shared" si="445"/>
        <v>2232</v>
      </c>
      <c r="AE772" s="92">
        <f t="shared" si="447"/>
        <v>22</v>
      </c>
      <c r="AF772" s="92">
        <f t="shared" si="448"/>
        <v>22.66</v>
      </c>
      <c r="AG772" s="92">
        <f t="shared" si="449"/>
        <v>23.32</v>
      </c>
      <c r="AH772" s="92">
        <f t="shared" si="450"/>
        <v>24</v>
      </c>
      <c r="AI772" s="137">
        <f t="shared" si="458"/>
        <v>2134</v>
      </c>
      <c r="AJ772" s="137">
        <f t="shared" si="459"/>
        <v>2198.02</v>
      </c>
      <c r="AK772" s="137">
        <f t="shared" si="460"/>
        <v>2262.04</v>
      </c>
      <c r="AL772" s="137">
        <f t="shared" si="461"/>
        <v>2328</v>
      </c>
    </row>
    <row r="773" spans="1:38" ht="30.6">
      <c r="A773" s="5" t="s">
        <v>2205</v>
      </c>
      <c r="B773" s="5" t="s">
        <v>417</v>
      </c>
      <c r="C773" s="22" t="s">
        <v>697</v>
      </c>
      <c r="D773" s="22" t="s">
        <v>1472</v>
      </c>
      <c r="E773" s="22" t="s">
        <v>1509</v>
      </c>
      <c r="F773" s="22" t="s">
        <v>1510</v>
      </c>
      <c r="G773" s="22"/>
      <c r="H773" s="23" t="s">
        <v>606</v>
      </c>
      <c r="I773" s="24"/>
      <c r="J773" s="32">
        <v>2050</v>
      </c>
      <c r="K773" s="26"/>
      <c r="L773" s="13">
        <f t="shared" si="457"/>
        <v>25</v>
      </c>
      <c r="M773" s="27">
        <f t="shared" si="442"/>
        <v>2175</v>
      </c>
      <c r="N773" s="27">
        <f t="shared" si="443"/>
        <v>2175.000000000005</v>
      </c>
      <c r="O773" s="15">
        <v>180</v>
      </c>
      <c r="P773" s="30">
        <f t="shared" si="452"/>
        <v>3218.5</v>
      </c>
      <c r="Q773" s="48">
        <f t="shared" si="453"/>
        <v>579330</v>
      </c>
      <c r="R773" s="44">
        <f t="shared" si="451"/>
        <v>4023.125</v>
      </c>
      <c r="S773" s="48">
        <f t="shared" si="438"/>
        <v>2172487.5</v>
      </c>
      <c r="T773" s="44">
        <f t="shared" si="454"/>
        <v>4243.5</v>
      </c>
      <c r="U773" s="48">
        <f t="shared" si="439"/>
        <v>2291490</v>
      </c>
      <c r="V773" s="44">
        <f t="shared" si="455"/>
        <v>4756</v>
      </c>
      <c r="W773" s="48">
        <f t="shared" si="440"/>
        <v>2568240</v>
      </c>
      <c r="X773" s="44">
        <f t="shared" si="456"/>
        <v>5268.5</v>
      </c>
      <c r="Y773" s="48">
        <f t="shared" si="441"/>
        <v>2844990</v>
      </c>
      <c r="Z773" s="20">
        <f t="shared" si="446"/>
        <v>9877207.5</v>
      </c>
      <c r="AC773" s="87">
        <f t="shared" si="444"/>
        <v>30</v>
      </c>
      <c r="AD773" s="83">
        <f t="shared" si="445"/>
        <v>2790</v>
      </c>
      <c r="AE773" s="92">
        <f t="shared" si="447"/>
        <v>27.500000000000004</v>
      </c>
      <c r="AF773" s="92">
        <f t="shared" si="448"/>
        <v>28.324999999999999</v>
      </c>
      <c r="AG773" s="92">
        <f t="shared" si="449"/>
        <v>29.15</v>
      </c>
      <c r="AH773" s="92">
        <f t="shared" si="450"/>
        <v>30</v>
      </c>
      <c r="AI773" s="137">
        <f t="shared" si="458"/>
        <v>2667.5000000000005</v>
      </c>
      <c r="AJ773" s="137">
        <f t="shared" si="459"/>
        <v>2747.5250000000001</v>
      </c>
      <c r="AK773" s="137">
        <f t="shared" si="460"/>
        <v>2827.5499999999997</v>
      </c>
      <c r="AL773" s="137">
        <f t="shared" si="461"/>
        <v>2910</v>
      </c>
    </row>
    <row r="774" spans="1:38" ht="40.799999999999997">
      <c r="A774" s="5" t="s">
        <v>2205</v>
      </c>
      <c r="B774" s="5" t="s">
        <v>417</v>
      </c>
      <c r="C774" s="22" t="s">
        <v>697</v>
      </c>
      <c r="D774" s="22" t="s">
        <v>1472</v>
      </c>
      <c r="E774" s="22" t="s">
        <v>1511</v>
      </c>
      <c r="F774" s="22"/>
      <c r="G774" s="22"/>
      <c r="H774" s="23" t="s">
        <v>606</v>
      </c>
      <c r="I774" s="24">
        <v>1463</v>
      </c>
      <c r="J774" s="32">
        <v>1640</v>
      </c>
      <c r="K774" s="26" t="s">
        <v>1508</v>
      </c>
      <c r="L774" s="13">
        <f t="shared" si="457"/>
        <v>20</v>
      </c>
      <c r="M774" s="27">
        <f t="shared" si="442"/>
        <v>1740</v>
      </c>
      <c r="N774" s="27">
        <f t="shared" si="443"/>
        <v>1740.0000000000041</v>
      </c>
      <c r="O774" s="15">
        <v>180</v>
      </c>
      <c r="P774" s="30">
        <f t="shared" si="452"/>
        <v>2574.8000000000002</v>
      </c>
      <c r="Q774" s="48">
        <f t="shared" si="453"/>
        <v>463464.00000000006</v>
      </c>
      <c r="R774" s="44">
        <f t="shared" si="451"/>
        <v>3218.5</v>
      </c>
      <c r="S774" s="48">
        <f t="shared" si="438"/>
        <v>1737990</v>
      </c>
      <c r="T774" s="44">
        <f t="shared" si="454"/>
        <v>3394.7999999999997</v>
      </c>
      <c r="U774" s="48">
        <f t="shared" si="439"/>
        <v>1833192</v>
      </c>
      <c r="V774" s="44">
        <f t="shared" si="455"/>
        <v>3804.7999999999997</v>
      </c>
      <c r="W774" s="48">
        <f t="shared" si="440"/>
        <v>2054592</v>
      </c>
      <c r="X774" s="44">
        <f t="shared" si="456"/>
        <v>4214.8</v>
      </c>
      <c r="Y774" s="48">
        <f t="shared" si="441"/>
        <v>2275992</v>
      </c>
      <c r="Z774" s="20">
        <f t="shared" si="446"/>
        <v>7901766</v>
      </c>
      <c r="AC774" s="87">
        <f t="shared" si="444"/>
        <v>24</v>
      </c>
      <c r="AD774" s="83">
        <f t="shared" si="445"/>
        <v>2232</v>
      </c>
      <c r="AE774" s="92">
        <f t="shared" si="447"/>
        <v>22</v>
      </c>
      <c r="AF774" s="92">
        <f t="shared" si="448"/>
        <v>22.66</v>
      </c>
      <c r="AG774" s="92">
        <f t="shared" si="449"/>
        <v>23.32</v>
      </c>
      <c r="AH774" s="92">
        <f t="shared" si="450"/>
        <v>24</v>
      </c>
      <c r="AI774" s="137">
        <f t="shared" si="458"/>
        <v>2134</v>
      </c>
      <c r="AJ774" s="137">
        <f t="shared" si="459"/>
        <v>2198.02</v>
      </c>
      <c r="AK774" s="137">
        <f t="shared" si="460"/>
        <v>2262.04</v>
      </c>
      <c r="AL774" s="137">
        <f t="shared" si="461"/>
        <v>2328</v>
      </c>
    </row>
    <row r="775" spans="1:38">
      <c r="A775" s="5" t="s">
        <v>2205</v>
      </c>
      <c r="B775" s="5" t="s">
        <v>417</v>
      </c>
      <c r="C775" s="22" t="s">
        <v>697</v>
      </c>
      <c r="D775" s="22" t="s">
        <v>1472</v>
      </c>
      <c r="E775" s="22" t="s">
        <v>1512</v>
      </c>
      <c r="F775" s="22"/>
      <c r="G775" s="22"/>
      <c r="H775" s="23" t="s">
        <v>606</v>
      </c>
      <c r="I775" s="24">
        <v>2261</v>
      </c>
      <c r="J775" s="32">
        <v>2050</v>
      </c>
      <c r="K775" s="26" t="s">
        <v>1513</v>
      </c>
      <c r="L775" s="13">
        <f t="shared" si="457"/>
        <v>25</v>
      </c>
      <c r="M775" s="27">
        <f t="shared" si="442"/>
        <v>2175</v>
      </c>
      <c r="N775" s="27">
        <f t="shared" si="443"/>
        <v>2175.000000000005</v>
      </c>
      <c r="O775" s="15">
        <v>180</v>
      </c>
      <c r="P775" s="30">
        <f t="shared" si="452"/>
        <v>3218.5</v>
      </c>
      <c r="Q775" s="48">
        <f t="shared" si="453"/>
        <v>579330</v>
      </c>
      <c r="R775" s="44">
        <f t="shared" si="451"/>
        <v>4023.125</v>
      </c>
      <c r="S775" s="48">
        <f t="shared" si="438"/>
        <v>2172487.5</v>
      </c>
      <c r="T775" s="44">
        <f t="shared" si="454"/>
        <v>4243.5</v>
      </c>
      <c r="U775" s="48">
        <f t="shared" si="439"/>
        <v>2291490</v>
      </c>
      <c r="V775" s="44">
        <f t="shared" si="455"/>
        <v>4756</v>
      </c>
      <c r="W775" s="48">
        <f t="shared" si="440"/>
        <v>2568240</v>
      </c>
      <c r="X775" s="44">
        <f t="shared" si="456"/>
        <v>5268.5</v>
      </c>
      <c r="Y775" s="48">
        <f t="shared" si="441"/>
        <v>2844990</v>
      </c>
      <c r="Z775" s="20">
        <f t="shared" si="446"/>
        <v>9877207.5</v>
      </c>
      <c r="AC775" s="87">
        <f t="shared" si="444"/>
        <v>30</v>
      </c>
      <c r="AD775" s="83">
        <f t="shared" si="445"/>
        <v>2790</v>
      </c>
      <c r="AE775" s="92">
        <f t="shared" si="447"/>
        <v>27.500000000000004</v>
      </c>
      <c r="AF775" s="92">
        <f t="shared" si="448"/>
        <v>28.324999999999999</v>
      </c>
      <c r="AG775" s="92">
        <f t="shared" si="449"/>
        <v>29.15</v>
      </c>
      <c r="AH775" s="92">
        <f t="shared" si="450"/>
        <v>30</v>
      </c>
      <c r="AI775" s="137">
        <f t="shared" si="458"/>
        <v>2667.5000000000005</v>
      </c>
      <c r="AJ775" s="137">
        <f t="shared" si="459"/>
        <v>2747.5250000000001</v>
      </c>
      <c r="AK775" s="137">
        <f t="shared" si="460"/>
        <v>2827.5499999999997</v>
      </c>
      <c r="AL775" s="137">
        <f t="shared" si="461"/>
        <v>2910</v>
      </c>
    </row>
    <row r="776" spans="1:38" ht="30.6">
      <c r="A776" s="5" t="s">
        <v>2205</v>
      </c>
      <c r="B776" s="5" t="s">
        <v>417</v>
      </c>
      <c r="C776" s="22" t="s">
        <v>697</v>
      </c>
      <c r="D776" s="22" t="s">
        <v>1472</v>
      </c>
      <c r="E776" s="22" t="s">
        <v>1514</v>
      </c>
      <c r="F776" s="22"/>
      <c r="G776" s="22"/>
      <c r="H776" s="23" t="s">
        <v>606</v>
      </c>
      <c r="I776" s="24">
        <v>1064</v>
      </c>
      <c r="J776" s="32">
        <v>1640</v>
      </c>
      <c r="K776" s="26" t="s">
        <v>1394</v>
      </c>
      <c r="L776" s="13">
        <f t="shared" si="457"/>
        <v>20</v>
      </c>
      <c r="M776" s="27">
        <f t="shared" si="442"/>
        <v>1740</v>
      </c>
      <c r="N776" s="27">
        <f t="shared" si="443"/>
        <v>1740.0000000000041</v>
      </c>
      <c r="O776" s="15">
        <v>180</v>
      </c>
      <c r="P776" s="30">
        <f t="shared" si="452"/>
        <v>2574.8000000000002</v>
      </c>
      <c r="Q776" s="48">
        <f t="shared" si="453"/>
        <v>463464.00000000006</v>
      </c>
      <c r="R776" s="44">
        <f t="shared" si="451"/>
        <v>3218.5</v>
      </c>
      <c r="S776" s="48">
        <f t="shared" si="438"/>
        <v>1737990</v>
      </c>
      <c r="T776" s="44">
        <f t="shared" si="454"/>
        <v>3394.7999999999997</v>
      </c>
      <c r="U776" s="48">
        <f t="shared" si="439"/>
        <v>1833192</v>
      </c>
      <c r="V776" s="44">
        <f t="shared" si="455"/>
        <v>3804.7999999999997</v>
      </c>
      <c r="W776" s="48">
        <f t="shared" si="440"/>
        <v>2054592</v>
      </c>
      <c r="X776" s="44">
        <f t="shared" si="456"/>
        <v>4214.8</v>
      </c>
      <c r="Y776" s="48">
        <f t="shared" si="441"/>
        <v>2275992</v>
      </c>
      <c r="Z776" s="20">
        <f t="shared" si="446"/>
        <v>7901766</v>
      </c>
      <c r="AC776" s="87">
        <f t="shared" si="444"/>
        <v>24</v>
      </c>
      <c r="AD776" s="83">
        <f t="shared" si="445"/>
        <v>2232</v>
      </c>
      <c r="AE776" s="92">
        <f t="shared" si="447"/>
        <v>22</v>
      </c>
      <c r="AF776" s="92">
        <f t="shared" si="448"/>
        <v>22.66</v>
      </c>
      <c r="AG776" s="92">
        <f t="shared" si="449"/>
        <v>23.32</v>
      </c>
      <c r="AH776" s="92">
        <f t="shared" si="450"/>
        <v>24</v>
      </c>
      <c r="AI776" s="137">
        <f t="shared" si="458"/>
        <v>2134</v>
      </c>
      <c r="AJ776" s="137">
        <f t="shared" si="459"/>
        <v>2198.02</v>
      </c>
      <c r="AK776" s="137">
        <f t="shared" si="460"/>
        <v>2262.04</v>
      </c>
      <c r="AL776" s="137">
        <f t="shared" si="461"/>
        <v>2328</v>
      </c>
    </row>
    <row r="777" spans="1:38" ht="51">
      <c r="A777" s="5" t="s">
        <v>2205</v>
      </c>
      <c r="B777" s="5" t="s">
        <v>417</v>
      </c>
      <c r="C777" s="22" t="s">
        <v>697</v>
      </c>
      <c r="D777" s="22" t="s">
        <v>1472</v>
      </c>
      <c r="E777" s="22" t="s">
        <v>1515</v>
      </c>
      <c r="F777" s="22"/>
      <c r="G777" s="22"/>
      <c r="H777" s="23" t="s">
        <v>606</v>
      </c>
      <c r="I777" s="24">
        <v>1596</v>
      </c>
      <c r="J777" s="32">
        <v>1640</v>
      </c>
      <c r="K777" s="26" t="s">
        <v>1405</v>
      </c>
      <c r="L777" s="13">
        <f t="shared" si="457"/>
        <v>20</v>
      </c>
      <c r="M777" s="27">
        <f t="shared" si="442"/>
        <v>1740</v>
      </c>
      <c r="N777" s="27">
        <f t="shared" si="443"/>
        <v>1740.0000000000041</v>
      </c>
      <c r="O777" s="15">
        <v>180</v>
      </c>
      <c r="P777" s="30">
        <f t="shared" si="452"/>
        <v>2574.8000000000002</v>
      </c>
      <c r="Q777" s="48">
        <f t="shared" si="453"/>
        <v>463464.00000000006</v>
      </c>
      <c r="R777" s="44">
        <f t="shared" si="451"/>
        <v>3218.5</v>
      </c>
      <c r="S777" s="48">
        <f t="shared" si="438"/>
        <v>1737990</v>
      </c>
      <c r="T777" s="44">
        <f t="shared" si="454"/>
        <v>3394.7999999999997</v>
      </c>
      <c r="U777" s="48">
        <f t="shared" si="439"/>
        <v>1833192</v>
      </c>
      <c r="V777" s="44">
        <f t="shared" si="455"/>
        <v>3804.7999999999997</v>
      </c>
      <c r="W777" s="48">
        <f t="shared" si="440"/>
        <v>2054592</v>
      </c>
      <c r="X777" s="44">
        <f t="shared" si="456"/>
        <v>4214.8</v>
      </c>
      <c r="Y777" s="48">
        <f t="shared" si="441"/>
        <v>2275992</v>
      </c>
      <c r="Z777" s="20">
        <f t="shared" si="446"/>
        <v>7901766</v>
      </c>
      <c r="AC777" s="87">
        <f t="shared" si="444"/>
        <v>24</v>
      </c>
      <c r="AD777" s="83">
        <f t="shared" si="445"/>
        <v>2232</v>
      </c>
      <c r="AE777" s="92">
        <f t="shared" si="447"/>
        <v>22</v>
      </c>
      <c r="AF777" s="92">
        <f t="shared" si="448"/>
        <v>22.66</v>
      </c>
      <c r="AG777" s="92">
        <f t="shared" si="449"/>
        <v>23.32</v>
      </c>
      <c r="AH777" s="92">
        <f t="shared" si="450"/>
        <v>24</v>
      </c>
      <c r="AI777" s="137">
        <f t="shared" si="458"/>
        <v>2134</v>
      </c>
      <c r="AJ777" s="137">
        <f t="shared" si="459"/>
        <v>2198.02</v>
      </c>
      <c r="AK777" s="137">
        <f t="shared" si="460"/>
        <v>2262.04</v>
      </c>
      <c r="AL777" s="137">
        <f t="shared" si="461"/>
        <v>2328</v>
      </c>
    </row>
    <row r="778" spans="1:38" ht="20.399999999999999">
      <c r="A778" s="5" t="s">
        <v>2205</v>
      </c>
      <c r="B778" s="5" t="s">
        <v>417</v>
      </c>
      <c r="C778" s="22" t="s">
        <v>697</v>
      </c>
      <c r="D778" s="22" t="s">
        <v>1472</v>
      </c>
      <c r="E778" s="22" t="s">
        <v>1516</v>
      </c>
      <c r="F778" s="22"/>
      <c r="G778" s="22"/>
      <c r="H778" s="23" t="s">
        <v>606</v>
      </c>
      <c r="I778" s="24">
        <v>1197</v>
      </c>
      <c r="J778" s="32">
        <v>3690</v>
      </c>
      <c r="K778" s="26" t="s">
        <v>1517</v>
      </c>
      <c r="L778" s="13">
        <f t="shared" si="457"/>
        <v>45</v>
      </c>
      <c r="M778" s="27">
        <f t="shared" si="442"/>
        <v>3915</v>
      </c>
      <c r="N778" s="27">
        <f t="shared" si="443"/>
        <v>3915.0000000000091</v>
      </c>
      <c r="O778" s="15">
        <v>180</v>
      </c>
      <c r="P778" s="30">
        <f t="shared" si="452"/>
        <v>5793.3</v>
      </c>
      <c r="Q778" s="48">
        <f t="shared" si="453"/>
        <v>1042794</v>
      </c>
      <c r="R778" s="44">
        <f t="shared" si="451"/>
        <v>7241.625</v>
      </c>
      <c r="S778" s="48">
        <f t="shared" si="438"/>
        <v>3910477.5</v>
      </c>
      <c r="T778" s="44">
        <f t="shared" si="454"/>
        <v>7638.2999999999993</v>
      </c>
      <c r="U778" s="48">
        <f t="shared" si="439"/>
        <v>4124681.9999999991</v>
      </c>
      <c r="V778" s="44">
        <f t="shared" si="455"/>
        <v>8560.7999999999993</v>
      </c>
      <c r="W778" s="48">
        <f t="shared" si="440"/>
        <v>4622831.9999999991</v>
      </c>
      <c r="X778" s="44">
        <f t="shared" si="456"/>
        <v>9483.2999999999993</v>
      </c>
      <c r="Y778" s="48">
        <f t="shared" si="441"/>
        <v>5120981.9999999991</v>
      </c>
      <c r="Z778" s="20">
        <f t="shared" si="446"/>
        <v>17778973.499999996</v>
      </c>
      <c r="AC778" s="87">
        <f t="shared" si="444"/>
        <v>54</v>
      </c>
      <c r="AD778" s="83">
        <f t="shared" si="445"/>
        <v>5022</v>
      </c>
      <c r="AE778" s="92">
        <f t="shared" si="447"/>
        <v>49.500000000000007</v>
      </c>
      <c r="AF778" s="92">
        <f t="shared" si="448"/>
        <v>50.984999999999999</v>
      </c>
      <c r="AG778" s="92">
        <f t="shared" si="449"/>
        <v>52.47</v>
      </c>
      <c r="AH778" s="92">
        <f t="shared" si="450"/>
        <v>54</v>
      </c>
      <c r="AI778" s="137">
        <f t="shared" si="458"/>
        <v>4801.5000000000009</v>
      </c>
      <c r="AJ778" s="137">
        <f t="shared" si="459"/>
        <v>4945.5450000000001</v>
      </c>
      <c r="AK778" s="137">
        <f t="shared" si="460"/>
        <v>5089.59</v>
      </c>
      <c r="AL778" s="137">
        <f t="shared" si="461"/>
        <v>5238</v>
      </c>
    </row>
    <row r="779" spans="1:38" ht="51">
      <c r="A779" s="5" t="s">
        <v>2205</v>
      </c>
      <c r="B779" s="5" t="s">
        <v>417</v>
      </c>
      <c r="C779" s="22" t="s">
        <v>697</v>
      </c>
      <c r="D779" s="22" t="s">
        <v>1472</v>
      </c>
      <c r="E779" s="22" t="s">
        <v>1518</v>
      </c>
      <c r="F779" s="22"/>
      <c r="G779" s="22"/>
      <c r="H779" s="23" t="s">
        <v>606</v>
      </c>
      <c r="I779" s="24">
        <v>266</v>
      </c>
      <c r="J779" s="32">
        <v>1640</v>
      </c>
      <c r="K779" s="26" t="s">
        <v>1467</v>
      </c>
      <c r="L779" s="13">
        <f t="shared" si="457"/>
        <v>20</v>
      </c>
      <c r="M779" s="27">
        <f t="shared" si="442"/>
        <v>1740</v>
      </c>
      <c r="N779" s="27">
        <f t="shared" si="443"/>
        <v>1740.0000000000041</v>
      </c>
      <c r="O779" s="15">
        <v>180</v>
      </c>
      <c r="P779" s="30">
        <f t="shared" si="452"/>
        <v>2574.8000000000002</v>
      </c>
      <c r="Q779" s="48">
        <f t="shared" si="453"/>
        <v>463464.00000000006</v>
      </c>
      <c r="R779" s="44">
        <f t="shared" si="451"/>
        <v>3218.5</v>
      </c>
      <c r="S779" s="48">
        <f t="shared" si="438"/>
        <v>1737990</v>
      </c>
      <c r="T779" s="44">
        <f t="shared" si="454"/>
        <v>3394.7999999999997</v>
      </c>
      <c r="U779" s="48">
        <f t="shared" si="439"/>
        <v>1833192</v>
      </c>
      <c r="V779" s="44">
        <f t="shared" si="455"/>
        <v>3804.7999999999997</v>
      </c>
      <c r="W779" s="48">
        <f t="shared" si="440"/>
        <v>2054592</v>
      </c>
      <c r="X779" s="44">
        <f t="shared" si="456"/>
        <v>4214.8</v>
      </c>
      <c r="Y779" s="48">
        <f t="shared" si="441"/>
        <v>2275992</v>
      </c>
      <c r="Z779" s="20">
        <f t="shared" si="446"/>
        <v>7901766</v>
      </c>
      <c r="AC779" s="87">
        <f t="shared" si="444"/>
        <v>24</v>
      </c>
      <c r="AD779" s="83">
        <f t="shared" si="445"/>
        <v>2232</v>
      </c>
      <c r="AE779" s="92">
        <f t="shared" si="447"/>
        <v>22</v>
      </c>
      <c r="AF779" s="92">
        <f t="shared" si="448"/>
        <v>22.66</v>
      </c>
      <c r="AG779" s="92">
        <f t="shared" si="449"/>
        <v>23.32</v>
      </c>
      <c r="AH779" s="92">
        <f t="shared" si="450"/>
        <v>24</v>
      </c>
      <c r="AI779" s="137">
        <f t="shared" si="458"/>
        <v>2134</v>
      </c>
      <c r="AJ779" s="137">
        <f t="shared" si="459"/>
        <v>2198.02</v>
      </c>
      <c r="AK779" s="137">
        <f t="shared" si="460"/>
        <v>2262.04</v>
      </c>
      <c r="AL779" s="137">
        <f t="shared" si="461"/>
        <v>2328</v>
      </c>
    </row>
    <row r="780" spans="1:38" ht="20.399999999999999">
      <c r="A780" s="5" t="s">
        <v>2205</v>
      </c>
      <c r="B780" s="5" t="s">
        <v>417</v>
      </c>
      <c r="C780" s="22" t="s">
        <v>697</v>
      </c>
      <c r="D780" s="22" t="s">
        <v>1472</v>
      </c>
      <c r="E780" s="22" t="s">
        <v>1519</v>
      </c>
      <c r="F780" s="22"/>
      <c r="G780" s="22"/>
      <c r="H780" s="23" t="s">
        <v>606</v>
      </c>
      <c r="I780" s="24">
        <v>931</v>
      </c>
      <c r="J780" s="32">
        <v>1640</v>
      </c>
      <c r="K780" s="26" t="s">
        <v>1520</v>
      </c>
      <c r="L780" s="13">
        <f t="shared" si="457"/>
        <v>20</v>
      </c>
      <c r="M780" s="27">
        <f t="shared" si="442"/>
        <v>1740</v>
      </c>
      <c r="N780" s="27">
        <f t="shared" si="443"/>
        <v>1740.0000000000041</v>
      </c>
      <c r="O780" s="15">
        <v>180</v>
      </c>
      <c r="P780" s="30">
        <f t="shared" si="452"/>
        <v>2574.8000000000002</v>
      </c>
      <c r="Q780" s="48">
        <f t="shared" si="453"/>
        <v>463464.00000000006</v>
      </c>
      <c r="R780" s="44">
        <f t="shared" si="451"/>
        <v>3218.5</v>
      </c>
      <c r="S780" s="48">
        <f t="shared" si="438"/>
        <v>1737990</v>
      </c>
      <c r="T780" s="44">
        <f t="shared" si="454"/>
        <v>3394.7999999999997</v>
      </c>
      <c r="U780" s="48">
        <f t="shared" si="439"/>
        <v>1833192</v>
      </c>
      <c r="V780" s="44">
        <f t="shared" si="455"/>
        <v>3804.7999999999997</v>
      </c>
      <c r="W780" s="48">
        <f t="shared" si="440"/>
        <v>2054592</v>
      </c>
      <c r="X780" s="44">
        <f t="shared" si="456"/>
        <v>4214.8</v>
      </c>
      <c r="Y780" s="48">
        <f t="shared" si="441"/>
        <v>2275992</v>
      </c>
      <c r="Z780" s="20">
        <f t="shared" si="446"/>
        <v>7901766</v>
      </c>
      <c r="AC780" s="87">
        <f t="shared" si="444"/>
        <v>24</v>
      </c>
      <c r="AD780" s="83">
        <f t="shared" si="445"/>
        <v>2232</v>
      </c>
      <c r="AE780" s="92">
        <f t="shared" si="447"/>
        <v>22</v>
      </c>
      <c r="AF780" s="92">
        <f t="shared" si="448"/>
        <v>22.66</v>
      </c>
      <c r="AG780" s="92">
        <f t="shared" si="449"/>
        <v>23.32</v>
      </c>
      <c r="AH780" s="92">
        <f t="shared" si="450"/>
        <v>24</v>
      </c>
      <c r="AI780" s="137">
        <f t="shared" si="458"/>
        <v>2134</v>
      </c>
      <c r="AJ780" s="137">
        <f t="shared" si="459"/>
        <v>2198.02</v>
      </c>
      <c r="AK780" s="137">
        <f t="shared" si="460"/>
        <v>2262.04</v>
      </c>
      <c r="AL780" s="137">
        <f t="shared" si="461"/>
        <v>2328</v>
      </c>
    </row>
    <row r="781" spans="1:38" ht="40.799999999999997">
      <c r="A781" s="5" t="s">
        <v>2205</v>
      </c>
      <c r="B781" s="5" t="s">
        <v>417</v>
      </c>
      <c r="C781" s="22" t="s">
        <v>697</v>
      </c>
      <c r="D781" s="22" t="s">
        <v>1472</v>
      </c>
      <c r="E781" s="22" t="s">
        <v>1521</v>
      </c>
      <c r="F781" s="22"/>
      <c r="G781" s="22"/>
      <c r="H781" s="23" t="s">
        <v>606</v>
      </c>
      <c r="I781" s="24">
        <v>1596</v>
      </c>
      <c r="J781" s="32">
        <v>1640</v>
      </c>
      <c r="K781" s="26" t="s">
        <v>1405</v>
      </c>
      <c r="L781" s="13">
        <f t="shared" si="457"/>
        <v>20</v>
      </c>
      <c r="M781" s="27">
        <f t="shared" si="442"/>
        <v>1740</v>
      </c>
      <c r="N781" s="27">
        <f t="shared" si="443"/>
        <v>1740.0000000000041</v>
      </c>
      <c r="O781" s="15">
        <v>180</v>
      </c>
      <c r="P781" s="30">
        <f t="shared" si="452"/>
        <v>2574.8000000000002</v>
      </c>
      <c r="Q781" s="48">
        <f t="shared" si="453"/>
        <v>463464.00000000006</v>
      </c>
      <c r="R781" s="44">
        <f t="shared" si="451"/>
        <v>3218.5</v>
      </c>
      <c r="S781" s="48">
        <f t="shared" si="438"/>
        <v>1737990</v>
      </c>
      <c r="T781" s="44">
        <f t="shared" si="454"/>
        <v>3394.7999999999997</v>
      </c>
      <c r="U781" s="48">
        <f t="shared" si="439"/>
        <v>1833192</v>
      </c>
      <c r="V781" s="44">
        <f t="shared" si="455"/>
        <v>3804.7999999999997</v>
      </c>
      <c r="W781" s="48">
        <f t="shared" si="440"/>
        <v>2054592</v>
      </c>
      <c r="X781" s="44">
        <f t="shared" si="456"/>
        <v>4214.8</v>
      </c>
      <c r="Y781" s="48">
        <f t="shared" si="441"/>
        <v>2275992</v>
      </c>
      <c r="Z781" s="20">
        <f t="shared" si="446"/>
        <v>7901766</v>
      </c>
      <c r="AC781" s="87">
        <f t="shared" si="444"/>
        <v>24</v>
      </c>
      <c r="AD781" s="83">
        <f t="shared" si="445"/>
        <v>2232</v>
      </c>
      <c r="AE781" s="92">
        <f t="shared" si="447"/>
        <v>22</v>
      </c>
      <c r="AF781" s="92">
        <f t="shared" si="448"/>
        <v>22.66</v>
      </c>
      <c r="AG781" s="92">
        <f t="shared" si="449"/>
        <v>23.32</v>
      </c>
      <c r="AH781" s="92">
        <f t="shared" si="450"/>
        <v>24</v>
      </c>
      <c r="AI781" s="137">
        <f t="shared" si="458"/>
        <v>2134</v>
      </c>
      <c r="AJ781" s="137">
        <f t="shared" si="459"/>
        <v>2198.02</v>
      </c>
      <c r="AK781" s="137">
        <f t="shared" si="460"/>
        <v>2262.04</v>
      </c>
      <c r="AL781" s="137">
        <f t="shared" si="461"/>
        <v>2328</v>
      </c>
    </row>
    <row r="782" spans="1:38" ht="51">
      <c r="A782" s="5" t="s">
        <v>2205</v>
      </c>
      <c r="B782" s="5" t="s">
        <v>417</v>
      </c>
      <c r="C782" s="22" t="s">
        <v>697</v>
      </c>
      <c r="D782" s="22" t="s">
        <v>1472</v>
      </c>
      <c r="E782" s="22" t="s">
        <v>1522</v>
      </c>
      <c r="F782" s="22"/>
      <c r="G782" s="22"/>
      <c r="H782" s="23" t="s">
        <v>606</v>
      </c>
      <c r="I782" s="24">
        <v>2261</v>
      </c>
      <c r="J782" s="32">
        <v>2050</v>
      </c>
      <c r="K782" s="26" t="s">
        <v>1513</v>
      </c>
      <c r="L782" s="13">
        <f t="shared" si="457"/>
        <v>25</v>
      </c>
      <c r="M782" s="27">
        <f t="shared" si="442"/>
        <v>2175</v>
      </c>
      <c r="N782" s="27">
        <f t="shared" si="443"/>
        <v>2175.000000000005</v>
      </c>
      <c r="O782" s="15">
        <v>180</v>
      </c>
      <c r="P782" s="30">
        <f t="shared" si="452"/>
        <v>3218.5</v>
      </c>
      <c r="Q782" s="48">
        <f t="shared" si="453"/>
        <v>579330</v>
      </c>
      <c r="R782" s="44">
        <f t="shared" si="451"/>
        <v>4023.125</v>
      </c>
      <c r="S782" s="48">
        <f t="shared" si="438"/>
        <v>2172487.5</v>
      </c>
      <c r="T782" s="44">
        <f t="shared" si="454"/>
        <v>4243.5</v>
      </c>
      <c r="U782" s="48">
        <f t="shared" si="439"/>
        <v>2291490</v>
      </c>
      <c r="V782" s="44">
        <f t="shared" si="455"/>
        <v>4756</v>
      </c>
      <c r="W782" s="48">
        <f t="shared" si="440"/>
        <v>2568240</v>
      </c>
      <c r="X782" s="44">
        <f t="shared" si="456"/>
        <v>5268.5</v>
      </c>
      <c r="Y782" s="48">
        <f t="shared" si="441"/>
        <v>2844990</v>
      </c>
      <c r="Z782" s="20">
        <f t="shared" si="446"/>
        <v>9877207.5</v>
      </c>
      <c r="AC782" s="87">
        <f t="shared" si="444"/>
        <v>30</v>
      </c>
      <c r="AD782" s="83">
        <f t="shared" si="445"/>
        <v>2790</v>
      </c>
      <c r="AE782" s="92">
        <f t="shared" si="447"/>
        <v>27.500000000000004</v>
      </c>
      <c r="AF782" s="92">
        <f t="shared" si="448"/>
        <v>28.324999999999999</v>
      </c>
      <c r="AG782" s="92">
        <f t="shared" si="449"/>
        <v>29.15</v>
      </c>
      <c r="AH782" s="92">
        <f t="shared" si="450"/>
        <v>30</v>
      </c>
      <c r="AI782" s="137">
        <f t="shared" si="458"/>
        <v>2667.5000000000005</v>
      </c>
      <c r="AJ782" s="137">
        <f t="shared" si="459"/>
        <v>2747.5250000000001</v>
      </c>
      <c r="AK782" s="137">
        <f t="shared" si="460"/>
        <v>2827.5499999999997</v>
      </c>
      <c r="AL782" s="137">
        <f t="shared" si="461"/>
        <v>2910</v>
      </c>
    </row>
    <row r="783" spans="1:38" ht="30.6">
      <c r="A783" s="5" t="s">
        <v>2205</v>
      </c>
      <c r="B783" s="5" t="s">
        <v>417</v>
      </c>
      <c r="C783" s="22" t="s">
        <v>697</v>
      </c>
      <c r="D783" s="22" t="s">
        <v>1472</v>
      </c>
      <c r="E783" s="22" t="s">
        <v>1523</v>
      </c>
      <c r="F783" s="22"/>
      <c r="G783" s="22"/>
      <c r="H783" s="23" t="s">
        <v>606</v>
      </c>
      <c r="I783" s="24">
        <v>3990</v>
      </c>
      <c r="J783" s="32">
        <v>1640</v>
      </c>
      <c r="K783" s="26" t="s">
        <v>1485</v>
      </c>
      <c r="L783" s="13">
        <f t="shared" si="457"/>
        <v>20</v>
      </c>
      <c r="M783" s="27">
        <f t="shared" si="442"/>
        <v>1740</v>
      </c>
      <c r="N783" s="27">
        <f t="shared" si="443"/>
        <v>1740.0000000000041</v>
      </c>
      <c r="O783" s="15">
        <v>180</v>
      </c>
      <c r="P783" s="30">
        <f t="shared" si="452"/>
        <v>2574.8000000000002</v>
      </c>
      <c r="Q783" s="48">
        <f t="shared" si="453"/>
        <v>463464.00000000006</v>
      </c>
      <c r="R783" s="44">
        <f t="shared" si="451"/>
        <v>3218.5</v>
      </c>
      <c r="S783" s="48">
        <f t="shared" si="438"/>
        <v>1737990</v>
      </c>
      <c r="T783" s="44">
        <f t="shared" si="454"/>
        <v>3394.7999999999997</v>
      </c>
      <c r="U783" s="48">
        <f t="shared" si="439"/>
        <v>1833192</v>
      </c>
      <c r="V783" s="44">
        <f t="shared" si="455"/>
        <v>3804.7999999999997</v>
      </c>
      <c r="W783" s="48">
        <f t="shared" si="440"/>
        <v>2054592</v>
      </c>
      <c r="X783" s="44">
        <f t="shared" si="456"/>
        <v>4214.8</v>
      </c>
      <c r="Y783" s="48">
        <f t="shared" si="441"/>
        <v>2275992</v>
      </c>
      <c r="Z783" s="20">
        <f t="shared" si="446"/>
        <v>7901766</v>
      </c>
      <c r="AC783" s="87">
        <f t="shared" si="444"/>
        <v>24</v>
      </c>
      <c r="AD783" s="83">
        <f t="shared" si="445"/>
        <v>2232</v>
      </c>
      <c r="AE783" s="92">
        <f t="shared" si="447"/>
        <v>22</v>
      </c>
      <c r="AF783" s="92">
        <f t="shared" si="448"/>
        <v>22.66</v>
      </c>
      <c r="AG783" s="92">
        <f t="shared" si="449"/>
        <v>23.32</v>
      </c>
      <c r="AH783" s="92">
        <f t="shared" si="450"/>
        <v>24</v>
      </c>
      <c r="AI783" s="137">
        <f t="shared" si="458"/>
        <v>2134</v>
      </c>
      <c r="AJ783" s="137">
        <f t="shared" si="459"/>
        <v>2198.02</v>
      </c>
      <c r="AK783" s="137">
        <f t="shared" si="460"/>
        <v>2262.04</v>
      </c>
      <c r="AL783" s="137">
        <f t="shared" si="461"/>
        <v>2328</v>
      </c>
    </row>
    <row r="784" spans="1:38">
      <c r="A784" s="5" t="s">
        <v>2205</v>
      </c>
      <c r="B784" s="5" t="s">
        <v>417</v>
      </c>
      <c r="C784" s="22" t="s">
        <v>697</v>
      </c>
      <c r="D784" s="22" t="s">
        <v>1472</v>
      </c>
      <c r="E784" s="22" t="s">
        <v>1524</v>
      </c>
      <c r="F784" s="22"/>
      <c r="G784" s="22"/>
      <c r="H784" s="23" t="s">
        <v>606</v>
      </c>
      <c r="I784" s="24">
        <v>3990</v>
      </c>
      <c r="J784" s="32">
        <v>2050</v>
      </c>
      <c r="K784" s="26" t="s">
        <v>1525</v>
      </c>
      <c r="L784" s="13">
        <f t="shared" si="457"/>
        <v>25</v>
      </c>
      <c r="M784" s="27">
        <f t="shared" si="442"/>
        <v>2175</v>
      </c>
      <c r="N784" s="27">
        <f t="shared" si="443"/>
        <v>2175.000000000005</v>
      </c>
      <c r="O784" s="15">
        <v>180</v>
      </c>
      <c r="P784" s="30">
        <f t="shared" si="452"/>
        <v>3218.5</v>
      </c>
      <c r="Q784" s="48">
        <f t="shared" si="453"/>
        <v>579330</v>
      </c>
      <c r="R784" s="44">
        <f t="shared" si="451"/>
        <v>4023.125</v>
      </c>
      <c r="S784" s="48">
        <f t="shared" si="438"/>
        <v>2172487.5</v>
      </c>
      <c r="T784" s="44">
        <f t="shared" si="454"/>
        <v>4243.5</v>
      </c>
      <c r="U784" s="48">
        <f t="shared" si="439"/>
        <v>2291490</v>
      </c>
      <c r="V784" s="44">
        <f t="shared" si="455"/>
        <v>4756</v>
      </c>
      <c r="W784" s="48">
        <f t="shared" si="440"/>
        <v>2568240</v>
      </c>
      <c r="X784" s="44">
        <f t="shared" si="456"/>
        <v>5268.5</v>
      </c>
      <c r="Y784" s="48">
        <f t="shared" si="441"/>
        <v>2844990</v>
      </c>
      <c r="Z784" s="20">
        <f t="shared" si="446"/>
        <v>9877207.5</v>
      </c>
      <c r="AC784" s="87">
        <f t="shared" si="444"/>
        <v>30</v>
      </c>
      <c r="AD784" s="83">
        <f t="shared" si="445"/>
        <v>2790</v>
      </c>
      <c r="AE784" s="92">
        <f t="shared" si="447"/>
        <v>27.500000000000004</v>
      </c>
      <c r="AF784" s="92">
        <f t="shared" si="448"/>
        <v>28.324999999999999</v>
      </c>
      <c r="AG784" s="92">
        <f t="shared" si="449"/>
        <v>29.15</v>
      </c>
      <c r="AH784" s="92">
        <f t="shared" si="450"/>
        <v>30</v>
      </c>
      <c r="AI784" s="137">
        <f t="shared" si="458"/>
        <v>2667.5000000000005</v>
      </c>
      <c r="AJ784" s="137">
        <f t="shared" si="459"/>
        <v>2747.5250000000001</v>
      </c>
      <c r="AK784" s="137">
        <f t="shared" si="460"/>
        <v>2827.5499999999997</v>
      </c>
      <c r="AL784" s="137">
        <f t="shared" si="461"/>
        <v>2910</v>
      </c>
    </row>
    <row r="785" spans="1:38" ht="40.799999999999997">
      <c r="A785" s="5" t="s">
        <v>2205</v>
      </c>
      <c r="B785" s="5" t="s">
        <v>417</v>
      </c>
      <c r="C785" s="22" t="s">
        <v>697</v>
      </c>
      <c r="D785" s="22" t="s">
        <v>1472</v>
      </c>
      <c r="E785" s="22" t="s">
        <v>1526</v>
      </c>
      <c r="F785" s="22"/>
      <c r="G785" s="22"/>
      <c r="H785" s="23" t="s">
        <v>606</v>
      </c>
      <c r="I785" s="24">
        <v>3325</v>
      </c>
      <c r="J785" s="32">
        <v>2460</v>
      </c>
      <c r="K785" s="26" t="s">
        <v>1527</v>
      </c>
      <c r="L785" s="13">
        <f t="shared" si="457"/>
        <v>30</v>
      </c>
      <c r="M785" s="27">
        <f t="shared" si="442"/>
        <v>2610</v>
      </c>
      <c r="N785" s="27">
        <f t="shared" si="443"/>
        <v>2610.0000000000064</v>
      </c>
      <c r="O785" s="15">
        <v>180</v>
      </c>
      <c r="P785" s="30">
        <f t="shared" si="452"/>
        <v>3862.2000000000003</v>
      </c>
      <c r="Q785" s="48">
        <f t="shared" si="453"/>
        <v>695196</v>
      </c>
      <c r="R785" s="44">
        <f t="shared" si="451"/>
        <v>4827.75</v>
      </c>
      <c r="S785" s="48">
        <f t="shared" si="438"/>
        <v>2606985</v>
      </c>
      <c r="T785" s="44">
        <f t="shared" si="454"/>
        <v>5092.2</v>
      </c>
      <c r="U785" s="48">
        <f t="shared" si="439"/>
        <v>2749788</v>
      </c>
      <c r="V785" s="44">
        <f t="shared" si="455"/>
        <v>5707.2</v>
      </c>
      <c r="W785" s="48">
        <f t="shared" si="440"/>
        <v>3081888</v>
      </c>
      <c r="X785" s="44">
        <f t="shared" si="456"/>
        <v>6322.2</v>
      </c>
      <c r="Y785" s="48">
        <f t="shared" si="441"/>
        <v>3413988</v>
      </c>
      <c r="Z785" s="20">
        <f t="shared" si="446"/>
        <v>11852649</v>
      </c>
      <c r="AC785" s="87">
        <f t="shared" si="444"/>
        <v>36</v>
      </c>
      <c r="AD785" s="83">
        <f t="shared" si="445"/>
        <v>3348</v>
      </c>
      <c r="AE785" s="92">
        <f t="shared" si="447"/>
        <v>33</v>
      </c>
      <c r="AF785" s="92">
        <f t="shared" si="448"/>
        <v>33.99</v>
      </c>
      <c r="AG785" s="92">
        <f t="shared" si="449"/>
        <v>34.979999999999997</v>
      </c>
      <c r="AH785" s="92">
        <f t="shared" si="450"/>
        <v>36</v>
      </c>
      <c r="AI785" s="137">
        <f t="shared" si="458"/>
        <v>3201</v>
      </c>
      <c r="AJ785" s="137">
        <f t="shared" si="459"/>
        <v>3297.03</v>
      </c>
      <c r="AK785" s="137">
        <f t="shared" si="460"/>
        <v>3393.0599999999995</v>
      </c>
      <c r="AL785" s="137">
        <f t="shared" si="461"/>
        <v>3492</v>
      </c>
    </row>
    <row r="786" spans="1:38" ht="30.6">
      <c r="A786" s="5" t="s">
        <v>2205</v>
      </c>
      <c r="B786" s="5" t="s">
        <v>417</v>
      </c>
      <c r="C786" s="22" t="s">
        <v>697</v>
      </c>
      <c r="D786" s="22" t="s">
        <v>1472</v>
      </c>
      <c r="E786" s="22" t="s">
        <v>1528</v>
      </c>
      <c r="F786" s="22"/>
      <c r="G786" s="22"/>
      <c r="H786" s="23" t="s">
        <v>606</v>
      </c>
      <c r="I786" s="24">
        <v>2660</v>
      </c>
      <c r="J786" s="32">
        <v>2050</v>
      </c>
      <c r="K786" s="26" t="s">
        <v>1428</v>
      </c>
      <c r="L786" s="13">
        <f t="shared" si="457"/>
        <v>25</v>
      </c>
      <c r="M786" s="27">
        <f t="shared" si="442"/>
        <v>2175</v>
      </c>
      <c r="N786" s="27">
        <f t="shared" si="443"/>
        <v>2175.000000000005</v>
      </c>
      <c r="O786" s="15">
        <v>180</v>
      </c>
      <c r="P786" s="30">
        <f t="shared" si="452"/>
        <v>3218.5</v>
      </c>
      <c r="Q786" s="48">
        <f t="shared" si="453"/>
        <v>579330</v>
      </c>
      <c r="R786" s="44">
        <f t="shared" si="451"/>
        <v>4023.125</v>
      </c>
      <c r="S786" s="48">
        <f t="shared" si="438"/>
        <v>2172487.5</v>
      </c>
      <c r="T786" s="44">
        <f t="shared" si="454"/>
        <v>4243.5</v>
      </c>
      <c r="U786" s="48">
        <f t="shared" si="439"/>
        <v>2291490</v>
      </c>
      <c r="V786" s="44">
        <f t="shared" si="455"/>
        <v>4756</v>
      </c>
      <c r="W786" s="48">
        <f t="shared" si="440"/>
        <v>2568240</v>
      </c>
      <c r="X786" s="44">
        <f t="shared" si="456"/>
        <v>5268.5</v>
      </c>
      <c r="Y786" s="48">
        <f t="shared" si="441"/>
        <v>2844990</v>
      </c>
      <c r="Z786" s="20">
        <f t="shared" si="446"/>
        <v>9877207.5</v>
      </c>
      <c r="AC786" s="87">
        <f t="shared" si="444"/>
        <v>30</v>
      </c>
      <c r="AD786" s="83">
        <f t="shared" si="445"/>
        <v>2790</v>
      </c>
      <c r="AE786" s="92">
        <f t="shared" si="447"/>
        <v>27.500000000000004</v>
      </c>
      <c r="AF786" s="92">
        <f t="shared" si="448"/>
        <v>28.324999999999999</v>
      </c>
      <c r="AG786" s="92">
        <f t="shared" si="449"/>
        <v>29.15</v>
      </c>
      <c r="AH786" s="92">
        <f t="shared" si="450"/>
        <v>30</v>
      </c>
      <c r="AI786" s="137">
        <f t="shared" si="458"/>
        <v>2667.5000000000005</v>
      </c>
      <c r="AJ786" s="137">
        <f t="shared" si="459"/>
        <v>2747.5250000000001</v>
      </c>
      <c r="AK786" s="137">
        <f t="shared" si="460"/>
        <v>2827.5499999999997</v>
      </c>
      <c r="AL786" s="137">
        <f t="shared" si="461"/>
        <v>2910</v>
      </c>
    </row>
    <row r="787" spans="1:38" ht="20.399999999999999">
      <c r="A787" s="5" t="s">
        <v>2205</v>
      </c>
      <c r="B787" s="5" t="s">
        <v>417</v>
      </c>
      <c r="C787" s="22" t="s">
        <v>697</v>
      </c>
      <c r="D787" s="22" t="s">
        <v>1472</v>
      </c>
      <c r="E787" s="22" t="s">
        <v>1529</v>
      </c>
      <c r="F787" s="22"/>
      <c r="G787" s="22"/>
      <c r="H787" s="23" t="s">
        <v>606</v>
      </c>
      <c r="I787" s="24">
        <v>2394</v>
      </c>
      <c r="J787" s="32">
        <v>4100</v>
      </c>
      <c r="K787" s="26" t="s">
        <v>1038</v>
      </c>
      <c r="L787" s="13">
        <f t="shared" si="457"/>
        <v>50</v>
      </c>
      <c r="M787" s="27">
        <f t="shared" si="442"/>
        <v>4350</v>
      </c>
      <c r="N787" s="27">
        <f t="shared" si="443"/>
        <v>4350.00000000001</v>
      </c>
      <c r="O787" s="15">
        <v>180</v>
      </c>
      <c r="P787" s="30">
        <f t="shared" si="452"/>
        <v>6437</v>
      </c>
      <c r="Q787" s="48">
        <f t="shared" si="453"/>
        <v>1158660</v>
      </c>
      <c r="R787" s="44">
        <f t="shared" si="451"/>
        <v>8046.25</v>
      </c>
      <c r="S787" s="48">
        <f t="shared" si="438"/>
        <v>4344975</v>
      </c>
      <c r="T787" s="44">
        <f t="shared" si="454"/>
        <v>8487</v>
      </c>
      <c r="U787" s="48">
        <f t="shared" si="439"/>
        <v>4582980</v>
      </c>
      <c r="V787" s="44">
        <f t="shared" si="455"/>
        <v>9512</v>
      </c>
      <c r="W787" s="48">
        <f t="shared" si="440"/>
        <v>5136480</v>
      </c>
      <c r="X787" s="44">
        <f t="shared" si="456"/>
        <v>10537</v>
      </c>
      <c r="Y787" s="48">
        <f t="shared" si="441"/>
        <v>5689980</v>
      </c>
      <c r="Z787" s="20">
        <f t="shared" si="446"/>
        <v>19754415</v>
      </c>
      <c r="AC787" s="87">
        <f t="shared" si="444"/>
        <v>60</v>
      </c>
      <c r="AD787" s="83">
        <f t="shared" si="445"/>
        <v>5580</v>
      </c>
      <c r="AE787" s="92">
        <f t="shared" si="447"/>
        <v>55.000000000000007</v>
      </c>
      <c r="AF787" s="92">
        <f t="shared" si="448"/>
        <v>56.65</v>
      </c>
      <c r="AG787" s="92">
        <f t="shared" si="449"/>
        <v>58.3</v>
      </c>
      <c r="AH787" s="92">
        <f t="shared" si="450"/>
        <v>60</v>
      </c>
      <c r="AI787" s="137">
        <f t="shared" si="458"/>
        <v>5335.0000000000009</v>
      </c>
      <c r="AJ787" s="137">
        <f t="shared" si="459"/>
        <v>5495.05</v>
      </c>
      <c r="AK787" s="137">
        <f t="shared" si="460"/>
        <v>5655.0999999999995</v>
      </c>
      <c r="AL787" s="137">
        <f t="shared" si="461"/>
        <v>5820</v>
      </c>
    </row>
    <row r="788" spans="1:38" ht="20.399999999999999">
      <c r="A788" s="5" t="s">
        <v>2205</v>
      </c>
      <c r="B788" s="5" t="s">
        <v>417</v>
      </c>
      <c r="C788" s="22" t="s">
        <v>697</v>
      </c>
      <c r="D788" s="22" t="s">
        <v>1472</v>
      </c>
      <c r="E788" s="22" t="s">
        <v>1530</v>
      </c>
      <c r="F788" s="22"/>
      <c r="G788" s="22"/>
      <c r="H788" s="23" t="s">
        <v>606</v>
      </c>
      <c r="I788" s="24">
        <v>2394</v>
      </c>
      <c r="J788" s="32">
        <v>2460</v>
      </c>
      <c r="K788" s="26" t="s">
        <v>1405</v>
      </c>
      <c r="L788" s="13">
        <f t="shared" si="457"/>
        <v>30</v>
      </c>
      <c r="M788" s="27">
        <f t="shared" si="442"/>
        <v>2610</v>
      </c>
      <c r="N788" s="27">
        <f t="shared" si="443"/>
        <v>2610.0000000000064</v>
      </c>
      <c r="O788" s="15">
        <v>180</v>
      </c>
      <c r="P788" s="30">
        <f t="shared" si="452"/>
        <v>3862.2000000000003</v>
      </c>
      <c r="Q788" s="48">
        <f t="shared" si="453"/>
        <v>695196</v>
      </c>
      <c r="R788" s="44">
        <f t="shared" si="451"/>
        <v>4827.75</v>
      </c>
      <c r="S788" s="48">
        <f t="shared" si="438"/>
        <v>2606985</v>
      </c>
      <c r="T788" s="44">
        <f t="shared" si="454"/>
        <v>5092.2</v>
      </c>
      <c r="U788" s="48">
        <f t="shared" si="439"/>
        <v>2749788</v>
      </c>
      <c r="V788" s="44">
        <f t="shared" si="455"/>
        <v>5707.2</v>
      </c>
      <c r="W788" s="48">
        <f t="shared" si="440"/>
        <v>3081888</v>
      </c>
      <c r="X788" s="44">
        <f t="shared" si="456"/>
        <v>6322.2</v>
      </c>
      <c r="Y788" s="48">
        <f t="shared" si="441"/>
        <v>3413988</v>
      </c>
      <c r="Z788" s="20">
        <f t="shared" si="446"/>
        <v>11852649</v>
      </c>
      <c r="AC788" s="87">
        <f t="shared" si="444"/>
        <v>36</v>
      </c>
      <c r="AD788" s="83">
        <f t="shared" si="445"/>
        <v>3348</v>
      </c>
      <c r="AE788" s="92">
        <f t="shared" si="447"/>
        <v>33</v>
      </c>
      <c r="AF788" s="92">
        <f t="shared" si="448"/>
        <v>33.99</v>
      </c>
      <c r="AG788" s="92">
        <f t="shared" si="449"/>
        <v>34.979999999999997</v>
      </c>
      <c r="AH788" s="92">
        <f t="shared" si="450"/>
        <v>36</v>
      </c>
      <c r="AI788" s="137">
        <f t="shared" si="458"/>
        <v>3201</v>
      </c>
      <c r="AJ788" s="137">
        <f t="shared" si="459"/>
        <v>3297.03</v>
      </c>
      <c r="AK788" s="137">
        <f t="shared" si="460"/>
        <v>3393.0599999999995</v>
      </c>
      <c r="AL788" s="137">
        <f t="shared" si="461"/>
        <v>3492</v>
      </c>
    </row>
    <row r="789" spans="1:38">
      <c r="A789" s="5" t="s">
        <v>2205</v>
      </c>
      <c r="B789" s="5" t="s">
        <v>417</v>
      </c>
      <c r="C789" s="22" t="s">
        <v>85</v>
      </c>
      <c r="D789" s="22"/>
      <c r="E789" s="22"/>
      <c r="F789" s="22"/>
      <c r="G789" s="22"/>
      <c r="H789" s="23"/>
      <c r="I789" s="24"/>
      <c r="J789" s="32"/>
      <c r="K789" s="26"/>
      <c r="L789" s="13">
        <f t="shared" si="457"/>
        <v>0</v>
      </c>
      <c r="M789" s="27">
        <f t="shared" si="442"/>
        <v>0</v>
      </c>
      <c r="N789" s="27">
        <f t="shared" si="443"/>
        <v>0</v>
      </c>
      <c r="P789" s="30">
        <f t="shared" si="452"/>
        <v>0</v>
      </c>
      <c r="Q789" s="48">
        <f t="shared" si="453"/>
        <v>0</v>
      </c>
      <c r="R789" s="44">
        <f t="shared" si="451"/>
        <v>0</v>
      </c>
      <c r="S789" s="48">
        <f t="shared" si="438"/>
        <v>0</v>
      </c>
      <c r="T789" s="44">
        <f t="shared" si="454"/>
        <v>0</v>
      </c>
      <c r="U789" s="48">
        <f t="shared" si="439"/>
        <v>0</v>
      </c>
      <c r="V789" s="44">
        <f t="shared" si="455"/>
        <v>0</v>
      </c>
      <c r="W789" s="48">
        <f t="shared" si="440"/>
        <v>0</v>
      </c>
      <c r="X789" s="44">
        <f t="shared" si="456"/>
        <v>0</v>
      </c>
      <c r="Y789" s="48">
        <f t="shared" si="441"/>
        <v>0</v>
      </c>
      <c r="Z789" s="34">
        <f>SUM(Z750:Z788)</f>
        <v>414842715</v>
      </c>
      <c r="AC789" s="87">
        <f t="shared" si="444"/>
        <v>0</v>
      </c>
      <c r="AD789" s="83">
        <f t="shared" si="445"/>
        <v>0</v>
      </c>
      <c r="AE789" s="92">
        <f t="shared" si="447"/>
        <v>0</v>
      </c>
      <c r="AF789" s="92">
        <f t="shared" si="448"/>
        <v>0</v>
      </c>
      <c r="AG789" s="92">
        <f t="shared" si="449"/>
        <v>0</v>
      </c>
      <c r="AH789" s="92">
        <f t="shared" si="450"/>
        <v>0</v>
      </c>
      <c r="AI789" s="137">
        <f t="shared" si="458"/>
        <v>0</v>
      </c>
      <c r="AJ789" s="137">
        <f t="shared" si="459"/>
        <v>0</v>
      </c>
      <c r="AK789" s="137">
        <f t="shared" si="460"/>
        <v>0</v>
      </c>
      <c r="AL789" s="137">
        <f t="shared" si="461"/>
        <v>0</v>
      </c>
    </row>
    <row r="790" spans="1:38" ht="122.4">
      <c r="A790" s="5" t="s">
        <v>2205</v>
      </c>
      <c r="B790" s="5" t="s">
        <v>417</v>
      </c>
      <c r="C790" s="22" t="s">
        <v>697</v>
      </c>
      <c r="D790" s="22" t="s">
        <v>1531</v>
      </c>
      <c r="E790" s="22" t="s">
        <v>1532</v>
      </c>
      <c r="F790" s="22" t="s">
        <v>1533</v>
      </c>
      <c r="G790" s="22"/>
      <c r="H790" s="23" t="s">
        <v>606</v>
      </c>
      <c r="I790" s="24"/>
      <c r="J790" s="32"/>
      <c r="K790" s="26"/>
      <c r="L790" s="13">
        <f t="shared" si="457"/>
        <v>0</v>
      </c>
      <c r="M790" s="27">
        <f t="shared" si="442"/>
        <v>0</v>
      </c>
      <c r="N790" s="27">
        <f t="shared" si="443"/>
        <v>0</v>
      </c>
      <c r="P790" s="30">
        <f t="shared" si="452"/>
        <v>0</v>
      </c>
      <c r="Q790" s="48">
        <f t="shared" si="453"/>
        <v>0</v>
      </c>
      <c r="R790" s="44">
        <f t="shared" si="451"/>
        <v>0</v>
      </c>
      <c r="S790" s="48">
        <f t="shared" si="438"/>
        <v>0</v>
      </c>
      <c r="T790" s="44">
        <f t="shared" si="454"/>
        <v>0</v>
      </c>
      <c r="U790" s="48">
        <f t="shared" si="439"/>
        <v>0</v>
      </c>
      <c r="V790" s="44">
        <f t="shared" si="455"/>
        <v>0</v>
      </c>
      <c r="W790" s="48">
        <f t="shared" si="440"/>
        <v>0</v>
      </c>
      <c r="X790" s="44">
        <f t="shared" si="456"/>
        <v>0</v>
      </c>
      <c r="Y790" s="48">
        <f t="shared" si="441"/>
        <v>0</v>
      </c>
      <c r="Z790" s="20">
        <f t="shared" si="446"/>
        <v>0</v>
      </c>
      <c r="AC790" s="87">
        <f t="shared" si="444"/>
        <v>0</v>
      </c>
      <c r="AD790" s="83">
        <f t="shared" si="445"/>
        <v>0</v>
      </c>
      <c r="AE790" s="92">
        <f t="shared" si="447"/>
        <v>0</v>
      </c>
      <c r="AF790" s="92">
        <f t="shared" si="448"/>
        <v>0</v>
      </c>
      <c r="AG790" s="92">
        <f t="shared" si="449"/>
        <v>0</v>
      </c>
      <c r="AH790" s="92">
        <f t="shared" si="450"/>
        <v>0</v>
      </c>
      <c r="AI790" s="137">
        <f t="shared" si="458"/>
        <v>0</v>
      </c>
      <c r="AJ790" s="137">
        <f t="shared" si="459"/>
        <v>0</v>
      </c>
      <c r="AK790" s="137">
        <f t="shared" si="460"/>
        <v>0</v>
      </c>
      <c r="AL790" s="137">
        <f t="shared" si="461"/>
        <v>0</v>
      </c>
    </row>
    <row r="791" spans="1:38" ht="30.6">
      <c r="A791" s="5" t="s">
        <v>2205</v>
      </c>
      <c r="B791" s="5" t="s">
        <v>417</v>
      </c>
      <c r="C791" s="22" t="s">
        <v>697</v>
      </c>
      <c r="D791" s="22" t="s">
        <v>1531</v>
      </c>
      <c r="E791" s="22" t="s">
        <v>1534</v>
      </c>
      <c r="F791" s="22" t="s">
        <v>1104</v>
      </c>
      <c r="G791" s="22"/>
      <c r="H791" s="23" t="s">
        <v>606</v>
      </c>
      <c r="I791" s="24">
        <v>53200</v>
      </c>
      <c r="J791" s="32">
        <v>49200</v>
      </c>
      <c r="K791" s="26" t="s">
        <v>1535</v>
      </c>
      <c r="L791" s="13">
        <f t="shared" si="457"/>
        <v>600</v>
      </c>
      <c r="M791" s="27">
        <f t="shared" si="442"/>
        <v>52200</v>
      </c>
      <c r="N791" s="27">
        <f t="shared" si="443"/>
        <v>52200.000000000124</v>
      </c>
      <c r="O791" s="15">
        <v>5</v>
      </c>
      <c r="P791" s="30">
        <f t="shared" si="452"/>
        <v>77244</v>
      </c>
      <c r="Q791" s="48">
        <f t="shared" si="453"/>
        <v>386220</v>
      </c>
      <c r="R791" s="44">
        <f t="shared" si="451"/>
        <v>96555</v>
      </c>
      <c r="S791" s="48">
        <f t="shared" si="438"/>
        <v>1448325</v>
      </c>
      <c r="T791" s="44">
        <f t="shared" si="454"/>
        <v>101843.99999999999</v>
      </c>
      <c r="U791" s="48">
        <f t="shared" si="439"/>
        <v>1527659.9999999998</v>
      </c>
      <c r="V791" s="44">
        <f t="shared" si="455"/>
        <v>114143.99999999999</v>
      </c>
      <c r="W791" s="48">
        <f t="shared" si="440"/>
        <v>1712159.9999999995</v>
      </c>
      <c r="X791" s="44">
        <f t="shared" si="456"/>
        <v>126443.99999999999</v>
      </c>
      <c r="Y791" s="48">
        <f t="shared" si="441"/>
        <v>1896659.9999999995</v>
      </c>
      <c r="Z791" s="20">
        <f t="shared" si="446"/>
        <v>6584804.9999999991</v>
      </c>
      <c r="AC791" s="87">
        <f t="shared" si="444"/>
        <v>720</v>
      </c>
      <c r="AD791" s="83">
        <f t="shared" si="445"/>
        <v>66960</v>
      </c>
      <c r="AE791" s="92">
        <f t="shared" si="447"/>
        <v>660</v>
      </c>
      <c r="AF791" s="92">
        <f t="shared" si="448"/>
        <v>679.8</v>
      </c>
      <c r="AG791" s="92">
        <f t="shared" si="449"/>
        <v>699.59999999999991</v>
      </c>
      <c r="AH791" s="92">
        <f t="shared" si="450"/>
        <v>720</v>
      </c>
      <c r="AI791" s="137">
        <f t="shared" si="458"/>
        <v>64020</v>
      </c>
      <c r="AJ791" s="137">
        <f t="shared" si="459"/>
        <v>65940.599999999991</v>
      </c>
      <c r="AK791" s="137">
        <f t="shared" si="460"/>
        <v>67861.2</v>
      </c>
      <c r="AL791" s="137">
        <f t="shared" si="461"/>
        <v>69840</v>
      </c>
    </row>
    <row r="792" spans="1:38" ht="30.6">
      <c r="A792" s="5" t="s">
        <v>2205</v>
      </c>
      <c r="B792" s="5" t="s">
        <v>417</v>
      </c>
      <c r="C792" s="22" t="s">
        <v>697</v>
      </c>
      <c r="D792" s="22" t="s">
        <v>1531</v>
      </c>
      <c r="E792" s="22" t="s">
        <v>1534</v>
      </c>
      <c r="F792" s="22" t="s">
        <v>1536</v>
      </c>
      <c r="G792" s="22"/>
      <c r="H792" s="23" t="s">
        <v>606</v>
      </c>
      <c r="I792" s="24">
        <v>53200</v>
      </c>
      <c r="J792" s="32">
        <v>82000</v>
      </c>
      <c r="K792" s="26" t="s">
        <v>1394</v>
      </c>
      <c r="L792" s="13">
        <f t="shared" si="457"/>
        <v>1000</v>
      </c>
      <c r="M792" s="27">
        <f t="shared" si="442"/>
        <v>87000</v>
      </c>
      <c r="N792" s="27">
        <f t="shared" si="443"/>
        <v>87000.000000000204</v>
      </c>
      <c r="O792" s="15">
        <v>8</v>
      </c>
      <c r="P792" s="30">
        <f t="shared" si="452"/>
        <v>128740</v>
      </c>
      <c r="Q792" s="48">
        <f t="shared" si="453"/>
        <v>1029920</v>
      </c>
      <c r="R792" s="44">
        <f t="shared" si="451"/>
        <v>160925</v>
      </c>
      <c r="S792" s="48">
        <f t="shared" ref="S792:S855" si="462">+R792*O792*3</f>
        <v>3862200</v>
      </c>
      <c r="T792" s="44">
        <f t="shared" si="454"/>
        <v>169740</v>
      </c>
      <c r="U792" s="48">
        <f t="shared" ref="U792:U855" si="463">+T792*O792*3</f>
        <v>4073760</v>
      </c>
      <c r="V792" s="44">
        <f t="shared" si="455"/>
        <v>190240</v>
      </c>
      <c r="W792" s="48">
        <f t="shared" ref="W792:W855" si="464">+V792*O792*3</f>
        <v>4565760</v>
      </c>
      <c r="X792" s="44">
        <f t="shared" si="456"/>
        <v>210740</v>
      </c>
      <c r="Y792" s="48">
        <f t="shared" ref="Y792:Y855" si="465">+X792*O792*3</f>
        <v>5057760</v>
      </c>
      <c r="Z792" s="20">
        <f t="shared" si="446"/>
        <v>17559480</v>
      </c>
      <c r="AC792" s="87">
        <f t="shared" si="444"/>
        <v>1200</v>
      </c>
      <c r="AD792" s="83">
        <f t="shared" si="445"/>
        <v>111600</v>
      </c>
      <c r="AE792" s="92">
        <f t="shared" si="447"/>
        <v>1100</v>
      </c>
      <c r="AF792" s="92">
        <f t="shared" si="448"/>
        <v>1133</v>
      </c>
      <c r="AG792" s="92">
        <f t="shared" si="449"/>
        <v>1166</v>
      </c>
      <c r="AH792" s="92">
        <f t="shared" si="450"/>
        <v>1200</v>
      </c>
      <c r="AI792" s="137">
        <f t="shared" si="458"/>
        <v>106700</v>
      </c>
      <c r="AJ792" s="137">
        <f t="shared" si="459"/>
        <v>109901</v>
      </c>
      <c r="AK792" s="137">
        <f t="shared" si="460"/>
        <v>113102</v>
      </c>
      <c r="AL792" s="137">
        <f t="shared" si="461"/>
        <v>116400</v>
      </c>
    </row>
    <row r="793" spans="1:38" ht="30.6">
      <c r="A793" s="5" t="s">
        <v>2205</v>
      </c>
      <c r="B793" s="5" t="s">
        <v>417</v>
      </c>
      <c r="C793" s="22" t="s">
        <v>697</v>
      </c>
      <c r="D793" s="22" t="s">
        <v>1531</v>
      </c>
      <c r="E793" s="22" t="s">
        <v>1534</v>
      </c>
      <c r="F793" s="22" t="s">
        <v>1282</v>
      </c>
      <c r="G793" s="22"/>
      <c r="H793" s="23" t="s">
        <v>606</v>
      </c>
      <c r="I793" s="24">
        <v>53200</v>
      </c>
      <c r="J793" s="32">
        <v>82000</v>
      </c>
      <c r="K793" s="26" t="s">
        <v>1394</v>
      </c>
      <c r="L793" s="13">
        <f t="shared" si="457"/>
        <v>1000</v>
      </c>
      <c r="M793" s="27">
        <f t="shared" si="442"/>
        <v>87000</v>
      </c>
      <c r="N793" s="27">
        <f t="shared" si="443"/>
        <v>87000.000000000204</v>
      </c>
      <c r="O793" s="15">
        <v>6</v>
      </c>
      <c r="P793" s="30">
        <f t="shared" si="452"/>
        <v>128740</v>
      </c>
      <c r="Q793" s="48">
        <f t="shared" si="453"/>
        <v>772440</v>
      </c>
      <c r="R793" s="44">
        <f t="shared" si="451"/>
        <v>160925</v>
      </c>
      <c r="S793" s="48">
        <f t="shared" si="462"/>
        <v>2896650</v>
      </c>
      <c r="T793" s="44">
        <f t="shared" si="454"/>
        <v>169740</v>
      </c>
      <c r="U793" s="48">
        <f t="shared" si="463"/>
        <v>3055320</v>
      </c>
      <c r="V793" s="44">
        <f t="shared" si="455"/>
        <v>190240</v>
      </c>
      <c r="W793" s="48">
        <f t="shared" si="464"/>
        <v>3424320</v>
      </c>
      <c r="X793" s="44">
        <f t="shared" si="456"/>
        <v>210740</v>
      </c>
      <c r="Y793" s="48">
        <f t="shared" si="465"/>
        <v>3793320</v>
      </c>
      <c r="Z793" s="20">
        <f t="shared" si="446"/>
        <v>13169610</v>
      </c>
      <c r="AC793" s="87">
        <f t="shared" si="444"/>
        <v>1200</v>
      </c>
      <c r="AD793" s="83">
        <f t="shared" si="445"/>
        <v>111600</v>
      </c>
      <c r="AE793" s="92">
        <f t="shared" si="447"/>
        <v>1100</v>
      </c>
      <c r="AF793" s="92">
        <f t="shared" si="448"/>
        <v>1133</v>
      </c>
      <c r="AG793" s="92">
        <f t="shared" si="449"/>
        <v>1166</v>
      </c>
      <c r="AH793" s="92">
        <f t="shared" si="450"/>
        <v>1200</v>
      </c>
      <c r="AI793" s="137">
        <f t="shared" si="458"/>
        <v>106700</v>
      </c>
      <c r="AJ793" s="137">
        <f t="shared" si="459"/>
        <v>109901</v>
      </c>
      <c r="AK793" s="137">
        <f t="shared" si="460"/>
        <v>113102</v>
      </c>
      <c r="AL793" s="137">
        <f t="shared" si="461"/>
        <v>116400</v>
      </c>
    </row>
    <row r="794" spans="1:38" ht="30.6">
      <c r="A794" s="5" t="s">
        <v>2205</v>
      </c>
      <c r="B794" s="5" t="s">
        <v>417</v>
      </c>
      <c r="C794" s="22" t="s">
        <v>697</v>
      </c>
      <c r="D794" s="22" t="s">
        <v>1531</v>
      </c>
      <c r="E794" s="22" t="s">
        <v>1534</v>
      </c>
      <c r="F794" s="22" t="s">
        <v>1388</v>
      </c>
      <c r="G794" s="22"/>
      <c r="H794" s="23" t="s">
        <v>606</v>
      </c>
      <c r="I794" s="24">
        <v>16625</v>
      </c>
      <c r="J794" s="32">
        <v>24600</v>
      </c>
      <c r="K794" s="26" t="s">
        <v>1537</v>
      </c>
      <c r="L794" s="13">
        <f t="shared" si="457"/>
        <v>300</v>
      </c>
      <c r="M794" s="27">
        <f t="shared" si="442"/>
        <v>26100</v>
      </c>
      <c r="N794" s="27">
        <f t="shared" si="443"/>
        <v>26100.000000000062</v>
      </c>
      <c r="O794" s="15">
        <v>30</v>
      </c>
      <c r="P794" s="30">
        <f t="shared" si="452"/>
        <v>38622</v>
      </c>
      <c r="Q794" s="48">
        <f t="shared" si="453"/>
        <v>1158660</v>
      </c>
      <c r="R794" s="44">
        <f t="shared" si="451"/>
        <v>48277.5</v>
      </c>
      <c r="S794" s="48">
        <f t="shared" si="462"/>
        <v>4344975</v>
      </c>
      <c r="T794" s="44">
        <f t="shared" si="454"/>
        <v>50921.999999999993</v>
      </c>
      <c r="U794" s="48">
        <f t="shared" si="463"/>
        <v>4582979.9999999991</v>
      </c>
      <c r="V794" s="44">
        <f t="shared" si="455"/>
        <v>57071.999999999993</v>
      </c>
      <c r="W794" s="48">
        <f t="shared" si="464"/>
        <v>5136479.9999999991</v>
      </c>
      <c r="X794" s="44">
        <f t="shared" si="456"/>
        <v>63221.999999999993</v>
      </c>
      <c r="Y794" s="48">
        <f t="shared" si="465"/>
        <v>5689979.9999999991</v>
      </c>
      <c r="Z794" s="20">
        <f t="shared" si="446"/>
        <v>19754414.999999996</v>
      </c>
      <c r="AC794" s="87">
        <f t="shared" si="444"/>
        <v>360</v>
      </c>
      <c r="AD794" s="83">
        <f t="shared" si="445"/>
        <v>33480</v>
      </c>
      <c r="AE794" s="92">
        <f t="shared" si="447"/>
        <v>330</v>
      </c>
      <c r="AF794" s="92">
        <f t="shared" si="448"/>
        <v>339.9</v>
      </c>
      <c r="AG794" s="92">
        <f t="shared" si="449"/>
        <v>349.79999999999995</v>
      </c>
      <c r="AH794" s="92">
        <f t="shared" si="450"/>
        <v>360</v>
      </c>
      <c r="AI794" s="137">
        <f t="shared" si="458"/>
        <v>32010</v>
      </c>
      <c r="AJ794" s="137">
        <f t="shared" si="459"/>
        <v>32970.299999999996</v>
      </c>
      <c r="AK794" s="137">
        <f t="shared" si="460"/>
        <v>33930.6</v>
      </c>
      <c r="AL794" s="137">
        <f t="shared" si="461"/>
        <v>34920</v>
      </c>
    </row>
    <row r="795" spans="1:38" ht="20.399999999999999">
      <c r="A795" s="5" t="s">
        <v>435</v>
      </c>
      <c r="B795" s="5" t="s">
        <v>118</v>
      </c>
      <c r="C795" s="22" t="s">
        <v>697</v>
      </c>
      <c r="D795" s="22" t="s">
        <v>1531</v>
      </c>
      <c r="E795" s="22" t="s">
        <v>1538</v>
      </c>
      <c r="F795" s="22"/>
      <c r="G795" s="22"/>
      <c r="H795" s="23" t="s">
        <v>606</v>
      </c>
      <c r="I795" s="24">
        <v>2050</v>
      </c>
      <c r="J795" s="32">
        <v>4100</v>
      </c>
      <c r="K795" s="26" t="s">
        <v>1539</v>
      </c>
      <c r="L795" s="13">
        <f t="shared" si="457"/>
        <v>50</v>
      </c>
      <c r="M795" s="27">
        <f t="shared" si="442"/>
        <v>4350</v>
      </c>
      <c r="N795" s="27">
        <f t="shared" si="443"/>
        <v>4350.00000000001</v>
      </c>
      <c r="O795" s="15">
        <v>70</v>
      </c>
      <c r="P795" s="30">
        <f t="shared" si="452"/>
        <v>6437</v>
      </c>
      <c r="Q795" s="48">
        <f t="shared" si="453"/>
        <v>450590</v>
      </c>
      <c r="R795" s="44">
        <f t="shared" si="451"/>
        <v>8046.25</v>
      </c>
      <c r="S795" s="48">
        <f t="shared" si="462"/>
        <v>1689712.5</v>
      </c>
      <c r="T795" s="44">
        <f t="shared" si="454"/>
        <v>8487</v>
      </c>
      <c r="U795" s="48">
        <f t="shared" si="463"/>
        <v>1782270</v>
      </c>
      <c r="V795" s="44">
        <f t="shared" si="455"/>
        <v>9512</v>
      </c>
      <c r="W795" s="48">
        <f t="shared" si="464"/>
        <v>1997520</v>
      </c>
      <c r="X795" s="44">
        <f t="shared" si="456"/>
        <v>10537</v>
      </c>
      <c r="Y795" s="48">
        <f t="shared" si="465"/>
        <v>2212770</v>
      </c>
      <c r="Z795" s="20">
        <f t="shared" si="446"/>
        <v>7682272.5</v>
      </c>
      <c r="AC795" s="87">
        <f t="shared" si="444"/>
        <v>60</v>
      </c>
      <c r="AD795" s="83">
        <f t="shared" si="445"/>
        <v>5580</v>
      </c>
      <c r="AE795" s="92">
        <f t="shared" si="447"/>
        <v>55.000000000000007</v>
      </c>
      <c r="AF795" s="92">
        <f t="shared" si="448"/>
        <v>56.65</v>
      </c>
      <c r="AG795" s="92">
        <f t="shared" si="449"/>
        <v>58.3</v>
      </c>
      <c r="AH795" s="92">
        <f t="shared" si="450"/>
        <v>60</v>
      </c>
      <c r="AI795" s="137">
        <f t="shared" si="458"/>
        <v>5335.0000000000009</v>
      </c>
      <c r="AJ795" s="137">
        <f t="shared" si="459"/>
        <v>5495.05</v>
      </c>
      <c r="AK795" s="137">
        <f t="shared" si="460"/>
        <v>5655.0999999999995</v>
      </c>
      <c r="AL795" s="137">
        <f t="shared" si="461"/>
        <v>5820</v>
      </c>
    </row>
    <row r="796" spans="1:38" ht="20.399999999999999">
      <c r="A796" s="5" t="s">
        <v>435</v>
      </c>
      <c r="B796" s="5" t="s">
        <v>118</v>
      </c>
      <c r="C796" s="22" t="s">
        <v>697</v>
      </c>
      <c r="D796" s="22" t="s">
        <v>1531</v>
      </c>
      <c r="E796" s="22" t="s">
        <v>1540</v>
      </c>
      <c r="F796" s="22"/>
      <c r="G796" s="22"/>
      <c r="H796" s="23" t="s">
        <v>606</v>
      </c>
      <c r="I796" s="24">
        <v>4100</v>
      </c>
      <c r="J796" s="32">
        <v>4100</v>
      </c>
      <c r="K796" s="26" t="s">
        <v>791</v>
      </c>
      <c r="L796" s="13">
        <f t="shared" si="457"/>
        <v>50</v>
      </c>
      <c r="M796" s="27">
        <f t="shared" ref="M796:M799" si="466">+L796*87</f>
        <v>4350</v>
      </c>
      <c r="N796" s="27">
        <f t="shared" ref="N796:N859" si="467">+(1.0609756097561)*J796</f>
        <v>4350.00000000001</v>
      </c>
      <c r="O796" s="15">
        <v>89</v>
      </c>
      <c r="P796" s="30">
        <f t="shared" si="452"/>
        <v>6437</v>
      </c>
      <c r="Q796" s="48">
        <f t="shared" si="453"/>
        <v>572893</v>
      </c>
      <c r="R796" s="44">
        <f t="shared" si="451"/>
        <v>8046.25</v>
      </c>
      <c r="S796" s="48">
        <f t="shared" si="462"/>
        <v>2148348.75</v>
      </c>
      <c r="T796" s="44">
        <f t="shared" si="454"/>
        <v>8487</v>
      </c>
      <c r="U796" s="48">
        <f t="shared" si="463"/>
        <v>2266029</v>
      </c>
      <c r="V796" s="44">
        <f t="shared" si="455"/>
        <v>9512</v>
      </c>
      <c r="W796" s="48">
        <f t="shared" si="464"/>
        <v>2539704</v>
      </c>
      <c r="X796" s="44">
        <f t="shared" si="456"/>
        <v>10537</v>
      </c>
      <c r="Y796" s="48">
        <f t="shared" si="465"/>
        <v>2813379</v>
      </c>
      <c r="Z796" s="20">
        <f t="shared" si="446"/>
        <v>9767460.75</v>
      </c>
      <c r="AC796" s="87">
        <f t="shared" ref="AC796:AC859" si="468">L796*1.2</f>
        <v>60</v>
      </c>
      <c r="AD796" s="83">
        <f t="shared" ref="AD796:AD859" si="469">AC796*93</f>
        <v>5580</v>
      </c>
      <c r="AE796" s="92">
        <f t="shared" si="447"/>
        <v>55.000000000000007</v>
      </c>
      <c r="AF796" s="92">
        <f t="shared" si="448"/>
        <v>56.65</v>
      </c>
      <c r="AG796" s="92">
        <f t="shared" si="449"/>
        <v>58.3</v>
      </c>
      <c r="AH796" s="92">
        <f t="shared" si="450"/>
        <v>60</v>
      </c>
      <c r="AI796" s="137">
        <f t="shared" si="458"/>
        <v>5335.0000000000009</v>
      </c>
      <c r="AJ796" s="137">
        <f t="shared" si="459"/>
        <v>5495.05</v>
      </c>
      <c r="AK796" s="137">
        <f t="shared" si="460"/>
        <v>5655.0999999999995</v>
      </c>
      <c r="AL796" s="137">
        <f t="shared" si="461"/>
        <v>5820</v>
      </c>
    </row>
    <row r="797" spans="1:38" ht="20.399999999999999">
      <c r="A797" s="5" t="s">
        <v>435</v>
      </c>
      <c r="B797" s="5" t="s">
        <v>118</v>
      </c>
      <c r="C797" s="22" t="s">
        <v>697</v>
      </c>
      <c r="D797" s="22" t="s">
        <v>1531</v>
      </c>
      <c r="E797" s="22" t="s">
        <v>1541</v>
      </c>
      <c r="F797" s="22"/>
      <c r="G797" s="22"/>
      <c r="H797" s="23" t="s">
        <v>606</v>
      </c>
      <c r="I797" s="24">
        <v>4100</v>
      </c>
      <c r="J797" s="133">
        <v>2870</v>
      </c>
      <c r="K797" s="134" t="s">
        <v>791</v>
      </c>
      <c r="L797" s="13">
        <f t="shared" si="457"/>
        <v>35</v>
      </c>
      <c r="M797" s="27">
        <f t="shared" si="466"/>
        <v>3045</v>
      </c>
      <c r="N797" s="27">
        <f t="shared" si="467"/>
        <v>3045.0000000000073</v>
      </c>
      <c r="O797" s="15">
        <v>50</v>
      </c>
      <c r="P797" s="30">
        <f t="shared" si="452"/>
        <v>4505.9000000000005</v>
      </c>
      <c r="Q797" s="48">
        <f t="shared" si="453"/>
        <v>225295.00000000003</v>
      </c>
      <c r="R797" s="44">
        <f t="shared" si="451"/>
        <v>5632.3750000000009</v>
      </c>
      <c r="S797" s="48">
        <f t="shared" si="462"/>
        <v>844856.25000000023</v>
      </c>
      <c r="T797" s="44">
        <f t="shared" si="454"/>
        <v>5940.9</v>
      </c>
      <c r="U797" s="48">
        <f t="shared" si="463"/>
        <v>891135</v>
      </c>
      <c r="V797" s="44">
        <f t="shared" si="455"/>
        <v>6658.4</v>
      </c>
      <c r="W797" s="48">
        <f t="shared" si="464"/>
        <v>998760</v>
      </c>
      <c r="X797" s="44">
        <f t="shared" si="456"/>
        <v>7375.9</v>
      </c>
      <c r="Y797" s="48">
        <f t="shared" si="465"/>
        <v>1106385</v>
      </c>
      <c r="Z797" s="20">
        <f t="shared" ref="Z797:Z860" si="470">+Y797+W797+U797+S797</f>
        <v>3841136.25</v>
      </c>
      <c r="AC797" s="87">
        <f t="shared" si="468"/>
        <v>42</v>
      </c>
      <c r="AD797" s="83">
        <f t="shared" si="469"/>
        <v>3906</v>
      </c>
      <c r="AE797" s="92">
        <f t="shared" si="447"/>
        <v>38.5</v>
      </c>
      <c r="AF797" s="92">
        <f t="shared" si="448"/>
        <v>39.655000000000001</v>
      </c>
      <c r="AG797" s="92">
        <f t="shared" si="449"/>
        <v>40.809999999999995</v>
      </c>
      <c r="AH797" s="92">
        <f t="shared" si="450"/>
        <v>42</v>
      </c>
      <c r="AI797" s="137">
        <f t="shared" si="458"/>
        <v>3734.5</v>
      </c>
      <c r="AJ797" s="137">
        <f t="shared" si="459"/>
        <v>3846.5350000000003</v>
      </c>
      <c r="AK797" s="137">
        <f t="shared" si="460"/>
        <v>3958.5699999999997</v>
      </c>
      <c r="AL797" s="137">
        <f t="shared" si="461"/>
        <v>4074</v>
      </c>
    </row>
    <row r="798" spans="1:38" ht="20.399999999999999">
      <c r="A798" s="5" t="s">
        <v>435</v>
      </c>
      <c r="B798" s="5" t="s">
        <v>118</v>
      </c>
      <c r="C798" s="22" t="s">
        <v>697</v>
      </c>
      <c r="D798" s="22" t="s">
        <v>1531</v>
      </c>
      <c r="E798" s="22" t="s">
        <v>1542</v>
      </c>
      <c r="F798" s="22"/>
      <c r="G798" s="22"/>
      <c r="H798" s="23" t="s">
        <v>606</v>
      </c>
      <c r="I798" s="24">
        <v>1230</v>
      </c>
      <c r="J798" s="32">
        <v>1230</v>
      </c>
      <c r="K798" s="26" t="s">
        <v>791</v>
      </c>
      <c r="L798" s="13">
        <f t="shared" si="457"/>
        <v>15</v>
      </c>
      <c r="M798" s="27">
        <f t="shared" si="466"/>
        <v>1305</v>
      </c>
      <c r="N798" s="27">
        <f t="shared" si="467"/>
        <v>1305.0000000000032</v>
      </c>
      <c r="O798" s="15">
        <v>500</v>
      </c>
      <c r="P798" s="30">
        <f t="shared" si="452"/>
        <v>1931.1000000000001</v>
      </c>
      <c r="Q798" s="48">
        <f t="shared" si="453"/>
        <v>965550.00000000012</v>
      </c>
      <c r="R798" s="44">
        <f t="shared" si="451"/>
        <v>2413.875</v>
      </c>
      <c r="S798" s="48">
        <f t="shared" si="462"/>
        <v>3620812.5</v>
      </c>
      <c r="T798" s="44">
        <f t="shared" si="454"/>
        <v>2546.1</v>
      </c>
      <c r="U798" s="48">
        <f t="shared" si="463"/>
        <v>3819150</v>
      </c>
      <c r="V798" s="44">
        <f t="shared" si="455"/>
        <v>2853.6</v>
      </c>
      <c r="W798" s="48">
        <f t="shared" si="464"/>
        <v>4280400</v>
      </c>
      <c r="X798" s="44">
        <f t="shared" si="456"/>
        <v>3161.1</v>
      </c>
      <c r="Y798" s="48">
        <f t="shared" si="465"/>
        <v>4741650</v>
      </c>
      <c r="Z798" s="20">
        <f t="shared" si="470"/>
        <v>16462012.5</v>
      </c>
      <c r="AC798" s="87">
        <f t="shared" si="468"/>
        <v>18</v>
      </c>
      <c r="AD798" s="83">
        <f t="shared" si="469"/>
        <v>1674</v>
      </c>
      <c r="AE798" s="92">
        <f t="shared" si="447"/>
        <v>16.5</v>
      </c>
      <c r="AF798" s="92">
        <f t="shared" si="448"/>
        <v>16.995000000000001</v>
      </c>
      <c r="AG798" s="92">
        <f t="shared" si="449"/>
        <v>17.489999999999998</v>
      </c>
      <c r="AH798" s="92">
        <f t="shared" si="450"/>
        <v>18</v>
      </c>
      <c r="AI798" s="137">
        <f t="shared" si="458"/>
        <v>1600.5</v>
      </c>
      <c r="AJ798" s="137">
        <f t="shared" si="459"/>
        <v>1648.5150000000001</v>
      </c>
      <c r="AK798" s="137">
        <f t="shared" si="460"/>
        <v>1696.5299999999997</v>
      </c>
      <c r="AL798" s="137">
        <f t="shared" si="461"/>
        <v>1746</v>
      </c>
    </row>
    <row r="799" spans="1:38" ht="20.399999999999999">
      <c r="A799" s="5" t="s">
        <v>435</v>
      </c>
      <c r="B799" s="5" t="s">
        <v>118</v>
      </c>
      <c r="C799" s="22" t="s">
        <v>697</v>
      </c>
      <c r="D799" s="22" t="s">
        <v>1531</v>
      </c>
      <c r="E799" s="22" t="s">
        <v>1543</v>
      </c>
      <c r="F799" s="22"/>
      <c r="G799" s="22"/>
      <c r="H799" s="23" t="s">
        <v>606</v>
      </c>
      <c r="I799" s="24">
        <v>1230</v>
      </c>
      <c r="J799" s="32">
        <v>1640</v>
      </c>
      <c r="K799" s="26" t="s">
        <v>1544</v>
      </c>
      <c r="L799" s="13">
        <f t="shared" si="457"/>
        <v>20</v>
      </c>
      <c r="M799" s="27">
        <f t="shared" si="466"/>
        <v>1740</v>
      </c>
      <c r="N799" s="27">
        <f t="shared" si="467"/>
        <v>1740.0000000000041</v>
      </c>
      <c r="O799" s="15">
        <v>240</v>
      </c>
      <c r="P799" s="30">
        <f t="shared" si="452"/>
        <v>2574.8000000000002</v>
      </c>
      <c r="Q799" s="48">
        <f t="shared" si="453"/>
        <v>617952</v>
      </c>
      <c r="R799" s="44">
        <f t="shared" si="451"/>
        <v>3218.5</v>
      </c>
      <c r="S799" s="48">
        <f t="shared" si="462"/>
        <v>2317320</v>
      </c>
      <c r="T799" s="44">
        <f t="shared" si="454"/>
        <v>3394.7999999999997</v>
      </c>
      <c r="U799" s="48">
        <f t="shared" si="463"/>
        <v>2444255.9999999995</v>
      </c>
      <c r="V799" s="44">
        <f t="shared" si="455"/>
        <v>3804.7999999999997</v>
      </c>
      <c r="W799" s="48">
        <f t="shared" si="464"/>
        <v>2739455.9999999995</v>
      </c>
      <c r="X799" s="44">
        <f t="shared" si="456"/>
        <v>4214.8</v>
      </c>
      <c r="Y799" s="48">
        <f t="shared" si="465"/>
        <v>3034656</v>
      </c>
      <c r="Z799" s="20">
        <f t="shared" si="470"/>
        <v>10535688</v>
      </c>
      <c r="AC799" s="87">
        <f t="shared" si="468"/>
        <v>24</v>
      </c>
      <c r="AD799" s="83">
        <f t="shared" si="469"/>
        <v>2232</v>
      </c>
      <c r="AE799" s="92">
        <f t="shared" si="447"/>
        <v>22</v>
      </c>
      <c r="AF799" s="92">
        <f t="shared" si="448"/>
        <v>22.66</v>
      </c>
      <c r="AG799" s="92">
        <f t="shared" si="449"/>
        <v>23.32</v>
      </c>
      <c r="AH799" s="92">
        <f t="shared" si="450"/>
        <v>24</v>
      </c>
      <c r="AI799" s="137">
        <f t="shared" si="458"/>
        <v>2134</v>
      </c>
      <c r="AJ799" s="137">
        <f t="shared" si="459"/>
        <v>2198.02</v>
      </c>
      <c r="AK799" s="137">
        <f t="shared" si="460"/>
        <v>2262.04</v>
      </c>
      <c r="AL799" s="137">
        <f t="shared" si="461"/>
        <v>2328</v>
      </c>
    </row>
    <row r="800" spans="1:38" s="45" customFormat="1">
      <c r="C800" s="36" t="s">
        <v>85</v>
      </c>
      <c r="D800" s="36"/>
      <c r="E800" s="36"/>
      <c r="F800" s="36"/>
      <c r="G800" s="36"/>
      <c r="H800" s="37"/>
      <c r="I800" s="38"/>
      <c r="J800" s="39"/>
      <c r="K800" s="40"/>
      <c r="L800" s="13">
        <f t="shared" si="457"/>
        <v>0</v>
      </c>
      <c r="M800" s="42"/>
      <c r="N800" s="42">
        <f t="shared" si="467"/>
        <v>0</v>
      </c>
      <c r="O800" s="43"/>
      <c r="P800" s="43">
        <f t="shared" si="452"/>
        <v>0</v>
      </c>
      <c r="Q800" s="48">
        <f t="shared" si="453"/>
        <v>0</v>
      </c>
      <c r="R800" s="41">
        <f t="shared" si="451"/>
        <v>0</v>
      </c>
      <c r="S800" s="48">
        <f t="shared" si="462"/>
        <v>0</v>
      </c>
      <c r="T800" s="44">
        <f t="shared" si="454"/>
        <v>0</v>
      </c>
      <c r="U800" s="48">
        <f t="shared" si="463"/>
        <v>0</v>
      </c>
      <c r="V800" s="44">
        <f t="shared" si="455"/>
        <v>0</v>
      </c>
      <c r="W800" s="48">
        <f t="shared" si="464"/>
        <v>0</v>
      </c>
      <c r="X800" s="44">
        <f t="shared" si="456"/>
        <v>0</v>
      </c>
      <c r="Y800" s="48">
        <f t="shared" si="465"/>
        <v>0</v>
      </c>
      <c r="Z800" s="34">
        <f>SUM(Z790:Z799)</f>
        <v>105356880</v>
      </c>
      <c r="AA800" s="44"/>
      <c r="AB800" s="44"/>
      <c r="AC800" s="87">
        <f t="shared" si="468"/>
        <v>0</v>
      </c>
      <c r="AD800" s="83">
        <f t="shared" si="469"/>
        <v>0</v>
      </c>
      <c r="AE800" s="92">
        <f t="shared" si="447"/>
        <v>0</v>
      </c>
      <c r="AF800" s="92">
        <f t="shared" si="448"/>
        <v>0</v>
      </c>
      <c r="AG800" s="92">
        <f t="shared" si="449"/>
        <v>0</v>
      </c>
      <c r="AH800" s="92">
        <f t="shared" si="450"/>
        <v>0</v>
      </c>
      <c r="AI800" s="137">
        <f t="shared" si="458"/>
        <v>0</v>
      </c>
      <c r="AJ800" s="137">
        <f t="shared" si="459"/>
        <v>0</v>
      </c>
      <c r="AK800" s="137">
        <f t="shared" si="460"/>
        <v>0</v>
      </c>
      <c r="AL800" s="137">
        <f t="shared" si="461"/>
        <v>0</v>
      </c>
    </row>
    <row r="801" spans="1:38">
      <c r="A801" s="5" t="s">
        <v>2205</v>
      </c>
      <c r="B801" s="5" t="s">
        <v>227</v>
      </c>
      <c r="C801" s="22" t="s">
        <v>1545</v>
      </c>
      <c r="D801" s="22" t="s">
        <v>1546</v>
      </c>
      <c r="E801" s="93" t="s">
        <v>1547</v>
      </c>
      <c r="F801" s="93" t="s">
        <v>1548</v>
      </c>
      <c r="G801" s="93"/>
      <c r="H801" s="94" t="s">
        <v>606</v>
      </c>
      <c r="I801" s="127">
        <v>380</v>
      </c>
      <c r="J801" s="95">
        <v>100</v>
      </c>
      <c r="K801" s="26" t="s">
        <v>1549</v>
      </c>
      <c r="L801" s="13">
        <f t="shared" si="457"/>
        <v>1.2195121951219512</v>
      </c>
      <c r="M801" s="27">
        <f>+L801*87</f>
        <v>106.09756097560975</v>
      </c>
      <c r="N801" s="27">
        <f t="shared" si="467"/>
        <v>106.09756097561001</v>
      </c>
      <c r="O801" s="15">
        <v>4475</v>
      </c>
      <c r="P801" s="30">
        <v>100</v>
      </c>
      <c r="Q801" s="48">
        <f t="shared" si="453"/>
        <v>447500</v>
      </c>
      <c r="R801" s="44">
        <f>+P801*1.25</f>
        <v>125</v>
      </c>
      <c r="S801" s="48">
        <f t="shared" si="462"/>
        <v>1678125</v>
      </c>
      <c r="T801" s="44">
        <f>+P801*1.5</f>
        <v>150</v>
      </c>
      <c r="U801" s="48">
        <f t="shared" si="463"/>
        <v>2013750</v>
      </c>
      <c r="V801" s="44">
        <f>+P801*1.75</f>
        <v>175</v>
      </c>
      <c r="W801" s="48">
        <f t="shared" si="464"/>
        <v>2349375</v>
      </c>
      <c r="X801" s="44">
        <f>+P801*2</f>
        <v>200</v>
      </c>
      <c r="Y801" s="48">
        <f t="shared" si="465"/>
        <v>2685000</v>
      </c>
      <c r="Z801" s="20">
        <f t="shared" si="470"/>
        <v>8726250</v>
      </c>
      <c r="AC801" s="87">
        <f t="shared" si="468"/>
        <v>1.4634146341463414</v>
      </c>
      <c r="AD801" s="83">
        <f t="shared" si="469"/>
        <v>136.09756097560975</v>
      </c>
      <c r="AE801" s="92">
        <f t="shared" si="447"/>
        <v>1.3414634146341464</v>
      </c>
      <c r="AF801" s="92">
        <f t="shared" si="448"/>
        <v>1.3817073170731706</v>
      </c>
      <c r="AG801" s="92">
        <f t="shared" si="449"/>
        <v>1.4219512195121951</v>
      </c>
      <c r="AH801" s="92">
        <f t="shared" si="450"/>
        <v>1.4634146341463414</v>
      </c>
      <c r="AI801" s="137">
        <f t="shared" si="458"/>
        <v>130.1219512195122</v>
      </c>
      <c r="AJ801" s="137">
        <f t="shared" si="459"/>
        <v>134.02560975609754</v>
      </c>
      <c r="AK801" s="137">
        <f t="shared" si="460"/>
        <v>137.92926829268293</v>
      </c>
      <c r="AL801" s="137">
        <f t="shared" si="461"/>
        <v>141.95121951219511</v>
      </c>
    </row>
    <row r="802" spans="1:38" ht="20.399999999999999">
      <c r="A802" s="5" t="s">
        <v>2205</v>
      </c>
      <c r="B802" s="5" t="s">
        <v>227</v>
      </c>
      <c r="C802" s="22" t="s">
        <v>1545</v>
      </c>
      <c r="D802" s="22" t="s">
        <v>1546</v>
      </c>
      <c r="E802" s="93" t="s">
        <v>1547</v>
      </c>
      <c r="F802" s="93" t="s">
        <v>1550</v>
      </c>
      <c r="G802" s="93"/>
      <c r="H802" s="94" t="s">
        <v>606</v>
      </c>
      <c r="I802" s="127">
        <v>855</v>
      </c>
      <c r="J802" s="95">
        <v>2000</v>
      </c>
      <c r="K802" s="26" t="s">
        <v>1157</v>
      </c>
      <c r="L802" s="13">
        <f t="shared" si="457"/>
        <v>24.390243902439025</v>
      </c>
      <c r="M802" s="27">
        <f>+L802*87</f>
        <v>2121.9512195121952</v>
      </c>
      <c r="N802" s="27">
        <f t="shared" si="467"/>
        <v>2121.9512195122002</v>
      </c>
      <c r="O802" s="15">
        <v>4475</v>
      </c>
      <c r="P802" s="30">
        <v>2000</v>
      </c>
      <c r="Q802" s="48">
        <f t="shared" si="453"/>
        <v>8950000</v>
      </c>
      <c r="R802" s="44">
        <f>+P802*1.25</f>
        <v>2500</v>
      </c>
      <c r="S802" s="48">
        <f t="shared" si="462"/>
        <v>33562500</v>
      </c>
      <c r="T802" s="44">
        <f>+P802*1.5</f>
        <v>3000</v>
      </c>
      <c r="U802" s="48">
        <f t="shared" si="463"/>
        <v>40275000</v>
      </c>
      <c r="V802" s="44">
        <f>+P802*1.75</f>
        <v>3500</v>
      </c>
      <c r="W802" s="48">
        <f t="shared" si="464"/>
        <v>46987500</v>
      </c>
      <c r="X802" s="44">
        <f>+P802*2</f>
        <v>4000</v>
      </c>
      <c r="Y802" s="48">
        <f t="shared" si="465"/>
        <v>53700000</v>
      </c>
      <c r="Z802" s="20">
        <f t="shared" si="470"/>
        <v>174525000</v>
      </c>
      <c r="AC802" s="87">
        <f t="shared" si="468"/>
        <v>29.268292682926827</v>
      </c>
      <c r="AD802" s="83">
        <f t="shared" si="469"/>
        <v>2721.9512195121947</v>
      </c>
      <c r="AE802" s="92">
        <f t="shared" si="447"/>
        <v>26.829268292682929</v>
      </c>
      <c r="AF802" s="92">
        <f t="shared" si="448"/>
        <v>27.634146341463417</v>
      </c>
      <c r="AG802" s="92">
        <f t="shared" si="449"/>
        <v>28.439024390243901</v>
      </c>
      <c r="AH802" s="92">
        <f t="shared" si="450"/>
        <v>29.268292682926827</v>
      </c>
      <c r="AI802" s="137">
        <f t="shared" si="458"/>
        <v>2602.439024390244</v>
      </c>
      <c r="AJ802" s="137">
        <f t="shared" si="459"/>
        <v>2680.5121951219517</v>
      </c>
      <c r="AK802" s="137">
        <f t="shared" si="460"/>
        <v>2758.5853658536585</v>
      </c>
      <c r="AL802" s="137">
        <f t="shared" si="461"/>
        <v>2839.0243902439024</v>
      </c>
    </row>
    <row r="803" spans="1:38" ht="20.399999999999999">
      <c r="A803" s="5" t="s">
        <v>2205</v>
      </c>
      <c r="B803" s="5" t="s">
        <v>227</v>
      </c>
      <c r="C803" s="22" t="s">
        <v>1545</v>
      </c>
      <c r="D803" s="22" t="s">
        <v>1551</v>
      </c>
      <c r="E803" s="22" t="s">
        <v>1552</v>
      </c>
      <c r="F803" s="22" t="s">
        <v>1553</v>
      </c>
      <c r="G803" s="22"/>
      <c r="H803" s="23" t="s">
        <v>1554</v>
      </c>
      <c r="I803" s="24"/>
      <c r="J803" s="32">
        <v>4100</v>
      </c>
      <c r="K803" s="26"/>
      <c r="L803" s="13">
        <f t="shared" si="457"/>
        <v>50</v>
      </c>
      <c r="M803" s="27">
        <f>+L803*87</f>
        <v>4350</v>
      </c>
      <c r="N803" s="27">
        <f t="shared" si="467"/>
        <v>4350.00000000001</v>
      </c>
      <c r="P803" s="30">
        <f t="shared" si="452"/>
        <v>6437</v>
      </c>
      <c r="Q803" s="48">
        <f t="shared" si="453"/>
        <v>0</v>
      </c>
      <c r="R803" s="44">
        <f t="shared" si="451"/>
        <v>8046.25</v>
      </c>
      <c r="S803" s="48">
        <f t="shared" si="462"/>
        <v>0</v>
      </c>
      <c r="T803" s="44">
        <f t="shared" si="454"/>
        <v>8487</v>
      </c>
      <c r="U803" s="48">
        <f t="shared" si="463"/>
        <v>0</v>
      </c>
      <c r="V803" s="44">
        <f t="shared" si="455"/>
        <v>9512</v>
      </c>
      <c r="W803" s="48">
        <f t="shared" si="464"/>
        <v>0</v>
      </c>
      <c r="X803" s="44">
        <f t="shared" si="456"/>
        <v>10537</v>
      </c>
      <c r="Y803" s="48">
        <f t="shared" si="465"/>
        <v>0</v>
      </c>
      <c r="Z803" s="20">
        <f t="shared" si="470"/>
        <v>0</v>
      </c>
      <c r="AC803" s="87">
        <f t="shared" si="468"/>
        <v>60</v>
      </c>
      <c r="AD803" s="83">
        <f t="shared" si="469"/>
        <v>5580</v>
      </c>
      <c r="AE803" s="92">
        <f t="shared" ref="AE803:AE888" si="471">L803*1.1</f>
        <v>55.000000000000007</v>
      </c>
      <c r="AF803" s="92">
        <f t="shared" ref="AF803:AF888" si="472">L803*1.133</f>
        <v>56.65</v>
      </c>
      <c r="AG803" s="92">
        <f t="shared" ref="AG803:AG888" si="473">L803*1.166</f>
        <v>58.3</v>
      </c>
      <c r="AH803" s="92">
        <f t="shared" ref="AH803:AH888" si="474">L803*1.2</f>
        <v>60</v>
      </c>
      <c r="AI803" s="137">
        <f t="shared" si="458"/>
        <v>5335.0000000000009</v>
      </c>
      <c r="AJ803" s="137">
        <f t="shared" si="459"/>
        <v>5495.05</v>
      </c>
      <c r="AK803" s="137">
        <f t="shared" si="460"/>
        <v>5655.0999999999995</v>
      </c>
      <c r="AL803" s="137">
        <f t="shared" si="461"/>
        <v>5820</v>
      </c>
    </row>
    <row r="804" spans="1:38">
      <c r="C804" s="22" t="s">
        <v>85</v>
      </c>
      <c r="D804" s="22"/>
      <c r="E804" s="22"/>
      <c r="F804" s="22"/>
      <c r="G804" s="22"/>
      <c r="H804" s="23"/>
      <c r="I804" s="24"/>
      <c r="J804" s="32"/>
      <c r="K804" s="26"/>
      <c r="L804" s="13">
        <f t="shared" si="457"/>
        <v>0</v>
      </c>
      <c r="M804" s="27"/>
      <c r="N804" s="27">
        <f t="shared" si="467"/>
        <v>0</v>
      </c>
      <c r="P804" s="30">
        <f t="shared" si="452"/>
        <v>0</v>
      </c>
      <c r="Q804" s="48">
        <f t="shared" si="453"/>
        <v>0</v>
      </c>
      <c r="R804" s="44">
        <f t="shared" si="451"/>
        <v>0</v>
      </c>
      <c r="S804" s="48">
        <f t="shared" si="462"/>
        <v>0</v>
      </c>
      <c r="T804" s="44">
        <f t="shared" si="454"/>
        <v>0</v>
      </c>
      <c r="U804" s="48">
        <f t="shared" si="463"/>
        <v>0</v>
      </c>
      <c r="V804" s="44">
        <f t="shared" si="455"/>
        <v>0</v>
      </c>
      <c r="W804" s="48">
        <f t="shared" si="464"/>
        <v>0</v>
      </c>
      <c r="X804" s="44">
        <f t="shared" si="456"/>
        <v>0</v>
      </c>
      <c r="Y804" s="48">
        <f t="shared" si="465"/>
        <v>0</v>
      </c>
      <c r="Z804" s="34">
        <f>SUM(Z802:Z803)</f>
        <v>174525000</v>
      </c>
      <c r="AC804" s="87">
        <f t="shared" si="468"/>
        <v>0</v>
      </c>
      <c r="AD804" s="83">
        <f t="shared" si="469"/>
        <v>0</v>
      </c>
      <c r="AE804" s="92">
        <f t="shared" si="471"/>
        <v>0</v>
      </c>
      <c r="AF804" s="92">
        <f t="shared" si="472"/>
        <v>0</v>
      </c>
      <c r="AG804" s="92">
        <f t="shared" si="473"/>
        <v>0</v>
      </c>
      <c r="AH804" s="92">
        <f t="shared" si="474"/>
        <v>0</v>
      </c>
      <c r="AI804" s="137">
        <f t="shared" si="458"/>
        <v>0</v>
      </c>
      <c r="AJ804" s="137">
        <f t="shared" si="459"/>
        <v>0</v>
      </c>
      <c r="AK804" s="137">
        <f t="shared" si="460"/>
        <v>0</v>
      </c>
      <c r="AL804" s="137">
        <f t="shared" si="461"/>
        <v>0</v>
      </c>
    </row>
    <row r="805" spans="1:38" ht="20.399999999999999">
      <c r="A805" s="5" t="s">
        <v>192</v>
      </c>
      <c r="B805" s="5" t="s">
        <v>227</v>
      </c>
      <c r="C805" s="22" t="s">
        <v>1545</v>
      </c>
      <c r="D805" s="22" t="s">
        <v>1555</v>
      </c>
      <c r="E805" s="22" t="s">
        <v>1104</v>
      </c>
      <c r="F805" s="22" t="s">
        <v>1556</v>
      </c>
      <c r="G805" s="22"/>
      <c r="H805" s="23" t="s">
        <v>482</v>
      </c>
      <c r="I805" s="24">
        <v>182.25</v>
      </c>
      <c r="J805" s="32">
        <v>820</v>
      </c>
      <c r="K805" s="26" t="s">
        <v>1557</v>
      </c>
      <c r="L805" s="13">
        <f t="shared" si="457"/>
        <v>10</v>
      </c>
      <c r="M805" s="27">
        <f t="shared" ref="M805:M814" si="475">+L805*87</f>
        <v>870</v>
      </c>
      <c r="N805" s="27">
        <f t="shared" si="467"/>
        <v>870.00000000000205</v>
      </c>
      <c r="O805" s="15">
        <v>1009</v>
      </c>
      <c r="P805" s="30">
        <f t="shared" si="452"/>
        <v>1287.4000000000001</v>
      </c>
      <c r="Q805" s="48"/>
      <c r="R805" s="44">
        <f t="shared" si="451"/>
        <v>1609.25</v>
      </c>
      <c r="S805" s="48">
        <f t="shared" si="462"/>
        <v>4871199.75</v>
      </c>
      <c r="T805" s="44">
        <f t="shared" si="454"/>
        <v>1697.3999999999999</v>
      </c>
      <c r="U805" s="48">
        <f t="shared" si="463"/>
        <v>5138029.8</v>
      </c>
      <c r="V805" s="44">
        <f t="shared" si="455"/>
        <v>1902.3999999999999</v>
      </c>
      <c r="W805" s="48">
        <f t="shared" si="464"/>
        <v>5758564.7999999998</v>
      </c>
      <c r="X805" s="44">
        <f t="shared" si="456"/>
        <v>2107.4</v>
      </c>
      <c r="Y805" s="48">
        <f t="shared" si="465"/>
        <v>6379099.8000000007</v>
      </c>
      <c r="Z805" s="20">
        <f t="shared" si="470"/>
        <v>22146894.150000002</v>
      </c>
      <c r="AC805" s="87">
        <f t="shared" si="468"/>
        <v>12</v>
      </c>
      <c r="AD805" s="83">
        <f t="shared" si="469"/>
        <v>1116</v>
      </c>
      <c r="AE805" s="92">
        <f t="shared" si="471"/>
        <v>11</v>
      </c>
      <c r="AF805" s="92">
        <f t="shared" si="472"/>
        <v>11.33</v>
      </c>
      <c r="AG805" s="92">
        <f t="shared" si="473"/>
        <v>11.66</v>
      </c>
      <c r="AH805" s="92">
        <f t="shared" si="474"/>
        <v>12</v>
      </c>
      <c r="AI805" s="137">
        <f t="shared" si="458"/>
        <v>1067</v>
      </c>
      <c r="AJ805" s="137">
        <f t="shared" si="459"/>
        <v>1099.01</v>
      </c>
      <c r="AK805" s="137">
        <f t="shared" si="460"/>
        <v>1131.02</v>
      </c>
      <c r="AL805" s="137">
        <f t="shared" si="461"/>
        <v>1164</v>
      </c>
    </row>
    <row r="806" spans="1:38" ht="30.6">
      <c r="A806" s="5" t="s">
        <v>192</v>
      </c>
      <c r="B806" s="5" t="s">
        <v>227</v>
      </c>
      <c r="C806" s="22" t="s">
        <v>1545</v>
      </c>
      <c r="D806" s="22" t="s">
        <v>1555</v>
      </c>
      <c r="E806" s="22" t="s">
        <v>1104</v>
      </c>
      <c r="F806" s="22" t="s">
        <v>1558</v>
      </c>
      <c r="G806" s="22"/>
      <c r="H806" s="23" t="s">
        <v>482</v>
      </c>
      <c r="I806" s="24">
        <v>182.25</v>
      </c>
      <c r="J806" s="32">
        <v>410</v>
      </c>
      <c r="K806" s="26" t="s">
        <v>1557</v>
      </c>
      <c r="L806" s="13">
        <f t="shared" si="457"/>
        <v>5</v>
      </c>
      <c r="M806" s="27">
        <f t="shared" si="475"/>
        <v>435</v>
      </c>
      <c r="N806" s="27">
        <f t="shared" si="467"/>
        <v>435.00000000000102</v>
      </c>
      <c r="O806" s="15">
        <v>931</v>
      </c>
      <c r="P806" s="30">
        <f t="shared" si="452"/>
        <v>643.70000000000005</v>
      </c>
      <c r="Q806" s="48"/>
      <c r="R806" s="44">
        <f t="shared" si="451"/>
        <v>804.625</v>
      </c>
      <c r="S806" s="48">
        <f t="shared" si="462"/>
        <v>2247317.625</v>
      </c>
      <c r="T806" s="44">
        <f t="shared" si="454"/>
        <v>848.69999999999993</v>
      </c>
      <c r="U806" s="48">
        <f t="shared" si="463"/>
        <v>2370419.0999999996</v>
      </c>
      <c r="V806" s="44">
        <f t="shared" si="455"/>
        <v>951.19999999999993</v>
      </c>
      <c r="W806" s="48">
        <f t="shared" si="464"/>
        <v>2656701.5999999996</v>
      </c>
      <c r="X806" s="44">
        <f t="shared" si="456"/>
        <v>1053.7</v>
      </c>
      <c r="Y806" s="48">
        <f t="shared" si="465"/>
        <v>2942984.1</v>
      </c>
      <c r="Z806" s="20">
        <f t="shared" si="470"/>
        <v>10217422.424999999</v>
      </c>
      <c r="AC806" s="87">
        <f t="shared" si="468"/>
        <v>6</v>
      </c>
      <c r="AD806" s="83">
        <f t="shared" si="469"/>
        <v>558</v>
      </c>
      <c r="AE806" s="92">
        <f t="shared" si="471"/>
        <v>5.5</v>
      </c>
      <c r="AF806" s="92">
        <f t="shared" si="472"/>
        <v>5.665</v>
      </c>
      <c r="AG806" s="92">
        <f t="shared" si="473"/>
        <v>5.83</v>
      </c>
      <c r="AH806" s="92">
        <f t="shared" si="474"/>
        <v>6</v>
      </c>
      <c r="AI806" s="137">
        <f t="shared" si="458"/>
        <v>533.5</v>
      </c>
      <c r="AJ806" s="137">
        <f t="shared" si="459"/>
        <v>549.505</v>
      </c>
      <c r="AK806" s="137">
        <f t="shared" si="460"/>
        <v>565.51</v>
      </c>
      <c r="AL806" s="137">
        <f t="shared" si="461"/>
        <v>582</v>
      </c>
    </row>
    <row r="807" spans="1:38">
      <c r="A807" s="5" t="s">
        <v>192</v>
      </c>
      <c r="B807" s="5" t="s">
        <v>227</v>
      </c>
      <c r="C807" s="22" t="s">
        <v>1545</v>
      </c>
      <c r="D807" s="22" t="s">
        <v>1555</v>
      </c>
      <c r="E807" s="22" t="s">
        <v>1388</v>
      </c>
      <c r="F807" s="22" t="s">
        <v>1559</v>
      </c>
      <c r="G807" s="22"/>
      <c r="H807" s="23" t="s">
        <v>482</v>
      </c>
      <c r="I807" s="24"/>
      <c r="J807" s="32">
        <f>82*2</f>
        <v>164</v>
      </c>
      <c r="K807" s="26"/>
      <c r="L807" s="13">
        <f t="shared" si="457"/>
        <v>2</v>
      </c>
      <c r="M807" s="27">
        <f t="shared" si="475"/>
        <v>174</v>
      </c>
      <c r="N807" s="27">
        <f t="shared" si="467"/>
        <v>174.0000000000004</v>
      </c>
      <c r="O807" s="15">
        <v>4445</v>
      </c>
      <c r="P807" s="30">
        <f t="shared" si="452"/>
        <v>257.48</v>
      </c>
      <c r="Q807" s="48"/>
      <c r="R807" s="44">
        <f t="shared" si="451"/>
        <v>321.85000000000002</v>
      </c>
      <c r="S807" s="48">
        <f t="shared" si="462"/>
        <v>4291869.75</v>
      </c>
      <c r="T807" s="44">
        <f t="shared" si="454"/>
        <v>339.47999999999996</v>
      </c>
      <c r="U807" s="48">
        <f t="shared" si="463"/>
        <v>4526965.8</v>
      </c>
      <c r="V807" s="44">
        <f t="shared" si="455"/>
        <v>380.47999999999996</v>
      </c>
      <c r="W807" s="48">
        <f t="shared" si="464"/>
        <v>5073700.8</v>
      </c>
      <c r="X807" s="44">
        <f t="shared" si="456"/>
        <v>421.47999999999996</v>
      </c>
      <c r="Y807" s="48">
        <f t="shared" si="465"/>
        <v>5620435.7999999998</v>
      </c>
      <c r="Z807" s="20">
        <f t="shared" si="470"/>
        <v>19512972.149999999</v>
      </c>
      <c r="AC807" s="87">
        <f t="shared" si="468"/>
        <v>2.4</v>
      </c>
      <c r="AD807" s="83">
        <f t="shared" si="469"/>
        <v>223.2</v>
      </c>
      <c r="AE807" s="92">
        <f t="shared" si="471"/>
        <v>2.2000000000000002</v>
      </c>
      <c r="AF807" s="92">
        <f t="shared" si="472"/>
        <v>2.266</v>
      </c>
      <c r="AG807" s="92">
        <f t="shared" si="473"/>
        <v>2.3319999999999999</v>
      </c>
      <c r="AH807" s="92">
        <f t="shared" si="474"/>
        <v>2.4</v>
      </c>
      <c r="AI807" s="137">
        <f t="shared" si="458"/>
        <v>213.4</v>
      </c>
      <c r="AJ807" s="137">
        <f t="shared" si="459"/>
        <v>219.80199999999999</v>
      </c>
      <c r="AK807" s="137">
        <f t="shared" si="460"/>
        <v>226.20399999999998</v>
      </c>
      <c r="AL807" s="137">
        <f t="shared" si="461"/>
        <v>232.79999999999998</v>
      </c>
    </row>
    <row r="808" spans="1:38">
      <c r="A808" s="5" t="s">
        <v>192</v>
      </c>
      <c r="B808" s="5" t="s">
        <v>227</v>
      </c>
      <c r="C808" s="22" t="s">
        <v>1545</v>
      </c>
      <c r="D808" s="22" t="s">
        <v>1555</v>
      </c>
      <c r="E808" s="22" t="s">
        <v>1388</v>
      </c>
      <c r="F808" s="22" t="s">
        <v>1560</v>
      </c>
      <c r="G808" s="22"/>
      <c r="H808" s="23" t="s">
        <v>482</v>
      </c>
      <c r="I808" s="24">
        <v>121.5</v>
      </c>
      <c r="J808" s="32">
        <v>82</v>
      </c>
      <c r="K808" s="26" t="s">
        <v>1561</v>
      </c>
      <c r="L808" s="13">
        <f t="shared" si="457"/>
        <v>1</v>
      </c>
      <c r="M808" s="27">
        <f t="shared" si="475"/>
        <v>87</v>
      </c>
      <c r="N808" s="27">
        <f t="shared" si="467"/>
        <v>87.000000000000199</v>
      </c>
      <c r="O808" s="15">
        <v>28955</v>
      </c>
      <c r="P808" s="30">
        <f t="shared" si="452"/>
        <v>128.74</v>
      </c>
      <c r="Q808" s="48"/>
      <c r="R808" s="44">
        <f t="shared" si="451"/>
        <v>160.92500000000001</v>
      </c>
      <c r="S808" s="48">
        <f t="shared" si="462"/>
        <v>13978750.125</v>
      </c>
      <c r="T808" s="44">
        <f t="shared" si="454"/>
        <v>169.73999999999998</v>
      </c>
      <c r="U808" s="48">
        <f t="shared" si="463"/>
        <v>14744465.099999998</v>
      </c>
      <c r="V808" s="44">
        <f t="shared" si="455"/>
        <v>190.23999999999998</v>
      </c>
      <c r="W808" s="48">
        <f t="shared" si="464"/>
        <v>16525197.599999998</v>
      </c>
      <c r="X808" s="44">
        <f t="shared" si="456"/>
        <v>210.73999999999998</v>
      </c>
      <c r="Y808" s="48">
        <f t="shared" si="465"/>
        <v>18305930.099999998</v>
      </c>
      <c r="Z808" s="20">
        <f t="shared" si="470"/>
        <v>63554342.924999997</v>
      </c>
      <c r="AC808" s="87">
        <f t="shared" si="468"/>
        <v>1.2</v>
      </c>
      <c r="AD808" s="83">
        <f t="shared" si="469"/>
        <v>111.6</v>
      </c>
      <c r="AE808" s="92">
        <f t="shared" si="471"/>
        <v>1.1000000000000001</v>
      </c>
      <c r="AF808" s="92">
        <f t="shared" si="472"/>
        <v>1.133</v>
      </c>
      <c r="AG808" s="92">
        <f t="shared" si="473"/>
        <v>1.1659999999999999</v>
      </c>
      <c r="AH808" s="92">
        <f t="shared" si="474"/>
        <v>1.2</v>
      </c>
      <c r="AI808" s="137">
        <f t="shared" si="458"/>
        <v>106.7</v>
      </c>
      <c r="AJ808" s="137">
        <f t="shared" si="459"/>
        <v>109.901</v>
      </c>
      <c r="AK808" s="137">
        <f t="shared" si="460"/>
        <v>113.10199999999999</v>
      </c>
      <c r="AL808" s="137">
        <f t="shared" si="461"/>
        <v>116.39999999999999</v>
      </c>
    </row>
    <row r="809" spans="1:38">
      <c r="A809" s="5" t="s">
        <v>192</v>
      </c>
      <c r="B809" s="5" t="s">
        <v>227</v>
      </c>
      <c r="C809" s="22" t="s">
        <v>1545</v>
      </c>
      <c r="D809" s="22" t="s">
        <v>1555</v>
      </c>
      <c r="E809" s="22" t="s">
        <v>1562</v>
      </c>
      <c r="F809" s="22"/>
      <c r="G809" s="22"/>
      <c r="H809" s="23" t="s">
        <v>482</v>
      </c>
      <c r="I809" s="24">
        <v>36900</v>
      </c>
      <c r="J809" s="32">
        <v>36900</v>
      </c>
      <c r="K809" s="26" t="s">
        <v>791</v>
      </c>
      <c r="L809" s="13">
        <f t="shared" si="457"/>
        <v>450</v>
      </c>
      <c r="M809" s="27">
        <f t="shared" si="475"/>
        <v>39150</v>
      </c>
      <c r="N809" s="27">
        <f t="shared" si="467"/>
        <v>39150.000000000095</v>
      </c>
      <c r="O809" s="15">
        <v>10</v>
      </c>
      <c r="P809" s="30">
        <f t="shared" si="452"/>
        <v>57933</v>
      </c>
      <c r="Q809" s="48">
        <f t="shared" si="453"/>
        <v>579330</v>
      </c>
      <c r="R809" s="44">
        <f t="shared" si="451"/>
        <v>72416.25</v>
      </c>
      <c r="S809" s="48">
        <f t="shared" si="462"/>
        <v>2172487.5</v>
      </c>
      <c r="T809" s="44">
        <f t="shared" si="454"/>
        <v>76383</v>
      </c>
      <c r="U809" s="48">
        <f t="shared" si="463"/>
        <v>2291490</v>
      </c>
      <c r="V809" s="44">
        <f t="shared" si="455"/>
        <v>85608</v>
      </c>
      <c r="W809" s="48">
        <f t="shared" si="464"/>
        <v>2568240</v>
      </c>
      <c r="X809" s="44">
        <f t="shared" si="456"/>
        <v>94833</v>
      </c>
      <c r="Y809" s="48">
        <f t="shared" si="465"/>
        <v>2844990</v>
      </c>
      <c r="Z809" s="20">
        <f t="shared" si="470"/>
        <v>9877207.5</v>
      </c>
      <c r="AC809" s="87">
        <f t="shared" si="468"/>
        <v>540</v>
      </c>
      <c r="AD809" s="83">
        <f t="shared" si="469"/>
        <v>50220</v>
      </c>
      <c r="AE809" s="92">
        <f t="shared" si="471"/>
        <v>495.00000000000006</v>
      </c>
      <c r="AF809" s="92">
        <f t="shared" si="472"/>
        <v>509.85</v>
      </c>
      <c r="AG809" s="92">
        <f t="shared" si="473"/>
        <v>524.69999999999993</v>
      </c>
      <c r="AH809" s="92">
        <f t="shared" si="474"/>
        <v>540</v>
      </c>
      <c r="AI809" s="137">
        <f t="shared" si="458"/>
        <v>48015.000000000007</v>
      </c>
      <c r="AJ809" s="137">
        <f t="shared" si="459"/>
        <v>49455.450000000004</v>
      </c>
      <c r="AK809" s="137">
        <f t="shared" si="460"/>
        <v>50895.899999999994</v>
      </c>
      <c r="AL809" s="137">
        <f t="shared" si="461"/>
        <v>52380</v>
      </c>
    </row>
    <row r="810" spans="1:38">
      <c r="A810" s="5" t="s">
        <v>192</v>
      </c>
      <c r="B810" s="5" t="s">
        <v>227</v>
      </c>
      <c r="C810" s="22" t="s">
        <v>1545</v>
      </c>
      <c r="D810" s="22" t="s">
        <v>1555</v>
      </c>
      <c r="E810" s="22" t="s">
        <v>1193</v>
      </c>
      <c r="F810" s="22"/>
      <c r="G810" s="22"/>
      <c r="H810" s="23" t="s">
        <v>482</v>
      </c>
      <c r="I810" s="24">
        <v>243</v>
      </c>
      <c r="J810" s="32">
        <v>820</v>
      </c>
      <c r="K810" s="26" t="s">
        <v>1291</v>
      </c>
      <c r="L810" s="13">
        <f t="shared" si="457"/>
        <v>10</v>
      </c>
      <c r="M810" s="27">
        <f t="shared" si="475"/>
        <v>870</v>
      </c>
      <c r="N810" s="27">
        <f t="shared" si="467"/>
        <v>870.00000000000205</v>
      </c>
      <c r="O810" s="15">
        <v>381</v>
      </c>
      <c r="P810" s="30">
        <f t="shared" si="452"/>
        <v>1287.4000000000001</v>
      </c>
      <c r="Q810" s="48"/>
      <c r="R810" s="44">
        <f t="shared" si="451"/>
        <v>1609.25</v>
      </c>
      <c r="S810" s="48">
        <f t="shared" si="462"/>
        <v>1839372.75</v>
      </c>
      <c r="T810" s="44">
        <f t="shared" si="454"/>
        <v>1697.3999999999999</v>
      </c>
      <c r="U810" s="48">
        <f t="shared" si="463"/>
        <v>1940128.1999999997</v>
      </c>
      <c r="V810" s="44">
        <f t="shared" si="455"/>
        <v>1902.3999999999999</v>
      </c>
      <c r="W810" s="48">
        <f t="shared" si="464"/>
        <v>2174443.1999999997</v>
      </c>
      <c r="X810" s="44">
        <f t="shared" si="456"/>
        <v>2107.4</v>
      </c>
      <c r="Y810" s="48">
        <f t="shared" si="465"/>
        <v>2408758.2000000002</v>
      </c>
      <c r="Z810" s="20">
        <f t="shared" si="470"/>
        <v>8362702.3499999996</v>
      </c>
      <c r="AC810" s="87">
        <f t="shared" si="468"/>
        <v>12</v>
      </c>
      <c r="AD810" s="83">
        <f t="shared" si="469"/>
        <v>1116</v>
      </c>
      <c r="AE810" s="92">
        <f t="shared" si="471"/>
        <v>11</v>
      </c>
      <c r="AF810" s="92">
        <f t="shared" si="472"/>
        <v>11.33</v>
      </c>
      <c r="AG810" s="92">
        <f t="shared" si="473"/>
        <v>11.66</v>
      </c>
      <c r="AH810" s="92">
        <f t="shared" si="474"/>
        <v>12</v>
      </c>
      <c r="AI810" s="137">
        <f t="shared" si="458"/>
        <v>1067</v>
      </c>
      <c r="AJ810" s="137">
        <f t="shared" si="459"/>
        <v>1099.01</v>
      </c>
      <c r="AK810" s="137">
        <f t="shared" si="460"/>
        <v>1131.02</v>
      </c>
      <c r="AL810" s="137">
        <f t="shared" si="461"/>
        <v>1164</v>
      </c>
    </row>
    <row r="811" spans="1:38" ht="30.6">
      <c r="A811" s="5" t="s">
        <v>192</v>
      </c>
      <c r="B811" s="5" t="s">
        <v>227</v>
      </c>
      <c r="C811" s="22" t="s">
        <v>1545</v>
      </c>
      <c r="D811" s="22" t="s">
        <v>1555</v>
      </c>
      <c r="E811" s="22" t="s">
        <v>1194</v>
      </c>
      <c r="F811" s="22" t="s">
        <v>1563</v>
      </c>
      <c r="G811" s="22"/>
      <c r="H811" s="23" t="s">
        <v>482</v>
      </c>
      <c r="I811" s="24">
        <v>151.875</v>
      </c>
      <c r="J811" s="32">
        <v>410</v>
      </c>
      <c r="K811" s="26" t="s">
        <v>1564</v>
      </c>
      <c r="L811" s="13">
        <f t="shared" si="457"/>
        <v>5</v>
      </c>
      <c r="M811" s="27">
        <f t="shared" si="475"/>
        <v>435</v>
      </c>
      <c r="N811" s="27">
        <f t="shared" si="467"/>
        <v>435.00000000000102</v>
      </c>
      <c r="O811" s="15">
        <v>53</v>
      </c>
      <c r="P811" s="30">
        <f t="shared" si="452"/>
        <v>643.70000000000005</v>
      </c>
      <c r="Q811" s="48"/>
      <c r="R811" s="44">
        <f t="shared" si="451"/>
        <v>804.625</v>
      </c>
      <c r="S811" s="48">
        <f t="shared" si="462"/>
        <v>127935.375</v>
      </c>
      <c r="T811" s="44">
        <f t="shared" si="454"/>
        <v>848.69999999999993</v>
      </c>
      <c r="U811" s="48">
        <f t="shared" si="463"/>
        <v>134943.29999999999</v>
      </c>
      <c r="V811" s="44">
        <f t="shared" si="455"/>
        <v>951.19999999999993</v>
      </c>
      <c r="W811" s="48">
        <f t="shared" si="464"/>
        <v>151240.79999999999</v>
      </c>
      <c r="X811" s="44">
        <f t="shared" si="456"/>
        <v>1053.7</v>
      </c>
      <c r="Y811" s="48">
        <f t="shared" si="465"/>
        <v>167538.30000000002</v>
      </c>
      <c r="Z811" s="20">
        <f t="shared" si="470"/>
        <v>581657.77499999991</v>
      </c>
      <c r="AC811" s="87">
        <f t="shared" si="468"/>
        <v>6</v>
      </c>
      <c r="AD811" s="83">
        <f t="shared" si="469"/>
        <v>558</v>
      </c>
      <c r="AE811" s="92">
        <f t="shared" si="471"/>
        <v>5.5</v>
      </c>
      <c r="AF811" s="92">
        <f t="shared" si="472"/>
        <v>5.665</v>
      </c>
      <c r="AG811" s="92">
        <f t="shared" si="473"/>
        <v>5.83</v>
      </c>
      <c r="AH811" s="92">
        <f t="shared" si="474"/>
        <v>6</v>
      </c>
      <c r="AI811" s="137">
        <f t="shared" si="458"/>
        <v>533.5</v>
      </c>
      <c r="AJ811" s="137">
        <f t="shared" si="459"/>
        <v>549.505</v>
      </c>
      <c r="AK811" s="137">
        <f t="shared" si="460"/>
        <v>565.51</v>
      </c>
      <c r="AL811" s="137">
        <f t="shared" si="461"/>
        <v>582</v>
      </c>
    </row>
    <row r="812" spans="1:38">
      <c r="A812" s="5" t="s">
        <v>192</v>
      </c>
      <c r="B812" s="5" t="s">
        <v>227</v>
      </c>
      <c r="C812" s="22" t="s">
        <v>1545</v>
      </c>
      <c r="D812" s="22" t="s">
        <v>1555</v>
      </c>
      <c r="E812" s="22" t="s">
        <v>1194</v>
      </c>
      <c r="F812" s="22"/>
      <c r="G812" s="22"/>
      <c r="H812" s="23" t="s">
        <v>482</v>
      </c>
      <c r="I812" s="24">
        <v>151.875</v>
      </c>
      <c r="J812" s="32">
        <v>820</v>
      </c>
      <c r="K812" s="26" t="s">
        <v>1564</v>
      </c>
      <c r="L812" s="13">
        <f t="shared" si="457"/>
        <v>10</v>
      </c>
      <c r="M812" s="27">
        <f t="shared" si="475"/>
        <v>870</v>
      </c>
      <c r="N812" s="27">
        <f t="shared" si="467"/>
        <v>870.00000000000205</v>
      </c>
      <c r="O812" s="15">
        <v>40</v>
      </c>
      <c r="P812" s="30">
        <f t="shared" si="452"/>
        <v>1287.4000000000001</v>
      </c>
      <c r="Q812" s="48"/>
      <c r="R812" s="44">
        <f t="shared" si="451"/>
        <v>1609.25</v>
      </c>
      <c r="S812" s="48">
        <f t="shared" si="462"/>
        <v>193110</v>
      </c>
      <c r="T812" s="44">
        <f t="shared" si="454"/>
        <v>1697.3999999999999</v>
      </c>
      <c r="U812" s="48">
        <f t="shared" si="463"/>
        <v>203688</v>
      </c>
      <c r="V812" s="44">
        <f t="shared" si="455"/>
        <v>1902.3999999999999</v>
      </c>
      <c r="W812" s="48">
        <f t="shared" si="464"/>
        <v>228288</v>
      </c>
      <c r="X812" s="44">
        <f t="shared" si="456"/>
        <v>2107.4</v>
      </c>
      <c r="Y812" s="48">
        <f t="shared" si="465"/>
        <v>252888</v>
      </c>
      <c r="Z812" s="20">
        <f t="shared" si="470"/>
        <v>877974</v>
      </c>
      <c r="AC812" s="87">
        <f t="shared" si="468"/>
        <v>12</v>
      </c>
      <c r="AD812" s="83">
        <f t="shared" si="469"/>
        <v>1116</v>
      </c>
      <c r="AE812" s="92">
        <f t="shared" si="471"/>
        <v>11</v>
      </c>
      <c r="AF812" s="92">
        <f t="shared" si="472"/>
        <v>11.33</v>
      </c>
      <c r="AG812" s="92">
        <f t="shared" si="473"/>
        <v>11.66</v>
      </c>
      <c r="AH812" s="92">
        <f t="shared" si="474"/>
        <v>12</v>
      </c>
      <c r="AI812" s="137">
        <f t="shared" si="458"/>
        <v>1067</v>
      </c>
      <c r="AJ812" s="137">
        <f t="shared" si="459"/>
        <v>1099.01</v>
      </c>
      <c r="AK812" s="137">
        <f t="shared" si="460"/>
        <v>1131.02</v>
      </c>
      <c r="AL812" s="137">
        <f t="shared" si="461"/>
        <v>1164</v>
      </c>
    </row>
    <row r="813" spans="1:38" ht="30.6">
      <c r="A813" s="5" t="s">
        <v>192</v>
      </c>
      <c r="B813" s="5" t="s">
        <v>227</v>
      </c>
      <c r="C813" s="22" t="s">
        <v>1545</v>
      </c>
      <c r="D813" s="22" t="s">
        <v>1555</v>
      </c>
      <c r="E813" s="22" t="s">
        <v>1565</v>
      </c>
      <c r="F813" s="22" t="s">
        <v>1566</v>
      </c>
      <c r="G813" s="22"/>
      <c r="H813" s="23" t="s">
        <v>482</v>
      </c>
      <c r="I813" s="24"/>
      <c r="J813" s="32">
        <v>4100</v>
      </c>
      <c r="K813" s="26"/>
      <c r="L813" s="13">
        <f t="shared" si="457"/>
        <v>50</v>
      </c>
      <c r="M813" s="27">
        <f t="shared" si="475"/>
        <v>4350</v>
      </c>
      <c r="N813" s="27">
        <f t="shared" si="467"/>
        <v>4350.00000000001</v>
      </c>
      <c r="O813" s="15">
        <v>120</v>
      </c>
      <c r="P813" s="30">
        <f t="shared" si="452"/>
        <v>6437</v>
      </c>
      <c r="Q813" s="48"/>
      <c r="R813" s="44">
        <f t="shared" si="451"/>
        <v>8046.25</v>
      </c>
      <c r="S813" s="48">
        <f t="shared" si="462"/>
        <v>2896650</v>
      </c>
      <c r="T813" s="44">
        <f t="shared" si="454"/>
        <v>8487</v>
      </c>
      <c r="U813" s="48">
        <f t="shared" si="463"/>
        <v>3055320</v>
      </c>
      <c r="V813" s="44">
        <f t="shared" si="455"/>
        <v>9512</v>
      </c>
      <c r="W813" s="48">
        <f t="shared" si="464"/>
        <v>3424320</v>
      </c>
      <c r="X813" s="44">
        <f t="shared" si="456"/>
        <v>10537</v>
      </c>
      <c r="Y813" s="48">
        <f t="shared" si="465"/>
        <v>3793320</v>
      </c>
      <c r="Z813" s="20">
        <f t="shared" si="470"/>
        <v>13169610</v>
      </c>
      <c r="AC813" s="87">
        <f t="shared" si="468"/>
        <v>60</v>
      </c>
      <c r="AD813" s="83">
        <f t="shared" si="469"/>
        <v>5580</v>
      </c>
      <c r="AE813" s="92">
        <f t="shared" si="471"/>
        <v>55.000000000000007</v>
      </c>
      <c r="AF813" s="92">
        <f t="shared" si="472"/>
        <v>56.65</v>
      </c>
      <c r="AG813" s="92">
        <f t="shared" si="473"/>
        <v>58.3</v>
      </c>
      <c r="AH813" s="92">
        <f t="shared" si="474"/>
        <v>60</v>
      </c>
      <c r="AI813" s="137">
        <f t="shared" si="458"/>
        <v>5335.0000000000009</v>
      </c>
      <c r="AJ813" s="137">
        <f t="shared" si="459"/>
        <v>5495.05</v>
      </c>
      <c r="AK813" s="137">
        <f t="shared" si="460"/>
        <v>5655.0999999999995</v>
      </c>
      <c r="AL813" s="137">
        <f t="shared" si="461"/>
        <v>5820</v>
      </c>
    </row>
    <row r="814" spans="1:38">
      <c r="A814" s="5" t="s">
        <v>192</v>
      </c>
      <c r="B814" s="5" t="s">
        <v>227</v>
      </c>
      <c r="C814" s="22" t="s">
        <v>1545</v>
      </c>
      <c r="D814" s="22" t="s">
        <v>1555</v>
      </c>
      <c r="E814" s="22" t="s">
        <v>1567</v>
      </c>
      <c r="F814" s="22"/>
      <c r="G814" s="22"/>
      <c r="H814" s="23" t="s">
        <v>482</v>
      </c>
      <c r="I814" s="24">
        <v>24600</v>
      </c>
      <c r="J814" s="32">
        <v>24600</v>
      </c>
      <c r="K814" s="26" t="s">
        <v>791</v>
      </c>
      <c r="L814" s="13">
        <f t="shared" si="457"/>
        <v>300</v>
      </c>
      <c r="M814" s="27">
        <f t="shared" si="475"/>
        <v>26100</v>
      </c>
      <c r="N814" s="27">
        <f t="shared" si="467"/>
        <v>26100.000000000062</v>
      </c>
      <c r="O814" s="15">
        <v>16</v>
      </c>
      <c r="P814" s="30">
        <f t="shared" si="452"/>
        <v>38622</v>
      </c>
      <c r="Q814" s="48">
        <f>+P814*O814*2</f>
        <v>1235904</v>
      </c>
      <c r="R814" s="44">
        <f t="shared" ref="R814:R899" si="476">+P814*1.25</f>
        <v>48277.5</v>
      </c>
      <c r="S814" s="48">
        <f t="shared" si="462"/>
        <v>2317320</v>
      </c>
      <c r="T814" s="44">
        <f t="shared" si="454"/>
        <v>50921.999999999993</v>
      </c>
      <c r="U814" s="48">
        <f t="shared" si="463"/>
        <v>2444255.9999999995</v>
      </c>
      <c r="V814" s="44">
        <f t="shared" si="455"/>
        <v>57071.999999999993</v>
      </c>
      <c r="W814" s="48">
        <f t="shared" si="464"/>
        <v>2739455.9999999995</v>
      </c>
      <c r="X814" s="44">
        <f t="shared" si="456"/>
        <v>63221.999999999993</v>
      </c>
      <c r="Y814" s="48">
        <f t="shared" si="465"/>
        <v>3034655.9999999995</v>
      </c>
      <c r="Z814" s="20">
        <f t="shared" si="470"/>
        <v>10535687.999999998</v>
      </c>
      <c r="AC814" s="87">
        <f t="shared" si="468"/>
        <v>360</v>
      </c>
      <c r="AD814" s="83">
        <f t="shared" si="469"/>
        <v>33480</v>
      </c>
      <c r="AE814" s="92">
        <f t="shared" si="471"/>
        <v>330</v>
      </c>
      <c r="AF814" s="92">
        <f t="shared" si="472"/>
        <v>339.9</v>
      </c>
      <c r="AG814" s="92">
        <f t="shared" si="473"/>
        <v>349.79999999999995</v>
      </c>
      <c r="AH814" s="92">
        <f t="shared" si="474"/>
        <v>360</v>
      </c>
      <c r="AI814" s="137">
        <f t="shared" si="458"/>
        <v>32010</v>
      </c>
      <c r="AJ814" s="137">
        <f t="shared" si="459"/>
        <v>32970.299999999996</v>
      </c>
      <c r="AK814" s="137">
        <f t="shared" si="460"/>
        <v>33930.6</v>
      </c>
      <c r="AL814" s="137">
        <f t="shared" si="461"/>
        <v>34920</v>
      </c>
    </row>
    <row r="815" spans="1:38">
      <c r="A815" s="5" t="s">
        <v>192</v>
      </c>
      <c r="B815" s="5" t="s">
        <v>227</v>
      </c>
      <c r="C815" s="22" t="s">
        <v>1545</v>
      </c>
      <c r="D815" s="22" t="s">
        <v>1555</v>
      </c>
      <c r="E815" s="22" t="s">
        <v>1568</v>
      </c>
      <c r="F815" s="22"/>
      <c r="G815" s="22"/>
      <c r="H815" s="23" t="s">
        <v>482</v>
      </c>
      <c r="I815" s="24">
        <v>4100</v>
      </c>
      <c r="J815" s="32">
        <v>4100</v>
      </c>
      <c r="K815" s="26" t="s">
        <v>791</v>
      </c>
      <c r="L815" s="13">
        <f t="shared" si="457"/>
        <v>50</v>
      </c>
      <c r="M815" s="27">
        <f>+L815*87</f>
        <v>4350</v>
      </c>
      <c r="N815" s="27">
        <f t="shared" si="467"/>
        <v>4350.00000000001</v>
      </c>
      <c r="O815" s="15">
        <v>60</v>
      </c>
      <c r="P815" s="30">
        <f t="shared" si="452"/>
        <v>6437</v>
      </c>
      <c r="Q815" s="48">
        <f>+P815*O815*2</f>
        <v>772440</v>
      </c>
      <c r="R815" s="44">
        <f t="shared" si="476"/>
        <v>8046.25</v>
      </c>
      <c r="S815" s="48">
        <f t="shared" si="462"/>
        <v>1448325</v>
      </c>
      <c r="T815" s="44">
        <f t="shared" si="454"/>
        <v>8487</v>
      </c>
      <c r="U815" s="48">
        <f t="shared" si="463"/>
        <v>1527660</v>
      </c>
      <c r="V815" s="44">
        <f t="shared" si="455"/>
        <v>9512</v>
      </c>
      <c r="W815" s="48">
        <f t="shared" si="464"/>
        <v>1712160</v>
      </c>
      <c r="X815" s="44">
        <f t="shared" si="456"/>
        <v>10537</v>
      </c>
      <c r="Y815" s="48">
        <f t="shared" si="465"/>
        <v>1896660</v>
      </c>
      <c r="Z815" s="20">
        <f t="shared" si="470"/>
        <v>6584805</v>
      </c>
      <c r="AC815" s="87">
        <f t="shared" si="468"/>
        <v>60</v>
      </c>
      <c r="AD815" s="83">
        <f t="shared" si="469"/>
        <v>5580</v>
      </c>
      <c r="AE815" s="92">
        <f t="shared" si="471"/>
        <v>55.000000000000007</v>
      </c>
      <c r="AF815" s="92">
        <f t="shared" si="472"/>
        <v>56.65</v>
      </c>
      <c r="AG815" s="92">
        <f t="shared" si="473"/>
        <v>58.3</v>
      </c>
      <c r="AH815" s="92">
        <f t="shared" si="474"/>
        <v>60</v>
      </c>
      <c r="AI815" s="137">
        <f t="shared" si="458"/>
        <v>5335.0000000000009</v>
      </c>
      <c r="AJ815" s="137">
        <f t="shared" si="459"/>
        <v>5495.05</v>
      </c>
      <c r="AK815" s="137">
        <f t="shared" si="460"/>
        <v>5655.0999999999995</v>
      </c>
      <c r="AL815" s="137">
        <f t="shared" si="461"/>
        <v>5820</v>
      </c>
    </row>
    <row r="816" spans="1:38" ht="20.399999999999999">
      <c r="A816" s="5" t="s">
        <v>192</v>
      </c>
      <c r="B816" s="5" t="s">
        <v>227</v>
      </c>
      <c r="C816" s="22" t="s">
        <v>1569</v>
      </c>
      <c r="D816" s="22"/>
      <c r="E816" s="22"/>
      <c r="F816" s="22"/>
      <c r="G816" s="22"/>
      <c r="H816" s="23"/>
      <c r="I816" s="24"/>
      <c r="J816" s="32"/>
      <c r="K816" s="26"/>
      <c r="L816" s="13">
        <f t="shared" si="457"/>
        <v>0</v>
      </c>
      <c r="M816" s="27"/>
      <c r="N816" s="27">
        <f t="shared" si="467"/>
        <v>0</v>
      </c>
      <c r="P816" s="30">
        <f t="shared" ref="P816:P863" si="477">+J816*1.57</f>
        <v>0</v>
      </c>
      <c r="Q816" s="48">
        <f t="shared" ref="Q816:Q823" si="478">+P816*O816*2</f>
        <v>0</v>
      </c>
      <c r="R816" s="44">
        <f t="shared" si="476"/>
        <v>0</v>
      </c>
      <c r="S816" s="48">
        <f t="shared" si="462"/>
        <v>0</v>
      </c>
      <c r="T816" s="44">
        <f t="shared" si="454"/>
        <v>0</v>
      </c>
      <c r="U816" s="48">
        <f t="shared" si="463"/>
        <v>0</v>
      </c>
      <c r="V816" s="44">
        <f t="shared" si="455"/>
        <v>0</v>
      </c>
      <c r="W816" s="48">
        <f t="shared" si="464"/>
        <v>0</v>
      </c>
      <c r="X816" s="44">
        <f t="shared" si="456"/>
        <v>0</v>
      </c>
      <c r="Y816" s="48">
        <f t="shared" si="465"/>
        <v>0</v>
      </c>
      <c r="Z816" s="34">
        <f>SUM(Z805:Z815)</f>
        <v>165421276.27500001</v>
      </c>
      <c r="AC816" s="87">
        <f t="shared" si="468"/>
        <v>0</v>
      </c>
      <c r="AD816" s="83">
        <f t="shared" si="469"/>
        <v>0</v>
      </c>
      <c r="AE816" s="92">
        <f t="shared" si="471"/>
        <v>0</v>
      </c>
      <c r="AF816" s="92">
        <f t="shared" si="472"/>
        <v>0</v>
      </c>
      <c r="AG816" s="92">
        <f t="shared" si="473"/>
        <v>0</v>
      </c>
      <c r="AH816" s="92">
        <f t="shared" si="474"/>
        <v>0</v>
      </c>
      <c r="AI816" s="137">
        <f t="shared" si="458"/>
        <v>0</v>
      </c>
      <c r="AJ816" s="137">
        <f t="shared" si="459"/>
        <v>0</v>
      </c>
      <c r="AK816" s="137">
        <f t="shared" si="460"/>
        <v>0</v>
      </c>
      <c r="AL816" s="137">
        <f t="shared" si="461"/>
        <v>0</v>
      </c>
    </row>
    <row r="817" spans="1:38" ht="20.399999999999999">
      <c r="A817" s="5" t="s">
        <v>192</v>
      </c>
      <c r="B817" s="5" t="s">
        <v>227</v>
      </c>
      <c r="C817" s="22" t="s">
        <v>1569</v>
      </c>
      <c r="D817" s="22" t="s">
        <v>1570</v>
      </c>
      <c r="E817" s="22" t="s">
        <v>1571</v>
      </c>
      <c r="F817" s="22"/>
      <c r="G817" s="22"/>
      <c r="H817" s="23" t="s">
        <v>482</v>
      </c>
      <c r="I817" s="24">
        <v>121.5</v>
      </c>
      <c r="J817" s="32">
        <v>820</v>
      </c>
      <c r="K817" s="26" t="s">
        <v>1572</v>
      </c>
      <c r="L817" s="13">
        <f t="shared" si="457"/>
        <v>10</v>
      </c>
      <c r="M817" s="27">
        <f t="shared" ref="M817:M823" si="479">+L817*87</f>
        <v>870</v>
      </c>
      <c r="N817" s="27">
        <f t="shared" si="467"/>
        <v>870.00000000000205</v>
      </c>
      <c r="O817" s="15">
        <v>1009</v>
      </c>
      <c r="P817" s="30">
        <f t="shared" si="477"/>
        <v>1287.4000000000001</v>
      </c>
      <c r="Q817" s="48">
        <f t="shared" si="478"/>
        <v>2597973.2000000002</v>
      </c>
      <c r="R817" s="44">
        <f t="shared" si="476"/>
        <v>1609.25</v>
      </c>
      <c r="S817" s="48">
        <f t="shared" si="462"/>
        <v>4871199.75</v>
      </c>
      <c r="T817" s="44">
        <f t="shared" si="454"/>
        <v>1697.3999999999999</v>
      </c>
      <c r="U817" s="48">
        <f t="shared" si="463"/>
        <v>5138029.8</v>
      </c>
      <c r="V817" s="44">
        <f t="shared" si="455"/>
        <v>1902.3999999999999</v>
      </c>
      <c r="W817" s="48">
        <f t="shared" si="464"/>
        <v>5758564.7999999998</v>
      </c>
      <c r="X817" s="44">
        <f t="shared" si="456"/>
        <v>2107.4</v>
      </c>
      <c r="Y817" s="48">
        <f t="shared" si="465"/>
        <v>6379099.8000000007</v>
      </c>
      <c r="Z817" s="20">
        <f t="shared" si="470"/>
        <v>22146894.150000002</v>
      </c>
      <c r="AC817" s="87">
        <f t="shared" si="468"/>
        <v>12</v>
      </c>
      <c r="AD817" s="83">
        <f t="shared" si="469"/>
        <v>1116</v>
      </c>
      <c r="AE817" s="92">
        <f t="shared" si="471"/>
        <v>11</v>
      </c>
      <c r="AF817" s="92">
        <f t="shared" si="472"/>
        <v>11.33</v>
      </c>
      <c r="AG817" s="92">
        <f t="shared" si="473"/>
        <v>11.66</v>
      </c>
      <c r="AH817" s="92">
        <f t="shared" si="474"/>
        <v>12</v>
      </c>
      <c r="AI817" s="137">
        <f t="shared" si="458"/>
        <v>1067</v>
      </c>
      <c r="AJ817" s="137">
        <f t="shared" si="459"/>
        <v>1099.01</v>
      </c>
      <c r="AK817" s="137">
        <f t="shared" si="460"/>
        <v>1131.02</v>
      </c>
      <c r="AL817" s="137">
        <f t="shared" si="461"/>
        <v>1164</v>
      </c>
    </row>
    <row r="818" spans="1:38" ht="30.6">
      <c r="A818" s="5" t="s">
        <v>192</v>
      </c>
      <c r="B818" s="5" t="s">
        <v>227</v>
      </c>
      <c r="C818" s="22" t="s">
        <v>1569</v>
      </c>
      <c r="D818" s="22" t="s">
        <v>1570</v>
      </c>
      <c r="E818" s="22" t="s">
        <v>1104</v>
      </c>
      <c r="F818" s="22" t="s">
        <v>1558</v>
      </c>
      <c r="G818" s="22"/>
      <c r="H818" s="23" t="s">
        <v>482</v>
      </c>
      <c r="I818" s="24"/>
      <c r="J818" s="32">
        <v>410</v>
      </c>
      <c r="K818" s="26"/>
      <c r="L818" s="13">
        <f t="shared" si="457"/>
        <v>5</v>
      </c>
      <c r="M818" s="27">
        <f t="shared" si="479"/>
        <v>435</v>
      </c>
      <c r="N818" s="27">
        <f t="shared" si="467"/>
        <v>435.00000000000102</v>
      </c>
      <c r="O818" s="15">
        <v>25</v>
      </c>
      <c r="P818" s="30">
        <f t="shared" si="477"/>
        <v>643.70000000000005</v>
      </c>
      <c r="Q818" s="48">
        <f t="shared" si="478"/>
        <v>32185.000000000004</v>
      </c>
      <c r="R818" s="44">
        <f t="shared" si="476"/>
        <v>804.625</v>
      </c>
      <c r="S818" s="48">
        <f t="shared" si="462"/>
        <v>60346.875</v>
      </c>
      <c r="T818" s="44">
        <f t="shared" si="454"/>
        <v>848.69999999999993</v>
      </c>
      <c r="U818" s="48">
        <f t="shared" si="463"/>
        <v>63652.5</v>
      </c>
      <c r="V818" s="44">
        <f t="shared" si="455"/>
        <v>951.19999999999993</v>
      </c>
      <c r="W818" s="48">
        <f t="shared" si="464"/>
        <v>71340</v>
      </c>
      <c r="X818" s="44">
        <f t="shared" si="456"/>
        <v>1053.7</v>
      </c>
      <c r="Y818" s="48">
        <f t="shared" si="465"/>
        <v>79027.5</v>
      </c>
      <c r="Z818" s="20">
        <f t="shared" si="470"/>
        <v>274366.875</v>
      </c>
      <c r="AC818" s="87">
        <f t="shared" si="468"/>
        <v>6</v>
      </c>
      <c r="AD818" s="83">
        <f t="shared" si="469"/>
        <v>558</v>
      </c>
      <c r="AE818" s="92">
        <f t="shared" si="471"/>
        <v>5.5</v>
      </c>
      <c r="AF818" s="92">
        <f t="shared" si="472"/>
        <v>5.665</v>
      </c>
      <c r="AG818" s="92">
        <f t="shared" si="473"/>
        <v>5.83</v>
      </c>
      <c r="AH818" s="92">
        <f t="shared" si="474"/>
        <v>6</v>
      </c>
      <c r="AI818" s="137">
        <f t="shared" si="458"/>
        <v>533.5</v>
      </c>
      <c r="AJ818" s="137">
        <f t="shared" si="459"/>
        <v>549.505</v>
      </c>
      <c r="AK818" s="137">
        <f t="shared" si="460"/>
        <v>565.51</v>
      </c>
      <c r="AL818" s="137">
        <f t="shared" si="461"/>
        <v>582</v>
      </c>
    </row>
    <row r="819" spans="1:38" ht="20.399999999999999">
      <c r="A819" s="5" t="s">
        <v>192</v>
      </c>
      <c r="B819" s="5" t="s">
        <v>227</v>
      </c>
      <c r="C819" s="22" t="s">
        <v>1569</v>
      </c>
      <c r="D819" s="22" t="s">
        <v>1570</v>
      </c>
      <c r="E819" s="22" t="s">
        <v>1573</v>
      </c>
      <c r="F819" s="22"/>
      <c r="G819" s="22"/>
      <c r="H819" s="23" t="s">
        <v>482</v>
      </c>
      <c r="I819" s="24">
        <v>67.5</v>
      </c>
      <c r="J819" s="32">
        <v>82</v>
      </c>
      <c r="K819" s="26" t="s">
        <v>1276</v>
      </c>
      <c r="L819" s="13">
        <f t="shared" si="457"/>
        <v>1</v>
      </c>
      <c r="M819" s="27">
        <f t="shared" si="479"/>
        <v>87</v>
      </c>
      <c r="N819" s="27">
        <f t="shared" si="467"/>
        <v>87.000000000000199</v>
      </c>
      <c r="O819" s="15">
        <f>6445+48</f>
        <v>6493</v>
      </c>
      <c r="P819" s="30">
        <f t="shared" si="477"/>
        <v>128.74</v>
      </c>
      <c r="Q819" s="48">
        <f t="shared" si="478"/>
        <v>1671817.6400000001</v>
      </c>
      <c r="R819" s="44">
        <f t="shared" si="476"/>
        <v>160.92500000000001</v>
      </c>
      <c r="S819" s="48">
        <f t="shared" si="462"/>
        <v>3134658.0750000002</v>
      </c>
      <c r="T819" s="44">
        <f t="shared" si="454"/>
        <v>169.73999999999998</v>
      </c>
      <c r="U819" s="48">
        <f t="shared" si="463"/>
        <v>3306365.4599999995</v>
      </c>
      <c r="V819" s="44">
        <f t="shared" si="455"/>
        <v>190.23999999999998</v>
      </c>
      <c r="W819" s="48">
        <f t="shared" si="464"/>
        <v>3705684.9599999995</v>
      </c>
      <c r="X819" s="44">
        <f t="shared" si="456"/>
        <v>210.73999999999998</v>
      </c>
      <c r="Y819" s="48">
        <f t="shared" si="465"/>
        <v>4105004.4599999995</v>
      </c>
      <c r="Z819" s="20">
        <f t="shared" si="470"/>
        <v>14251712.954999998</v>
      </c>
      <c r="AC819" s="87">
        <f t="shared" si="468"/>
        <v>1.2</v>
      </c>
      <c r="AD819" s="83">
        <f t="shared" si="469"/>
        <v>111.6</v>
      </c>
      <c r="AE819" s="92">
        <f t="shared" si="471"/>
        <v>1.1000000000000001</v>
      </c>
      <c r="AF819" s="92">
        <f t="shared" si="472"/>
        <v>1.133</v>
      </c>
      <c r="AG819" s="92">
        <f t="shared" si="473"/>
        <v>1.1659999999999999</v>
      </c>
      <c r="AH819" s="92">
        <f t="shared" si="474"/>
        <v>1.2</v>
      </c>
      <c r="AI819" s="137">
        <f t="shared" si="458"/>
        <v>106.7</v>
      </c>
      <c r="AJ819" s="137">
        <f t="shared" si="459"/>
        <v>109.901</v>
      </c>
      <c r="AK819" s="137">
        <f t="shared" si="460"/>
        <v>113.10199999999999</v>
      </c>
      <c r="AL819" s="137">
        <f t="shared" si="461"/>
        <v>116.39999999999999</v>
      </c>
    </row>
    <row r="820" spans="1:38" ht="20.399999999999999">
      <c r="A820" s="5" t="s">
        <v>192</v>
      </c>
      <c r="B820" s="5" t="s">
        <v>227</v>
      </c>
      <c r="C820" s="22" t="s">
        <v>1569</v>
      </c>
      <c r="D820" s="22" t="s">
        <v>1570</v>
      </c>
      <c r="E820" s="22" t="s">
        <v>1574</v>
      </c>
      <c r="F820" s="22"/>
      <c r="G820" s="22"/>
      <c r="H820" s="23" t="s">
        <v>482</v>
      </c>
      <c r="I820" s="24">
        <v>40.5</v>
      </c>
      <c r="J820" s="32">
        <v>41</v>
      </c>
      <c r="K820" s="26" t="s">
        <v>1145</v>
      </c>
      <c r="L820" s="13">
        <f t="shared" si="457"/>
        <v>0.5</v>
      </c>
      <c r="M820" s="27">
        <f t="shared" si="479"/>
        <v>43.5</v>
      </c>
      <c r="N820" s="27">
        <f t="shared" si="467"/>
        <v>43.500000000000099</v>
      </c>
      <c r="O820" s="15">
        <v>38955</v>
      </c>
      <c r="P820" s="30">
        <f t="shared" si="477"/>
        <v>64.37</v>
      </c>
      <c r="Q820" s="48">
        <f t="shared" si="478"/>
        <v>5015066.7</v>
      </c>
      <c r="R820" s="44">
        <f t="shared" si="476"/>
        <v>80.462500000000006</v>
      </c>
      <c r="S820" s="48">
        <f t="shared" si="462"/>
        <v>9403250.0625</v>
      </c>
      <c r="T820" s="44">
        <f t="shared" si="454"/>
        <v>84.86999999999999</v>
      </c>
      <c r="U820" s="48">
        <f t="shared" si="463"/>
        <v>9918332.5499999989</v>
      </c>
      <c r="V820" s="44">
        <f t="shared" si="455"/>
        <v>95.11999999999999</v>
      </c>
      <c r="W820" s="48">
        <f t="shared" si="464"/>
        <v>11116198.799999999</v>
      </c>
      <c r="X820" s="44">
        <f t="shared" si="456"/>
        <v>105.36999999999999</v>
      </c>
      <c r="Y820" s="48">
        <f t="shared" si="465"/>
        <v>12314065.049999999</v>
      </c>
      <c r="Z820" s="20">
        <f t="shared" si="470"/>
        <v>42751846.462499999</v>
      </c>
      <c r="AC820" s="87">
        <f t="shared" si="468"/>
        <v>0.6</v>
      </c>
      <c r="AD820" s="83">
        <f t="shared" si="469"/>
        <v>55.8</v>
      </c>
      <c r="AE820" s="92">
        <f t="shared" si="471"/>
        <v>0.55000000000000004</v>
      </c>
      <c r="AF820" s="92">
        <f t="shared" si="472"/>
        <v>0.5665</v>
      </c>
      <c r="AG820" s="92">
        <f t="shared" si="473"/>
        <v>0.58299999999999996</v>
      </c>
      <c r="AH820" s="92">
        <f t="shared" si="474"/>
        <v>0.6</v>
      </c>
      <c r="AI820" s="137">
        <f t="shared" si="458"/>
        <v>53.35</v>
      </c>
      <c r="AJ820" s="137">
        <f t="shared" si="459"/>
        <v>54.950499999999998</v>
      </c>
      <c r="AK820" s="137">
        <f t="shared" si="460"/>
        <v>56.550999999999995</v>
      </c>
      <c r="AL820" s="137">
        <f t="shared" si="461"/>
        <v>58.199999999999996</v>
      </c>
    </row>
    <row r="821" spans="1:38" ht="20.399999999999999">
      <c r="A821" s="5" t="s">
        <v>192</v>
      </c>
      <c r="B821" s="5" t="s">
        <v>227</v>
      </c>
      <c r="C821" s="22" t="s">
        <v>1569</v>
      </c>
      <c r="D821" s="22" t="s">
        <v>1570</v>
      </c>
      <c r="E821" s="22" t="s">
        <v>1575</v>
      </c>
      <c r="F821" s="22"/>
      <c r="G821" s="22"/>
      <c r="H821" s="23" t="s">
        <v>482</v>
      </c>
      <c r="I821" s="24">
        <v>121.5</v>
      </c>
      <c r="J821" s="32">
        <v>820</v>
      </c>
      <c r="K821" s="26" t="s">
        <v>1572</v>
      </c>
      <c r="L821" s="13">
        <f t="shared" si="457"/>
        <v>10</v>
      </c>
      <c r="M821" s="27">
        <f t="shared" si="479"/>
        <v>870</v>
      </c>
      <c r="N821" s="27">
        <f t="shared" si="467"/>
        <v>870.00000000000205</v>
      </c>
      <c r="O821" s="15">
        <v>381</v>
      </c>
      <c r="P821" s="30">
        <f t="shared" si="477"/>
        <v>1287.4000000000001</v>
      </c>
      <c r="Q821" s="48">
        <f t="shared" si="478"/>
        <v>980998.8</v>
      </c>
      <c r="R821" s="44">
        <f t="shared" si="476"/>
        <v>1609.25</v>
      </c>
      <c r="S821" s="48">
        <f t="shared" si="462"/>
        <v>1839372.75</v>
      </c>
      <c r="T821" s="44">
        <f t="shared" si="454"/>
        <v>1697.3999999999999</v>
      </c>
      <c r="U821" s="48">
        <f t="shared" si="463"/>
        <v>1940128.1999999997</v>
      </c>
      <c r="V821" s="44">
        <f t="shared" si="455"/>
        <v>1902.3999999999999</v>
      </c>
      <c r="W821" s="48">
        <f t="shared" si="464"/>
        <v>2174443.1999999997</v>
      </c>
      <c r="X821" s="44">
        <f t="shared" si="456"/>
        <v>2107.4</v>
      </c>
      <c r="Y821" s="48">
        <f t="shared" si="465"/>
        <v>2408758.2000000002</v>
      </c>
      <c r="Z821" s="20">
        <f t="shared" si="470"/>
        <v>8362702.3499999996</v>
      </c>
      <c r="AC821" s="87">
        <f t="shared" si="468"/>
        <v>12</v>
      </c>
      <c r="AD821" s="83">
        <f t="shared" si="469"/>
        <v>1116</v>
      </c>
      <c r="AE821" s="92">
        <f t="shared" si="471"/>
        <v>11</v>
      </c>
      <c r="AF821" s="92">
        <f t="shared" si="472"/>
        <v>11.33</v>
      </c>
      <c r="AG821" s="92">
        <f t="shared" si="473"/>
        <v>11.66</v>
      </c>
      <c r="AH821" s="92">
        <f t="shared" si="474"/>
        <v>12</v>
      </c>
      <c r="AI821" s="137">
        <f t="shared" si="458"/>
        <v>1067</v>
      </c>
      <c r="AJ821" s="137">
        <f t="shared" si="459"/>
        <v>1099.01</v>
      </c>
      <c r="AK821" s="137">
        <f t="shared" si="460"/>
        <v>1131.02</v>
      </c>
      <c r="AL821" s="137">
        <f t="shared" si="461"/>
        <v>1164</v>
      </c>
    </row>
    <row r="822" spans="1:38" ht="20.399999999999999">
      <c r="A822" s="5" t="s">
        <v>192</v>
      </c>
      <c r="B822" s="5" t="s">
        <v>227</v>
      </c>
      <c r="C822" s="22" t="s">
        <v>1569</v>
      </c>
      <c r="D822" s="22" t="s">
        <v>1570</v>
      </c>
      <c r="E822" s="22" t="s">
        <v>1576</v>
      </c>
      <c r="F822" s="22"/>
      <c r="G822" s="22"/>
      <c r="H822" s="23" t="s">
        <v>482</v>
      </c>
      <c r="I822" s="24">
        <v>121.5</v>
      </c>
      <c r="J822" s="32">
        <v>820</v>
      </c>
      <c r="K822" s="26" t="s">
        <v>1572</v>
      </c>
      <c r="L822" s="13">
        <f t="shared" si="457"/>
        <v>10</v>
      </c>
      <c r="M822" s="27">
        <f t="shared" si="479"/>
        <v>870</v>
      </c>
      <c r="N822" s="27">
        <f t="shared" si="467"/>
        <v>870.00000000000205</v>
      </c>
      <c r="O822" s="15">
        <v>93</v>
      </c>
      <c r="P822" s="30">
        <f t="shared" si="477"/>
        <v>1287.4000000000001</v>
      </c>
      <c r="Q822" s="48">
        <f t="shared" si="478"/>
        <v>239456.40000000002</v>
      </c>
      <c r="R822" s="44">
        <f t="shared" si="476"/>
        <v>1609.25</v>
      </c>
      <c r="S822" s="48">
        <f t="shared" si="462"/>
        <v>448980.75</v>
      </c>
      <c r="T822" s="44">
        <f t="shared" si="454"/>
        <v>1697.3999999999999</v>
      </c>
      <c r="U822" s="48">
        <f t="shared" si="463"/>
        <v>473574.6</v>
      </c>
      <c r="V822" s="44">
        <f t="shared" si="455"/>
        <v>1902.3999999999999</v>
      </c>
      <c r="W822" s="48">
        <f t="shared" si="464"/>
        <v>530769.6</v>
      </c>
      <c r="X822" s="44">
        <f t="shared" si="456"/>
        <v>2107.4</v>
      </c>
      <c r="Y822" s="48">
        <f t="shared" si="465"/>
        <v>587964.60000000009</v>
      </c>
      <c r="Z822" s="20">
        <f t="shared" si="470"/>
        <v>2041289.5500000003</v>
      </c>
      <c r="AC822" s="87">
        <f t="shared" si="468"/>
        <v>12</v>
      </c>
      <c r="AD822" s="83">
        <f t="shared" si="469"/>
        <v>1116</v>
      </c>
      <c r="AE822" s="92">
        <f t="shared" si="471"/>
        <v>11</v>
      </c>
      <c r="AF822" s="92">
        <f t="shared" si="472"/>
        <v>11.33</v>
      </c>
      <c r="AG822" s="92">
        <f t="shared" si="473"/>
        <v>11.66</v>
      </c>
      <c r="AH822" s="92">
        <f t="shared" si="474"/>
        <v>12</v>
      </c>
      <c r="AI822" s="137">
        <f t="shared" si="458"/>
        <v>1067</v>
      </c>
      <c r="AJ822" s="137">
        <f t="shared" si="459"/>
        <v>1099.01</v>
      </c>
      <c r="AK822" s="137">
        <f t="shared" si="460"/>
        <v>1131.02</v>
      </c>
      <c r="AL822" s="137">
        <f t="shared" si="461"/>
        <v>1164</v>
      </c>
    </row>
    <row r="823" spans="1:38" ht="30.6">
      <c r="A823" s="5" t="s">
        <v>192</v>
      </c>
      <c r="B823" s="5" t="s">
        <v>227</v>
      </c>
      <c r="C823" s="22" t="s">
        <v>1569</v>
      </c>
      <c r="D823" s="22" t="s">
        <v>1570</v>
      </c>
      <c r="E823" s="22" t="s">
        <v>1577</v>
      </c>
      <c r="F823" s="22" t="s">
        <v>1563</v>
      </c>
      <c r="G823" s="22"/>
      <c r="H823" s="23" t="s">
        <v>482</v>
      </c>
      <c r="I823" s="24"/>
      <c r="J823" s="32">
        <v>410</v>
      </c>
      <c r="K823" s="26"/>
      <c r="L823" s="13">
        <f t="shared" si="457"/>
        <v>5</v>
      </c>
      <c r="M823" s="27">
        <f t="shared" si="479"/>
        <v>435</v>
      </c>
      <c r="N823" s="27">
        <f t="shared" si="467"/>
        <v>435.00000000000102</v>
      </c>
      <c r="O823" s="15">
        <v>25</v>
      </c>
      <c r="P823" s="30">
        <f t="shared" si="477"/>
        <v>643.70000000000005</v>
      </c>
      <c r="Q823" s="48">
        <f t="shared" si="478"/>
        <v>32185.000000000004</v>
      </c>
      <c r="R823" s="44">
        <f t="shared" si="476"/>
        <v>804.625</v>
      </c>
      <c r="S823" s="48">
        <f t="shared" si="462"/>
        <v>60346.875</v>
      </c>
      <c r="T823" s="44">
        <f t="shared" si="454"/>
        <v>848.69999999999993</v>
      </c>
      <c r="U823" s="48">
        <f t="shared" si="463"/>
        <v>63652.5</v>
      </c>
      <c r="V823" s="44">
        <f t="shared" si="455"/>
        <v>951.19999999999993</v>
      </c>
      <c r="W823" s="48">
        <f t="shared" si="464"/>
        <v>71340</v>
      </c>
      <c r="X823" s="44">
        <f t="shared" si="456"/>
        <v>1053.7</v>
      </c>
      <c r="Y823" s="48">
        <f t="shared" si="465"/>
        <v>79027.5</v>
      </c>
      <c r="Z823" s="20">
        <f t="shared" si="470"/>
        <v>274366.875</v>
      </c>
      <c r="AC823" s="87">
        <f t="shared" si="468"/>
        <v>6</v>
      </c>
      <c r="AD823" s="83">
        <f t="shared" si="469"/>
        <v>558</v>
      </c>
      <c r="AE823" s="92">
        <f t="shared" si="471"/>
        <v>5.5</v>
      </c>
      <c r="AF823" s="92">
        <f t="shared" si="472"/>
        <v>5.665</v>
      </c>
      <c r="AG823" s="92">
        <f t="shared" si="473"/>
        <v>5.83</v>
      </c>
      <c r="AH823" s="92">
        <f t="shared" si="474"/>
        <v>6</v>
      </c>
      <c r="AI823" s="137">
        <f t="shared" si="458"/>
        <v>533.5</v>
      </c>
      <c r="AJ823" s="137">
        <f t="shared" si="459"/>
        <v>549.505</v>
      </c>
      <c r="AK823" s="137">
        <f t="shared" si="460"/>
        <v>565.51</v>
      </c>
      <c r="AL823" s="137">
        <f t="shared" si="461"/>
        <v>582</v>
      </c>
    </row>
    <row r="824" spans="1:38">
      <c r="A824" s="5" t="s">
        <v>285</v>
      </c>
      <c r="B824" s="5" t="s">
        <v>417</v>
      </c>
      <c r="C824" s="22" t="s">
        <v>1578</v>
      </c>
      <c r="D824" s="22" t="s">
        <v>85</v>
      </c>
      <c r="E824" s="22"/>
      <c r="F824" s="22"/>
      <c r="G824" s="22"/>
      <c r="H824" s="23"/>
      <c r="I824" s="24"/>
      <c r="J824" s="32"/>
      <c r="K824" s="26"/>
      <c r="L824" s="13">
        <f t="shared" si="457"/>
        <v>0</v>
      </c>
      <c r="M824" s="27"/>
      <c r="N824" s="27">
        <f t="shared" si="467"/>
        <v>0</v>
      </c>
      <c r="P824" s="30">
        <f t="shared" si="477"/>
        <v>0</v>
      </c>
      <c r="Q824" s="48">
        <f t="shared" ref="Q824:Q921" si="480">+P824*O824</f>
        <v>0</v>
      </c>
      <c r="R824" s="44">
        <f t="shared" si="476"/>
        <v>0</v>
      </c>
      <c r="S824" s="48">
        <f t="shared" si="462"/>
        <v>0</v>
      </c>
      <c r="T824" s="44">
        <f t="shared" si="454"/>
        <v>0</v>
      </c>
      <c r="U824" s="48">
        <f t="shared" si="463"/>
        <v>0</v>
      </c>
      <c r="V824" s="44">
        <f t="shared" si="455"/>
        <v>0</v>
      </c>
      <c r="W824" s="48">
        <f t="shared" si="464"/>
        <v>0</v>
      </c>
      <c r="X824" s="44">
        <f t="shared" si="456"/>
        <v>0</v>
      </c>
      <c r="Y824" s="48">
        <f t="shared" si="465"/>
        <v>0</v>
      </c>
      <c r="Z824" s="34">
        <f>SUM(Z817:Z823)</f>
        <v>90103179.217499986</v>
      </c>
      <c r="AC824" s="87">
        <f t="shared" si="468"/>
        <v>0</v>
      </c>
      <c r="AD824" s="83">
        <f t="shared" si="469"/>
        <v>0</v>
      </c>
      <c r="AE824" s="92">
        <f t="shared" si="471"/>
        <v>0</v>
      </c>
      <c r="AF824" s="92">
        <f t="shared" si="472"/>
        <v>0</v>
      </c>
      <c r="AG824" s="92">
        <f t="shared" si="473"/>
        <v>0</v>
      </c>
      <c r="AH824" s="92">
        <f t="shared" si="474"/>
        <v>0</v>
      </c>
      <c r="AI824" s="137">
        <f t="shared" si="458"/>
        <v>0</v>
      </c>
      <c r="AJ824" s="137">
        <f t="shared" si="459"/>
        <v>0</v>
      </c>
      <c r="AK824" s="137">
        <f t="shared" si="460"/>
        <v>0</v>
      </c>
      <c r="AL824" s="137">
        <f t="shared" si="461"/>
        <v>0</v>
      </c>
    </row>
    <row r="825" spans="1:38">
      <c r="A825" s="5" t="s">
        <v>285</v>
      </c>
      <c r="B825" s="5" t="s">
        <v>417</v>
      </c>
      <c r="C825" s="22" t="s">
        <v>1578</v>
      </c>
      <c r="D825" s="22" t="s">
        <v>1579</v>
      </c>
      <c r="E825" s="22" t="s">
        <v>1104</v>
      </c>
      <c r="F825" s="22"/>
      <c r="G825" s="22"/>
      <c r="H825" s="23" t="s">
        <v>482</v>
      </c>
      <c r="I825" s="24">
        <v>405</v>
      </c>
      <c r="J825" s="32">
        <v>820</v>
      </c>
      <c r="K825" s="26" t="s">
        <v>1204</v>
      </c>
      <c r="L825" s="13">
        <f t="shared" si="457"/>
        <v>10</v>
      </c>
      <c r="M825" s="27">
        <f t="shared" ref="M825:M831" si="481">+L825*87</f>
        <v>870</v>
      </c>
      <c r="N825" s="27">
        <f t="shared" si="467"/>
        <v>870.00000000000205</v>
      </c>
      <c r="O825" s="15">
        <v>250</v>
      </c>
      <c r="P825" s="30">
        <f t="shared" si="477"/>
        <v>1287.4000000000001</v>
      </c>
      <c r="Q825" s="48"/>
      <c r="R825" s="44">
        <f t="shared" si="476"/>
        <v>1609.25</v>
      </c>
      <c r="S825" s="48">
        <f t="shared" si="462"/>
        <v>1206937.5</v>
      </c>
      <c r="T825" s="44">
        <f t="shared" ref="T825:T922" si="482">+J825*2.07</f>
        <v>1697.3999999999999</v>
      </c>
      <c r="U825" s="48">
        <f t="shared" si="463"/>
        <v>1273049.9999999998</v>
      </c>
      <c r="V825" s="44">
        <f t="shared" ref="V825:V922" si="483">+J825*2.32</f>
        <v>1902.3999999999999</v>
      </c>
      <c r="W825" s="48">
        <f t="shared" si="464"/>
        <v>1426799.9999999998</v>
      </c>
      <c r="X825" s="44">
        <f t="shared" ref="X825:X922" si="484">+J825*2.57</f>
        <v>2107.4</v>
      </c>
      <c r="Y825" s="48">
        <f t="shared" si="465"/>
        <v>1580550</v>
      </c>
      <c r="Z825" s="20">
        <f t="shared" si="470"/>
        <v>5487337.5</v>
      </c>
      <c r="AC825" s="87">
        <f t="shared" si="468"/>
        <v>12</v>
      </c>
      <c r="AD825" s="83">
        <f t="shared" si="469"/>
        <v>1116</v>
      </c>
      <c r="AE825" s="92">
        <f t="shared" si="471"/>
        <v>11</v>
      </c>
      <c r="AF825" s="92">
        <f t="shared" si="472"/>
        <v>11.33</v>
      </c>
      <c r="AG825" s="92">
        <f t="shared" si="473"/>
        <v>11.66</v>
      </c>
      <c r="AH825" s="92">
        <f t="shared" si="474"/>
        <v>12</v>
      </c>
      <c r="AI825" s="137">
        <f t="shared" si="458"/>
        <v>1067</v>
      </c>
      <c r="AJ825" s="137">
        <f t="shared" si="459"/>
        <v>1099.01</v>
      </c>
      <c r="AK825" s="137">
        <f t="shared" si="460"/>
        <v>1131.02</v>
      </c>
      <c r="AL825" s="137">
        <f t="shared" si="461"/>
        <v>1164</v>
      </c>
    </row>
    <row r="826" spans="1:38">
      <c r="A826" s="5" t="s">
        <v>285</v>
      </c>
      <c r="B826" s="5" t="s">
        <v>417</v>
      </c>
      <c r="C826" s="22" t="s">
        <v>1578</v>
      </c>
      <c r="D826" s="22" t="s">
        <v>1579</v>
      </c>
      <c r="E826" s="22" t="s">
        <v>1193</v>
      </c>
      <c r="F826" s="22"/>
      <c r="G826" s="22"/>
      <c r="H826" s="23" t="s">
        <v>482</v>
      </c>
      <c r="I826" s="24"/>
      <c r="J826" s="32">
        <v>820</v>
      </c>
      <c r="K826" s="26"/>
      <c r="L826" s="13">
        <f t="shared" si="457"/>
        <v>10</v>
      </c>
      <c r="M826" s="27">
        <f t="shared" si="481"/>
        <v>870</v>
      </c>
      <c r="N826" s="27">
        <f t="shared" si="467"/>
        <v>870.00000000000205</v>
      </c>
      <c r="O826" s="15">
        <v>500</v>
      </c>
      <c r="P826" s="30">
        <f t="shared" si="477"/>
        <v>1287.4000000000001</v>
      </c>
      <c r="Q826" s="48"/>
      <c r="R826" s="44">
        <f t="shared" si="476"/>
        <v>1609.25</v>
      </c>
      <c r="S826" s="48">
        <f t="shared" si="462"/>
        <v>2413875</v>
      </c>
      <c r="T826" s="44">
        <f t="shared" si="482"/>
        <v>1697.3999999999999</v>
      </c>
      <c r="U826" s="48">
        <f t="shared" si="463"/>
        <v>2546099.9999999995</v>
      </c>
      <c r="V826" s="44">
        <f t="shared" si="483"/>
        <v>1902.3999999999999</v>
      </c>
      <c r="W826" s="48">
        <f t="shared" si="464"/>
        <v>2853599.9999999995</v>
      </c>
      <c r="X826" s="44">
        <f t="shared" si="484"/>
        <v>2107.4</v>
      </c>
      <c r="Y826" s="48">
        <f t="shared" si="465"/>
        <v>3161100</v>
      </c>
      <c r="Z826" s="20">
        <f t="shared" si="470"/>
        <v>10974675</v>
      </c>
      <c r="AC826" s="87">
        <f t="shared" si="468"/>
        <v>12</v>
      </c>
      <c r="AD826" s="83">
        <f t="shared" si="469"/>
        <v>1116</v>
      </c>
      <c r="AE826" s="92">
        <f t="shared" si="471"/>
        <v>11</v>
      </c>
      <c r="AF826" s="92">
        <f t="shared" si="472"/>
        <v>11.33</v>
      </c>
      <c r="AG826" s="92">
        <f t="shared" si="473"/>
        <v>11.66</v>
      </c>
      <c r="AH826" s="92">
        <f t="shared" si="474"/>
        <v>12</v>
      </c>
      <c r="AI826" s="137">
        <f t="shared" si="458"/>
        <v>1067</v>
      </c>
      <c r="AJ826" s="137">
        <f t="shared" si="459"/>
        <v>1099.01</v>
      </c>
      <c r="AK826" s="137">
        <f t="shared" si="460"/>
        <v>1131.02</v>
      </c>
      <c r="AL826" s="137">
        <f t="shared" si="461"/>
        <v>1164</v>
      </c>
    </row>
    <row r="827" spans="1:38">
      <c r="A827" s="5" t="s">
        <v>285</v>
      </c>
      <c r="B827" s="5" t="s">
        <v>417</v>
      </c>
      <c r="C827" s="22" t="s">
        <v>1578</v>
      </c>
      <c r="D827" s="22" t="s">
        <v>1579</v>
      </c>
      <c r="E827" s="22" t="s">
        <v>1282</v>
      </c>
      <c r="F827" s="22"/>
      <c r="G827" s="22"/>
      <c r="H827" s="23" t="s">
        <v>482</v>
      </c>
      <c r="I827" s="24"/>
      <c r="J827" s="32">
        <v>820</v>
      </c>
      <c r="K827" s="26"/>
      <c r="L827" s="13">
        <f t="shared" si="457"/>
        <v>10</v>
      </c>
      <c r="M827" s="27">
        <f t="shared" si="481"/>
        <v>870</v>
      </c>
      <c r="N827" s="27">
        <f t="shared" si="467"/>
        <v>870.00000000000205</v>
      </c>
      <c r="O827" s="15">
        <v>100</v>
      </c>
      <c r="P827" s="30">
        <f t="shared" si="477"/>
        <v>1287.4000000000001</v>
      </c>
      <c r="Q827" s="48"/>
      <c r="R827" s="44">
        <f t="shared" si="476"/>
        <v>1609.25</v>
      </c>
      <c r="S827" s="48">
        <f t="shared" si="462"/>
        <v>482775</v>
      </c>
      <c r="T827" s="44">
        <f t="shared" si="482"/>
        <v>1697.3999999999999</v>
      </c>
      <c r="U827" s="48">
        <f t="shared" si="463"/>
        <v>509220</v>
      </c>
      <c r="V827" s="44">
        <f t="shared" si="483"/>
        <v>1902.3999999999999</v>
      </c>
      <c r="W827" s="48">
        <f t="shared" si="464"/>
        <v>570720</v>
      </c>
      <c r="X827" s="44">
        <f t="shared" si="484"/>
        <v>2107.4</v>
      </c>
      <c r="Y827" s="48">
        <f t="shared" si="465"/>
        <v>632220</v>
      </c>
      <c r="Z827" s="20">
        <f t="shared" si="470"/>
        <v>2194935</v>
      </c>
      <c r="AC827" s="87">
        <f t="shared" si="468"/>
        <v>12</v>
      </c>
      <c r="AD827" s="83">
        <f t="shared" si="469"/>
        <v>1116</v>
      </c>
      <c r="AE827" s="92">
        <f t="shared" si="471"/>
        <v>11</v>
      </c>
      <c r="AF827" s="92">
        <f t="shared" si="472"/>
        <v>11.33</v>
      </c>
      <c r="AG827" s="92">
        <f t="shared" si="473"/>
        <v>11.66</v>
      </c>
      <c r="AH827" s="92">
        <f t="shared" si="474"/>
        <v>12</v>
      </c>
      <c r="AI827" s="137">
        <f t="shared" si="458"/>
        <v>1067</v>
      </c>
      <c r="AJ827" s="137">
        <f t="shared" si="459"/>
        <v>1099.01</v>
      </c>
      <c r="AK827" s="137">
        <f t="shared" si="460"/>
        <v>1131.02</v>
      </c>
      <c r="AL827" s="137">
        <f t="shared" si="461"/>
        <v>1164</v>
      </c>
    </row>
    <row r="828" spans="1:38" ht="30.6">
      <c r="A828" s="5" t="s">
        <v>285</v>
      </c>
      <c r="B828" s="5" t="s">
        <v>417</v>
      </c>
      <c r="C828" s="22" t="s">
        <v>1578</v>
      </c>
      <c r="D828" s="22" t="s">
        <v>1579</v>
      </c>
      <c r="E828" s="22" t="s">
        <v>1282</v>
      </c>
      <c r="F828" s="22" t="s">
        <v>1563</v>
      </c>
      <c r="G828" s="22"/>
      <c r="H828" s="23" t="s">
        <v>482</v>
      </c>
      <c r="I828" s="24"/>
      <c r="J828" s="32">
        <v>410</v>
      </c>
      <c r="K828" s="26"/>
      <c r="L828" s="13">
        <f t="shared" ref="L828:L891" si="485">+J828/82</f>
        <v>5</v>
      </c>
      <c r="M828" s="27">
        <f t="shared" si="481"/>
        <v>435</v>
      </c>
      <c r="N828" s="27">
        <f t="shared" si="467"/>
        <v>435.00000000000102</v>
      </c>
      <c r="O828" s="15">
        <v>18</v>
      </c>
      <c r="P828" s="30">
        <f t="shared" si="477"/>
        <v>643.70000000000005</v>
      </c>
      <c r="Q828" s="48"/>
      <c r="R828" s="44">
        <f t="shared" si="476"/>
        <v>804.625</v>
      </c>
      <c r="S828" s="48">
        <f t="shared" si="462"/>
        <v>43449.75</v>
      </c>
      <c r="T828" s="44">
        <f t="shared" si="482"/>
        <v>848.69999999999993</v>
      </c>
      <c r="U828" s="48">
        <f t="shared" si="463"/>
        <v>45829.799999999996</v>
      </c>
      <c r="V828" s="44">
        <f t="shared" si="483"/>
        <v>951.19999999999993</v>
      </c>
      <c r="W828" s="48">
        <f t="shared" si="464"/>
        <v>51364.799999999996</v>
      </c>
      <c r="X828" s="44">
        <f t="shared" si="484"/>
        <v>1053.7</v>
      </c>
      <c r="Y828" s="48">
        <f t="shared" si="465"/>
        <v>56899.8</v>
      </c>
      <c r="Z828" s="20">
        <f t="shared" si="470"/>
        <v>197544.15</v>
      </c>
      <c r="AC828" s="87">
        <f t="shared" si="468"/>
        <v>6</v>
      </c>
      <c r="AD828" s="83">
        <f t="shared" si="469"/>
        <v>558</v>
      </c>
      <c r="AE828" s="92">
        <f t="shared" si="471"/>
        <v>5.5</v>
      </c>
      <c r="AF828" s="92">
        <f t="shared" si="472"/>
        <v>5.665</v>
      </c>
      <c r="AG828" s="92">
        <f t="shared" si="473"/>
        <v>5.83</v>
      </c>
      <c r="AH828" s="92">
        <f t="shared" si="474"/>
        <v>6</v>
      </c>
      <c r="AI828" s="137">
        <f t="shared" si="458"/>
        <v>533.5</v>
      </c>
      <c r="AJ828" s="137">
        <f t="shared" si="459"/>
        <v>549.505</v>
      </c>
      <c r="AK828" s="137">
        <f t="shared" si="460"/>
        <v>565.51</v>
      </c>
      <c r="AL828" s="137">
        <f t="shared" si="461"/>
        <v>582</v>
      </c>
    </row>
    <row r="829" spans="1:38">
      <c r="A829" s="5" t="s">
        <v>285</v>
      </c>
      <c r="B829" s="5" t="s">
        <v>417</v>
      </c>
      <c r="C829" s="22" t="s">
        <v>1578</v>
      </c>
      <c r="D829" s="22" t="s">
        <v>1579</v>
      </c>
      <c r="E829" s="22" t="s">
        <v>1580</v>
      </c>
      <c r="F829" s="22" t="s">
        <v>1559</v>
      </c>
      <c r="G829" s="22"/>
      <c r="H829" s="23" t="s">
        <v>482</v>
      </c>
      <c r="I829" s="24">
        <v>218.7</v>
      </c>
      <c r="J829" s="32">
        <v>164</v>
      </c>
      <c r="K829" s="26" t="s">
        <v>1581</v>
      </c>
      <c r="L829" s="13">
        <f t="shared" si="485"/>
        <v>2</v>
      </c>
      <c r="M829" s="27">
        <f t="shared" si="481"/>
        <v>174</v>
      </c>
      <c r="N829" s="27">
        <f t="shared" si="467"/>
        <v>174.0000000000004</v>
      </c>
      <c r="O829" s="15">
        <v>4445</v>
      </c>
      <c r="P829" s="30">
        <f t="shared" si="477"/>
        <v>257.48</v>
      </c>
      <c r="Q829" s="48"/>
      <c r="R829" s="44">
        <f t="shared" si="476"/>
        <v>321.85000000000002</v>
      </c>
      <c r="S829" s="48">
        <f t="shared" si="462"/>
        <v>4291869.75</v>
      </c>
      <c r="T829" s="44">
        <f t="shared" si="482"/>
        <v>339.47999999999996</v>
      </c>
      <c r="U829" s="48">
        <f t="shared" si="463"/>
        <v>4526965.8</v>
      </c>
      <c r="V829" s="44">
        <f t="shared" si="483"/>
        <v>380.47999999999996</v>
      </c>
      <c r="W829" s="48">
        <f t="shared" si="464"/>
        <v>5073700.8</v>
      </c>
      <c r="X829" s="44">
        <f t="shared" si="484"/>
        <v>421.47999999999996</v>
      </c>
      <c r="Y829" s="48">
        <f t="shared" si="465"/>
        <v>5620435.7999999998</v>
      </c>
      <c r="Z829" s="20">
        <f t="shared" si="470"/>
        <v>19512972.149999999</v>
      </c>
      <c r="AC829" s="87">
        <f t="shared" si="468"/>
        <v>2.4</v>
      </c>
      <c r="AD829" s="83">
        <f t="shared" si="469"/>
        <v>223.2</v>
      </c>
      <c r="AE829" s="92">
        <f t="shared" si="471"/>
        <v>2.2000000000000002</v>
      </c>
      <c r="AF829" s="92">
        <f t="shared" si="472"/>
        <v>2.266</v>
      </c>
      <c r="AG829" s="92">
        <f t="shared" si="473"/>
        <v>2.3319999999999999</v>
      </c>
      <c r="AH829" s="92">
        <f t="shared" si="474"/>
        <v>2.4</v>
      </c>
      <c r="AI829" s="137">
        <f t="shared" si="458"/>
        <v>213.4</v>
      </c>
      <c r="AJ829" s="137">
        <f t="shared" si="459"/>
        <v>219.80199999999999</v>
      </c>
      <c r="AK829" s="137">
        <f t="shared" si="460"/>
        <v>226.20399999999998</v>
      </c>
      <c r="AL829" s="137">
        <f t="shared" si="461"/>
        <v>232.79999999999998</v>
      </c>
    </row>
    <row r="830" spans="1:38">
      <c r="A830" s="5" t="s">
        <v>285</v>
      </c>
      <c r="B830" s="5" t="s">
        <v>417</v>
      </c>
      <c r="C830" s="22" t="s">
        <v>1578</v>
      </c>
      <c r="D830" s="22" t="s">
        <v>1579</v>
      </c>
      <c r="E830" s="22" t="s">
        <v>1582</v>
      </c>
      <c r="F830" s="22" t="s">
        <v>639</v>
      </c>
      <c r="G830" s="22"/>
      <c r="H830" s="23" t="s">
        <v>482</v>
      </c>
      <c r="I830" s="24">
        <v>40.5</v>
      </c>
      <c r="J830" s="32">
        <v>82</v>
      </c>
      <c r="K830" s="26" t="s">
        <v>1204</v>
      </c>
      <c r="L830" s="13">
        <f t="shared" si="485"/>
        <v>1</v>
      </c>
      <c r="M830" s="27">
        <f t="shared" si="481"/>
        <v>87</v>
      </c>
      <c r="N830" s="27">
        <f t="shared" si="467"/>
        <v>87.000000000000199</v>
      </c>
      <c r="O830" s="15">
        <v>48955</v>
      </c>
      <c r="P830" s="30">
        <f t="shared" si="477"/>
        <v>128.74</v>
      </c>
      <c r="Q830" s="48"/>
      <c r="R830" s="44">
        <f t="shared" si="476"/>
        <v>160.92500000000001</v>
      </c>
      <c r="S830" s="48">
        <f t="shared" si="462"/>
        <v>23634250.125000004</v>
      </c>
      <c r="T830" s="44">
        <f t="shared" si="482"/>
        <v>169.73999999999998</v>
      </c>
      <c r="U830" s="48">
        <f t="shared" si="463"/>
        <v>24928865.099999998</v>
      </c>
      <c r="V830" s="44">
        <f t="shared" si="483"/>
        <v>190.23999999999998</v>
      </c>
      <c r="W830" s="48">
        <f t="shared" si="464"/>
        <v>27939597.599999998</v>
      </c>
      <c r="X830" s="44">
        <f t="shared" si="484"/>
        <v>210.73999999999998</v>
      </c>
      <c r="Y830" s="48">
        <f t="shared" si="465"/>
        <v>30950330.099999998</v>
      </c>
      <c r="Z830" s="20">
        <f t="shared" si="470"/>
        <v>107453042.925</v>
      </c>
      <c r="AC830" s="87">
        <f t="shared" si="468"/>
        <v>1.2</v>
      </c>
      <c r="AD830" s="83">
        <f t="shared" si="469"/>
        <v>111.6</v>
      </c>
      <c r="AE830" s="92">
        <f t="shared" si="471"/>
        <v>1.1000000000000001</v>
      </c>
      <c r="AF830" s="92">
        <f t="shared" si="472"/>
        <v>1.133</v>
      </c>
      <c r="AG830" s="92">
        <f t="shared" si="473"/>
        <v>1.1659999999999999</v>
      </c>
      <c r="AH830" s="92">
        <f t="shared" si="474"/>
        <v>1.2</v>
      </c>
      <c r="AI830" s="137">
        <f t="shared" si="458"/>
        <v>106.7</v>
      </c>
      <c r="AJ830" s="137">
        <f t="shared" si="459"/>
        <v>109.901</v>
      </c>
      <c r="AK830" s="137">
        <f t="shared" si="460"/>
        <v>113.10199999999999</v>
      </c>
      <c r="AL830" s="137">
        <f t="shared" si="461"/>
        <v>116.39999999999999</v>
      </c>
    </row>
    <row r="831" spans="1:38">
      <c r="A831" s="5" t="s">
        <v>285</v>
      </c>
      <c r="B831" s="5" t="s">
        <v>417</v>
      </c>
      <c r="C831" s="22" t="s">
        <v>1578</v>
      </c>
      <c r="D831" s="22" t="s">
        <v>1579</v>
      </c>
      <c r="E831" s="22" t="s">
        <v>1583</v>
      </c>
      <c r="F831" s="22"/>
      <c r="G831" s="22"/>
      <c r="H831" s="23" t="s">
        <v>482</v>
      </c>
      <c r="I831" s="24">
        <v>1620</v>
      </c>
      <c r="J831" s="32">
        <v>2460</v>
      </c>
      <c r="K831" s="26" t="s">
        <v>1584</v>
      </c>
      <c r="L831" s="13">
        <f t="shared" si="485"/>
        <v>30</v>
      </c>
      <c r="M831" s="27">
        <f t="shared" si="481"/>
        <v>2610</v>
      </c>
      <c r="N831" s="27">
        <f t="shared" si="467"/>
        <v>2610.0000000000064</v>
      </c>
      <c r="O831" s="15">
        <v>25</v>
      </c>
      <c r="P831" s="30">
        <f t="shared" si="477"/>
        <v>3862.2000000000003</v>
      </c>
      <c r="Q831" s="48"/>
      <c r="R831" s="44">
        <f t="shared" si="476"/>
        <v>4827.75</v>
      </c>
      <c r="S831" s="48">
        <f t="shared" si="462"/>
        <v>362081.25</v>
      </c>
      <c r="T831" s="44">
        <f t="shared" si="482"/>
        <v>5092.2</v>
      </c>
      <c r="U831" s="48">
        <f t="shared" si="463"/>
        <v>381915</v>
      </c>
      <c r="V831" s="44">
        <f t="shared" si="483"/>
        <v>5707.2</v>
      </c>
      <c r="W831" s="48">
        <f t="shared" si="464"/>
        <v>428040</v>
      </c>
      <c r="X831" s="44">
        <f t="shared" si="484"/>
        <v>6322.2</v>
      </c>
      <c r="Y831" s="48">
        <f t="shared" si="465"/>
        <v>474165</v>
      </c>
      <c r="Z831" s="20">
        <f t="shared" si="470"/>
        <v>1646201.25</v>
      </c>
      <c r="AC831" s="87">
        <f t="shared" si="468"/>
        <v>36</v>
      </c>
      <c r="AD831" s="83">
        <f t="shared" si="469"/>
        <v>3348</v>
      </c>
      <c r="AE831" s="92">
        <f t="shared" si="471"/>
        <v>33</v>
      </c>
      <c r="AF831" s="92">
        <f t="shared" si="472"/>
        <v>33.99</v>
      </c>
      <c r="AG831" s="92">
        <f t="shared" si="473"/>
        <v>34.979999999999997</v>
      </c>
      <c r="AH831" s="92">
        <f t="shared" si="474"/>
        <v>36</v>
      </c>
      <c r="AI831" s="137">
        <f t="shared" si="458"/>
        <v>3201</v>
      </c>
      <c r="AJ831" s="137">
        <f t="shared" si="459"/>
        <v>3297.03</v>
      </c>
      <c r="AK831" s="137">
        <f t="shared" si="460"/>
        <v>3393.0599999999995</v>
      </c>
      <c r="AL831" s="137">
        <f t="shared" si="461"/>
        <v>3492</v>
      </c>
    </row>
    <row r="832" spans="1:38">
      <c r="A832" s="5" t="s">
        <v>285</v>
      </c>
      <c r="B832" s="5" t="s">
        <v>417</v>
      </c>
      <c r="C832" s="22" t="s">
        <v>1578</v>
      </c>
      <c r="D832" s="22" t="s">
        <v>85</v>
      </c>
      <c r="E832" s="22"/>
      <c r="F832" s="22"/>
      <c r="G832" s="22"/>
      <c r="H832" s="23"/>
      <c r="I832" s="24"/>
      <c r="J832" s="32"/>
      <c r="K832" s="26"/>
      <c r="L832" s="13">
        <f t="shared" si="485"/>
        <v>0</v>
      </c>
      <c r="M832" s="27"/>
      <c r="N832" s="27">
        <f t="shared" si="467"/>
        <v>0</v>
      </c>
      <c r="P832" s="30">
        <f t="shared" si="477"/>
        <v>0</v>
      </c>
      <c r="Q832" s="48">
        <f t="shared" si="480"/>
        <v>0</v>
      </c>
      <c r="R832" s="44">
        <f t="shared" si="476"/>
        <v>0</v>
      </c>
      <c r="S832" s="48">
        <f t="shared" si="462"/>
        <v>0</v>
      </c>
      <c r="T832" s="44">
        <f t="shared" si="482"/>
        <v>0</v>
      </c>
      <c r="U832" s="48">
        <f t="shared" si="463"/>
        <v>0</v>
      </c>
      <c r="V832" s="44">
        <f t="shared" si="483"/>
        <v>0</v>
      </c>
      <c r="W832" s="48">
        <f t="shared" si="464"/>
        <v>0</v>
      </c>
      <c r="X832" s="44">
        <f t="shared" si="484"/>
        <v>0</v>
      </c>
      <c r="Y832" s="48">
        <f t="shared" si="465"/>
        <v>0</v>
      </c>
      <c r="Z832" s="34">
        <f>SUM(Z825:Z831)</f>
        <v>147466707.97499999</v>
      </c>
      <c r="AC832" s="87">
        <f t="shared" si="468"/>
        <v>0</v>
      </c>
      <c r="AD832" s="83">
        <f t="shared" si="469"/>
        <v>0</v>
      </c>
      <c r="AE832" s="92">
        <f t="shared" si="471"/>
        <v>0</v>
      </c>
      <c r="AF832" s="92">
        <f t="shared" si="472"/>
        <v>0</v>
      </c>
      <c r="AG832" s="92">
        <f t="shared" si="473"/>
        <v>0</v>
      </c>
      <c r="AH832" s="92">
        <f t="shared" si="474"/>
        <v>0</v>
      </c>
      <c r="AI832" s="137">
        <f t="shared" si="458"/>
        <v>0</v>
      </c>
      <c r="AJ832" s="137">
        <f t="shared" si="459"/>
        <v>0</v>
      </c>
      <c r="AK832" s="137">
        <f t="shared" si="460"/>
        <v>0</v>
      </c>
      <c r="AL832" s="137">
        <f t="shared" si="461"/>
        <v>0</v>
      </c>
    </row>
    <row r="833" spans="1:38" ht="30.6">
      <c r="A833" s="5" t="s">
        <v>285</v>
      </c>
      <c r="B833" s="5" t="s">
        <v>417</v>
      </c>
      <c r="C833" s="22" t="s">
        <v>1578</v>
      </c>
      <c r="D833" s="22" t="s">
        <v>1585</v>
      </c>
      <c r="E833" s="22" t="s">
        <v>1586</v>
      </c>
      <c r="F833" s="22" t="s">
        <v>1587</v>
      </c>
      <c r="G833" s="22"/>
      <c r="H833" s="23" t="s">
        <v>606</v>
      </c>
      <c r="I833" s="24">
        <v>877.5</v>
      </c>
      <c r="J833" s="32">
        <v>1640</v>
      </c>
      <c r="K833" s="26" t="s">
        <v>1588</v>
      </c>
      <c r="L833" s="13">
        <f t="shared" si="485"/>
        <v>20</v>
      </c>
      <c r="M833" s="27">
        <f t="shared" ref="M833:M861" si="486">+L833*87</f>
        <v>1740</v>
      </c>
      <c r="N833" s="27">
        <f t="shared" si="467"/>
        <v>1740.0000000000041</v>
      </c>
      <c r="O833" s="15">
        <v>87</v>
      </c>
      <c r="P833" s="30">
        <f t="shared" si="477"/>
        <v>2574.8000000000002</v>
      </c>
      <c r="Q833" s="48">
        <f t="shared" si="480"/>
        <v>224007.6</v>
      </c>
      <c r="R833" s="44">
        <f t="shared" si="476"/>
        <v>3218.5</v>
      </c>
      <c r="S833" s="48">
        <f t="shared" si="462"/>
        <v>840028.5</v>
      </c>
      <c r="T833" s="44">
        <f t="shared" si="482"/>
        <v>3394.7999999999997</v>
      </c>
      <c r="U833" s="48">
        <f t="shared" si="463"/>
        <v>886042.79999999993</v>
      </c>
      <c r="V833" s="44">
        <f t="shared" si="483"/>
        <v>3804.7999999999997</v>
      </c>
      <c r="W833" s="48">
        <f t="shared" si="464"/>
        <v>993052.79999999993</v>
      </c>
      <c r="X833" s="44">
        <f t="shared" si="484"/>
        <v>4214.8</v>
      </c>
      <c r="Y833" s="48">
        <f t="shared" si="465"/>
        <v>1100062.8</v>
      </c>
      <c r="Z833" s="20">
        <f t="shared" si="470"/>
        <v>3819186.9</v>
      </c>
      <c r="AC833" s="87">
        <f t="shared" si="468"/>
        <v>24</v>
      </c>
      <c r="AD833" s="83">
        <f t="shared" si="469"/>
        <v>2232</v>
      </c>
      <c r="AE833" s="92">
        <f t="shared" si="471"/>
        <v>22</v>
      </c>
      <c r="AF833" s="92">
        <f t="shared" si="472"/>
        <v>22.66</v>
      </c>
      <c r="AG833" s="92">
        <f t="shared" si="473"/>
        <v>23.32</v>
      </c>
      <c r="AH833" s="92">
        <f t="shared" si="474"/>
        <v>24</v>
      </c>
      <c r="AI833" s="137">
        <f t="shared" si="458"/>
        <v>2134</v>
      </c>
      <c r="AJ833" s="137">
        <f t="shared" si="459"/>
        <v>2198.02</v>
      </c>
      <c r="AK833" s="137">
        <f t="shared" si="460"/>
        <v>2262.04</v>
      </c>
      <c r="AL833" s="137">
        <f t="shared" si="461"/>
        <v>2328</v>
      </c>
    </row>
    <row r="834" spans="1:38" ht="30.6">
      <c r="A834" s="5" t="s">
        <v>285</v>
      </c>
      <c r="B834" s="5" t="s">
        <v>417</v>
      </c>
      <c r="C834" s="22" t="s">
        <v>1578</v>
      </c>
      <c r="D834" s="22" t="s">
        <v>1585</v>
      </c>
      <c r="E834" s="22" t="s">
        <v>1589</v>
      </c>
      <c r="F834" s="22" t="s">
        <v>1590</v>
      </c>
      <c r="G834" s="22"/>
      <c r="H834" s="23" t="s">
        <v>606</v>
      </c>
      <c r="I834" s="24">
        <v>1620</v>
      </c>
      <c r="J834" s="32">
        <v>410</v>
      </c>
      <c r="K834" s="26" t="s">
        <v>1591</v>
      </c>
      <c r="L834" s="13">
        <f t="shared" si="485"/>
        <v>5</v>
      </c>
      <c r="M834" s="27">
        <f t="shared" si="486"/>
        <v>435</v>
      </c>
      <c r="N834" s="27">
        <f t="shared" si="467"/>
        <v>435.00000000000102</v>
      </c>
      <c r="O834" s="15">
        <v>1</v>
      </c>
      <c r="P834" s="30">
        <f t="shared" si="477"/>
        <v>643.70000000000005</v>
      </c>
      <c r="Q834" s="48">
        <f t="shared" si="480"/>
        <v>643.70000000000005</v>
      </c>
      <c r="R834" s="44">
        <f t="shared" si="476"/>
        <v>804.625</v>
      </c>
      <c r="S834" s="48">
        <f t="shared" si="462"/>
        <v>2413.875</v>
      </c>
      <c r="T834" s="44">
        <f t="shared" si="482"/>
        <v>848.69999999999993</v>
      </c>
      <c r="U834" s="48">
        <f t="shared" si="463"/>
        <v>2546.1</v>
      </c>
      <c r="V834" s="44">
        <f t="shared" si="483"/>
        <v>951.19999999999993</v>
      </c>
      <c r="W834" s="48">
        <f t="shared" si="464"/>
        <v>2853.6</v>
      </c>
      <c r="X834" s="44">
        <f t="shared" si="484"/>
        <v>1053.7</v>
      </c>
      <c r="Y834" s="48">
        <f t="shared" si="465"/>
        <v>3161.1000000000004</v>
      </c>
      <c r="Z834" s="20">
        <f t="shared" si="470"/>
        <v>10974.675000000001</v>
      </c>
      <c r="AC834" s="87">
        <f t="shared" si="468"/>
        <v>6</v>
      </c>
      <c r="AD834" s="83">
        <f t="shared" si="469"/>
        <v>558</v>
      </c>
      <c r="AE834" s="92">
        <f t="shared" si="471"/>
        <v>5.5</v>
      </c>
      <c r="AF834" s="92">
        <f t="shared" si="472"/>
        <v>5.665</v>
      </c>
      <c r="AG834" s="92">
        <f t="shared" si="473"/>
        <v>5.83</v>
      </c>
      <c r="AH834" s="92">
        <f t="shared" si="474"/>
        <v>6</v>
      </c>
      <c r="AI834" s="137">
        <f t="shared" ref="AI834:AI897" si="487">AE834*97</f>
        <v>533.5</v>
      </c>
      <c r="AJ834" s="137">
        <f t="shared" ref="AJ834:AJ897" si="488">AF834*97</f>
        <v>549.505</v>
      </c>
      <c r="AK834" s="137">
        <f t="shared" ref="AK834:AK897" si="489">AG834*97</f>
        <v>565.51</v>
      </c>
      <c r="AL834" s="137">
        <f t="shared" ref="AL834:AL897" si="490">AH834*97</f>
        <v>582</v>
      </c>
    </row>
    <row r="835" spans="1:38" ht="30.6">
      <c r="A835" s="5" t="s">
        <v>285</v>
      </c>
      <c r="B835" s="5" t="s">
        <v>417</v>
      </c>
      <c r="C835" s="22" t="s">
        <v>1578</v>
      </c>
      <c r="D835" s="22" t="s">
        <v>1585</v>
      </c>
      <c r="E835" s="22" t="s">
        <v>1589</v>
      </c>
      <c r="F835" s="22" t="s">
        <v>1592</v>
      </c>
      <c r="G835" s="22"/>
      <c r="H835" s="23" t="s">
        <v>606</v>
      </c>
      <c r="I835" s="24">
        <v>2430</v>
      </c>
      <c r="J835" s="32">
        <v>4100</v>
      </c>
      <c r="K835" s="26" t="s">
        <v>1247</v>
      </c>
      <c r="L835" s="13">
        <f t="shared" si="485"/>
        <v>50</v>
      </c>
      <c r="M835" s="27">
        <f t="shared" si="486"/>
        <v>4350</v>
      </c>
      <c r="N835" s="27">
        <f t="shared" si="467"/>
        <v>4350.00000000001</v>
      </c>
      <c r="O835" s="15">
        <v>5</v>
      </c>
      <c r="P835" s="30">
        <f t="shared" si="477"/>
        <v>6437</v>
      </c>
      <c r="Q835" s="48">
        <f t="shared" si="480"/>
        <v>32185</v>
      </c>
      <c r="R835" s="44">
        <f t="shared" si="476"/>
        <v>8046.25</v>
      </c>
      <c r="S835" s="48">
        <f t="shared" si="462"/>
        <v>120693.75</v>
      </c>
      <c r="T835" s="44">
        <f t="shared" si="482"/>
        <v>8487</v>
      </c>
      <c r="U835" s="48">
        <f t="shared" si="463"/>
        <v>127305</v>
      </c>
      <c r="V835" s="44">
        <f t="shared" si="483"/>
        <v>9512</v>
      </c>
      <c r="W835" s="48">
        <f t="shared" si="464"/>
        <v>142680</v>
      </c>
      <c r="X835" s="44">
        <f t="shared" si="484"/>
        <v>10537</v>
      </c>
      <c r="Y835" s="48">
        <f t="shared" si="465"/>
        <v>158055</v>
      </c>
      <c r="Z835" s="20">
        <f t="shared" si="470"/>
        <v>548733.75</v>
      </c>
      <c r="AC835" s="87">
        <f t="shared" si="468"/>
        <v>60</v>
      </c>
      <c r="AD835" s="83">
        <f t="shared" si="469"/>
        <v>5580</v>
      </c>
      <c r="AE835" s="92">
        <f t="shared" si="471"/>
        <v>55.000000000000007</v>
      </c>
      <c r="AF835" s="92">
        <f t="shared" si="472"/>
        <v>56.65</v>
      </c>
      <c r="AG835" s="92">
        <f t="shared" si="473"/>
        <v>58.3</v>
      </c>
      <c r="AH835" s="92">
        <f t="shared" si="474"/>
        <v>60</v>
      </c>
      <c r="AI835" s="137">
        <f t="shared" si="487"/>
        <v>5335.0000000000009</v>
      </c>
      <c r="AJ835" s="137">
        <f t="shared" si="488"/>
        <v>5495.05</v>
      </c>
      <c r="AK835" s="137">
        <f t="shared" si="489"/>
        <v>5655.0999999999995</v>
      </c>
      <c r="AL835" s="137">
        <f t="shared" si="490"/>
        <v>5820</v>
      </c>
    </row>
    <row r="836" spans="1:38" ht="20.399999999999999">
      <c r="A836" s="5" t="s">
        <v>285</v>
      </c>
      <c r="B836" s="5" t="s">
        <v>417</v>
      </c>
      <c r="C836" s="22" t="s">
        <v>1578</v>
      </c>
      <c r="D836" s="22" t="s">
        <v>1585</v>
      </c>
      <c r="E836" s="22" t="s">
        <v>1586</v>
      </c>
      <c r="F836" s="22" t="s">
        <v>1593</v>
      </c>
      <c r="G836" s="22"/>
      <c r="H836" s="23" t="s">
        <v>606</v>
      </c>
      <c r="I836" s="24">
        <v>1080</v>
      </c>
      <c r="J836" s="32">
        <v>1025</v>
      </c>
      <c r="K836" s="26" t="s">
        <v>1594</v>
      </c>
      <c r="L836" s="13">
        <f t="shared" si="485"/>
        <v>12.5</v>
      </c>
      <c r="M836" s="27">
        <f t="shared" si="486"/>
        <v>1087.5</v>
      </c>
      <c r="N836" s="27">
        <f t="shared" si="467"/>
        <v>1087.5000000000025</v>
      </c>
      <c r="O836" s="15">
        <v>20</v>
      </c>
      <c r="P836" s="30">
        <f t="shared" si="477"/>
        <v>1609.25</v>
      </c>
      <c r="Q836" s="48">
        <f t="shared" si="480"/>
        <v>32185</v>
      </c>
      <c r="R836" s="44">
        <f t="shared" si="476"/>
        <v>2011.5625</v>
      </c>
      <c r="S836" s="48">
        <f t="shared" si="462"/>
        <v>120693.75</v>
      </c>
      <c r="T836" s="44">
        <f t="shared" si="482"/>
        <v>2121.75</v>
      </c>
      <c r="U836" s="48">
        <f t="shared" si="463"/>
        <v>127305</v>
      </c>
      <c r="V836" s="44">
        <f t="shared" si="483"/>
        <v>2378</v>
      </c>
      <c r="W836" s="48">
        <f t="shared" si="464"/>
        <v>142680</v>
      </c>
      <c r="X836" s="44">
        <f t="shared" si="484"/>
        <v>2634.25</v>
      </c>
      <c r="Y836" s="48">
        <f t="shared" si="465"/>
        <v>158055</v>
      </c>
      <c r="Z836" s="20">
        <f t="shared" si="470"/>
        <v>548733.75</v>
      </c>
      <c r="AC836" s="87">
        <f t="shared" si="468"/>
        <v>15</v>
      </c>
      <c r="AD836" s="83">
        <f t="shared" si="469"/>
        <v>1395</v>
      </c>
      <c r="AE836" s="92">
        <f t="shared" si="471"/>
        <v>13.750000000000002</v>
      </c>
      <c r="AF836" s="92">
        <f t="shared" si="472"/>
        <v>14.1625</v>
      </c>
      <c r="AG836" s="92">
        <f t="shared" si="473"/>
        <v>14.574999999999999</v>
      </c>
      <c r="AH836" s="92">
        <f t="shared" si="474"/>
        <v>15</v>
      </c>
      <c r="AI836" s="137">
        <f t="shared" si="487"/>
        <v>1333.7500000000002</v>
      </c>
      <c r="AJ836" s="137">
        <f t="shared" si="488"/>
        <v>1373.7625</v>
      </c>
      <c r="AK836" s="137">
        <f t="shared" si="489"/>
        <v>1413.7749999999999</v>
      </c>
      <c r="AL836" s="137">
        <f t="shared" si="490"/>
        <v>1455</v>
      </c>
    </row>
    <row r="837" spans="1:38" ht="30.6">
      <c r="A837" s="5" t="s">
        <v>285</v>
      </c>
      <c r="B837" s="5" t="s">
        <v>417</v>
      </c>
      <c r="C837" s="22" t="s">
        <v>1578</v>
      </c>
      <c r="D837" s="22" t="s">
        <v>1585</v>
      </c>
      <c r="E837" s="22" t="s">
        <v>1595</v>
      </c>
      <c r="F837" s="22" t="s">
        <v>1596</v>
      </c>
      <c r="G837" s="22"/>
      <c r="H837" s="23" t="s">
        <v>606</v>
      </c>
      <c r="I837" s="24">
        <v>634.5</v>
      </c>
      <c r="J837" s="32">
        <v>1640</v>
      </c>
      <c r="K837" s="26" t="s">
        <v>1597</v>
      </c>
      <c r="L837" s="13">
        <f t="shared" si="485"/>
        <v>20</v>
      </c>
      <c r="M837" s="27">
        <f t="shared" si="486"/>
        <v>1740</v>
      </c>
      <c r="N837" s="27">
        <f t="shared" si="467"/>
        <v>1740.0000000000041</v>
      </c>
      <c r="O837" s="15">
        <v>19</v>
      </c>
      <c r="P837" s="30">
        <f t="shared" si="477"/>
        <v>2574.8000000000002</v>
      </c>
      <c r="Q837" s="48">
        <f t="shared" si="480"/>
        <v>48921.200000000004</v>
      </c>
      <c r="R837" s="44">
        <f t="shared" si="476"/>
        <v>3218.5</v>
      </c>
      <c r="S837" s="48">
        <f t="shared" si="462"/>
        <v>183454.5</v>
      </c>
      <c r="T837" s="44">
        <f t="shared" si="482"/>
        <v>3394.7999999999997</v>
      </c>
      <c r="U837" s="48">
        <f t="shared" si="463"/>
        <v>193503.59999999998</v>
      </c>
      <c r="V837" s="44">
        <f t="shared" si="483"/>
        <v>3804.7999999999997</v>
      </c>
      <c r="W837" s="48">
        <f t="shared" si="464"/>
        <v>216873.59999999998</v>
      </c>
      <c r="X837" s="44">
        <f t="shared" si="484"/>
        <v>4214.8</v>
      </c>
      <c r="Y837" s="48">
        <f t="shared" si="465"/>
        <v>240243.59999999998</v>
      </c>
      <c r="Z837" s="20">
        <f t="shared" si="470"/>
        <v>834075.29999999993</v>
      </c>
      <c r="AC837" s="87">
        <f t="shared" si="468"/>
        <v>24</v>
      </c>
      <c r="AD837" s="83">
        <f t="shared" si="469"/>
        <v>2232</v>
      </c>
      <c r="AE837" s="92">
        <f t="shared" si="471"/>
        <v>22</v>
      </c>
      <c r="AF837" s="92">
        <f t="shared" si="472"/>
        <v>22.66</v>
      </c>
      <c r="AG837" s="92">
        <f t="shared" si="473"/>
        <v>23.32</v>
      </c>
      <c r="AH837" s="92">
        <f t="shared" si="474"/>
        <v>24</v>
      </c>
      <c r="AI837" s="137">
        <f t="shared" si="487"/>
        <v>2134</v>
      </c>
      <c r="AJ837" s="137">
        <f t="shared" si="488"/>
        <v>2198.02</v>
      </c>
      <c r="AK837" s="137">
        <f t="shared" si="489"/>
        <v>2262.04</v>
      </c>
      <c r="AL837" s="137">
        <f t="shared" si="490"/>
        <v>2328</v>
      </c>
    </row>
    <row r="838" spans="1:38" ht="30.6">
      <c r="A838" s="5" t="s">
        <v>285</v>
      </c>
      <c r="B838" s="5" t="s">
        <v>417</v>
      </c>
      <c r="C838" s="22" t="s">
        <v>1578</v>
      </c>
      <c r="D838" s="22" t="s">
        <v>1585</v>
      </c>
      <c r="E838" s="22" t="s">
        <v>1595</v>
      </c>
      <c r="F838" s="22" t="s">
        <v>1598</v>
      </c>
      <c r="G838" s="22"/>
      <c r="H838" s="23" t="s">
        <v>606</v>
      </c>
      <c r="I838" s="24">
        <v>1822.5</v>
      </c>
      <c r="J838" s="32">
        <v>4100</v>
      </c>
      <c r="K838" s="26" t="s">
        <v>1599</v>
      </c>
      <c r="L838" s="13">
        <f t="shared" si="485"/>
        <v>50</v>
      </c>
      <c r="M838" s="27">
        <f t="shared" si="486"/>
        <v>4350</v>
      </c>
      <c r="N838" s="27">
        <f t="shared" si="467"/>
        <v>4350.00000000001</v>
      </c>
      <c r="O838" s="15">
        <v>5</v>
      </c>
      <c r="P838" s="30">
        <f t="shared" si="477"/>
        <v>6437</v>
      </c>
      <c r="Q838" s="48">
        <f t="shared" si="480"/>
        <v>32185</v>
      </c>
      <c r="R838" s="44">
        <f t="shared" si="476"/>
        <v>8046.25</v>
      </c>
      <c r="S838" s="48">
        <f t="shared" si="462"/>
        <v>120693.75</v>
      </c>
      <c r="T838" s="44">
        <f t="shared" si="482"/>
        <v>8487</v>
      </c>
      <c r="U838" s="48">
        <f t="shared" si="463"/>
        <v>127305</v>
      </c>
      <c r="V838" s="44">
        <f t="shared" si="483"/>
        <v>9512</v>
      </c>
      <c r="W838" s="48">
        <f t="shared" si="464"/>
        <v>142680</v>
      </c>
      <c r="X838" s="44">
        <f t="shared" si="484"/>
        <v>10537</v>
      </c>
      <c r="Y838" s="48">
        <f t="shared" si="465"/>
        <v>158055</v>
      </c>
      <c r="Z838" s="20">
        <f t="shared" si="470"/>
        <v>548733.75</v>
      </c>
      <c r="AC838" s="87">
        <f t="shared" si="468"/>
        <v>60</v>
      </c>
      <c r="AD838" s="83">
        <f t="shared" si="469"/>
        <v>5580</v>
      </c>
      <c r="AE838" s="92">
        <f t="shared" si="471"/>
        <v>55.000000000000007</v>
      </c>
      <c r="AF838" s="92">
        <f t="shared" si="472"/>
        <v>56.65</v>
      </c>
      <c r="AG838" s="92">
        <f t="shared" si="473"/>
        <v>58.3</v>
      </c>
      <c r="AH838" s="92">
        <f t="shared" si="474"/>
        <v>60</v>
      </c>
      <c r="AI838" s="137">
        <f t="shared" si="487"/>
        <v>5335.0000000000009</v>
      </c>
      <c r="AJ838" s="137">
        <f t="shared" si="488"/>
        <v>5495.05</v>
      </c>
      <c r="AK838" s="137">
        <f t="shared" si="489"/>
        <v>5655.0999999999995</v>
      </c>
      <c r="AL838" s="137">
        <f t="shared" si="490"/>
        <v>5820</v>
      </c>
    </row>
    <row r="839" spans="1:38" ht="30.6">
      <c r="A839" s="5" t="s">
        <v>285</v>
      </c>
      <c r="B839" s="5" t="s">
        <v>417</v>
      </c>
      <c r="C839" s="22" t="s">
        <v>1578</v>
      </c>
      <c r="D839" s="22" t="s">
        <v>1585</v>
      </c>
      <c r="E839" s="22" t="s">
        <v>1589</v>
      </c>
      <c r="F839" s="22" t="s">
        <v>1600</v>
      </c>
      <c r="G839" s="22"/>
      <c r="H839" s="23" t="s">
        <v>606</v>
      </c>
      <c r="I839" s="24">
        <v>1620</v>
      </c>
      <c r="J839" s="32">
        <v>8200</v>
      </c>
      <c r="K839" s="26" t="s">
        <v>1294</v>
      </c>
      <c r="L839" s="13">
        <f t="shared" si="485"/>
        <v>100</v>
      </c>
      <c r="M839" s="27">
        <f t="shared" si="486"/>
        <v>8700</v>
      </c>
      <c r="N839" s="27">
        <f t="shared" si="467"/>
        <v>8700.00000000002</v>
      </c>
      <c r="O839" s="15">
        <v>1</v>
      </c>
      <c r="P839" s="30">
        <f t="shared" si="477"/>
        <v>12874</v>
      </c>
      <c r="Q839" s="48">
        <f t="shared" si="480"/>
        <v>12874</v>
      </c>
      <c r="R839" s="44">
        <f t="shared" si="476"/>
        <v>16092.5</v>
      </c>
      <c r="S839" s="48">
        <f t="shared" si="462"/>
        <v>48277.5</v>
      </c>
      <c r="T839" s="44">
        <f t="shared" si="482"/>
        <v>16974</v>
      </c>
      <c r="U839" s="48">
        <f t="shared" si="463"/>
        <v>50922</v>
      </c>
      <c r="V839" s="44">
        <f t="shared" si="483"/>
        <v>19024</v>
      </c>
      <c r="W839" s="48">
        <f t="shared" si="464"/>
        <v>57072</v>
      </c>
      <c r="X839" s="44">
        <f t="shared" si="484"/>
        <v>21074</v>
      </c>
      <c r="Y839" s="48">
        <f t="shared" si="465"/>
        <v>63222</v>
      </c>
      <c r="Z839" s="20">
        <f t="shared" si="470"/>
        <v>219493.5</v>
      </c>
      <c r="AC839" s="87">
        <f t="shared" si="468"/>
        <v>120</v>
      </c>
      <c r="AD839" s="83">
        <f t="shared" si="469"/>
        <v>11160</v>
      </c>
      <c r="AE839" s="92">
        <f t="shared" si="471"/>
        <v>110.00000000000001</v>
      </c>
      <c r="AF839" s="92">
        <f t="shared" si="472"/>
        <v>113.3</v>
      </c>
      <c r="AG839" s="92">
        <f t="shared" si="473"/>
        <v>116.6</v>
      </c>
      <c r="AH839" s="92">
        <f t="shared" si="474"/>
        <v>120</v>
      </c>
      <c r="AI839" s="137">
        <f t="shared" si="487"/>
        <v>10670.000000000002</v>
      </c>
      <c r="AJ839" s="137">
        <f t="shared" si="488"/>
        <v>10990.1</v>
      </c>
      <c r="AK839" s="137">
        <f t="shared" si="489"/>
        <v>11310.199999999999</v>
      </c>
      <c r="AL839" s="137">
        <f t="shared" si="490"/>
        <v>11640</v>
      </c>
    </row>
    <row r="840" spans="1:38" ht="20.399999999999999">
      <c r="A840" s="5" t="s">
        <v>285</v>
      </c>
      <c r="B840" s="5" t="s">
        <v>417</v>
      </c>
      <c r="C840" s="22" t="s">
        <v>1578</v>
      </c>
      <c r="D840" s="22" t="s">
        <v>1585</v>
      </c>
      <c r="E840" s="22" t="s">
        <v>1595</v>
      </c>
      <c r="F840" s="22" t="s">
        <v>1601</v>
      </c>
      <c r="G840" s="22"/>
      <c r="H840" s="23" t="s">
        <v>606</v>
      </c>
      <c r="I840" s="24">
        <v>1012.5</v>
      </c>
      <c r="J840" s="32">
        <v>1025</v>
      </c>
      <c r="K840" s="26" t="s">
        <v>1145</v>
      </c>
      <c r="L840" s="13">
        <f t="shared" si="485"/>
        <v>12.5</v>
      </c>
      <c r="M840" s="27">
        <f t="shared" si="486"/>
        <v>1087.5</v>
      </c>
      <c r="N840" s="27">
        <f t="shared" si="467"/>
        <v>1087.5000000000025</v>
      </c>
      <c r="O840" s="15">
        <v>23</v>
      </c>
      <c r="P840" s="30">
        <f t="shared" si="477"/>
        <v>1609.25</v>
      </c>
      <c r="Q840" s="48">
        <f t="shared" si="480"/>
        <v>37012.75</v>
      </c>
      <c r="R840" s="44">
        <f t="shared" si="476"/>
        <v>2011.5625</v>
      </c>
      <c r="S840" s="48">
        <f t="shared" si="462"/>
        <v>138797.8125</v>
      </c>
      <c r="T840" s="44">
        <f t="shared" si="482"/>
        <v>2121.75</v>
      </c>
      <c r="U840" s="48">
        <f t="shared" si="463"/>
        <v>146400.75</v>
      </c>
      <c r="V840" s="44">
        <f t="shared" si="483"/>
        <v>2378</v>
      </c>
      <c r="W840" s="48">
        <f t="shared" si="464"/>
        <v>164082</v>
      </c>
      <c r="X840" s="44">
        <f t="shared" si="484"/>
        <v>2634.25</v>
      </c>
      <c r="Y840" s="48">
        <f t="shared" si="465"/>
        <v>181763.25</v>
      </c>
      <c r="Z840" s="20">
        <f t="shared" si="470"/>
        <v>631043.8125</v>
      </c>
      <c r="AC840" s="87">
        <f t="shared" si="468"/>
        <v>15</v>
      </c>
      <c r="AD840" s="83">
        <f t="shared" si="469"/>
        <v>1395</v>
      </c>
      <c r="AE840" s="92">
        <f t="shared" si="471"/>
        <v>13.750000000000002</v>
      </c>
      <c r="AF840" s="92">
        <f t="shared" si="472"/>
        <v>14.1625</v>
      </c>
      <c r="AG840" s="92">
        <f t="shared" si="473"/>
        <v>14.574999999999999</v>
      </c>
      <c r="AH840" s="92">
        <f t="shared" si="474"/>
        <v>15</v>
      </c>
      <c r="AI840" s="137">
        <f t="shared" si="487"/>
        <v>1333.7500000000002</v>
      </c>
      <c r="AJ840" s="137">
        <f t="shared" si="488"/>
        <v>1373.7625</v>
      </c>
      <c r="AK840" s="137">
        <f t="shared" si="489"/>
        <v>1413.7749999999999</v>
      </c>
      <c r="AL840" s="137">
        <f t="shared" si="490"/>
        <v>1455</v>
      </c>
    </row>
    <row r="841" spans="1:38" ht="30.6">
      <c r="A841" s="5" t="s">
        <v>285</v>
      </c>
      <c r="B841" s="5" t="s">
        <v>417</v>
      </c>
      <c r="C841" s="22" t="s">
        <v>1578</v>
      </c>
      <c r="D841" s="22" t="s">
        <v>1585</v>
      </c>
      <c r="E841" s="22" t="s">
        <v>1586</v>
      </c>
      <c r="F841" s="22" t="s">
        <v>1602</v>
      </c>
      <c r="G841" s="22"/>
      <c r="H841" s="23" t="s">
        <v>606</v>
      </c>
      <c r="I841" s="24">
        <v>13500</v>
      </c>
      <c r="J841" s="32">
        <v>41000</v>
      </c>
      <c r="K841" s="26" t="s">
        <v>1206</v>
      </c>
      <c r="L841" s="13">
        <f t="shared" si="485"/>
        <v>500</v>
      </c>
      <c r="M841" s="27">
        <f t="shared" si="486"/>
        <v>43500</v>
      </c>
      <c r="N841" s="27">
        <f t="shared" si="467"/>
        <v>43500.000000000102</v>
      </c>
      <c r="O841" s="15">
        <v>9</v>
      </c>
      <c r="P841" s="30">
        <f t="shared" si="477"/>
        <v>64370</v>
      </c>
      <c r="Q841" s="48">
        <f t="shared" si="480"/>
        <v>579330</v>
      </c>
      <c r="R841" s="44">
        <f t="shared" si="476"/>
        <v>80462.5</v>
      </c>
      <c r="S841" s="48">
        <f t="shared" si="462"/>
        <v>2172487.5</v>
      </c>
      <c r="T841" s="44">
        <f t="shared" si="482"/>
        <v>84870</v>
      </c>
      <c r="U841" s="48">
        <f t="shared" si="463"/>
        <v>2291490</v>
      </c>
      <c r="V841" s="44">
        <f t="shared" si="483"/>
        <v>95120</v>
      </c>
      <c r="W841" s="48">
        <f t="shared" si="464"/>
        <v>2568240</v>
      </c>
      <c r="X841" s="44">
        <f t="shared" si="484"/>
        <v>105370</v>
      </c>
      <c r="Y841" s="48">
        <f t="shared" si="465"/>
        <v>2844990</v>
      </c>
      <c r="Z841" s="20">
        <f t="shared" si="470"/>
        <v>9877207.5</v>
      </c>
      <c r="AC841" s="87">
        <f t="shared" si="468"/>
        <v>600</v>
      </c>
      <c r="AD841" s="83">
        <f t="shared" si="469"/>
        <v>55800</v>
      </c>
      <c r="AE841" s="92">
        <f t="shared" si="471"/>
        <v>550</v>
      </c>
      <c r="AF841" s="92">
        <f t="shared" si="472"/>
        <v>566.5</v>
      </c>
      <c r="AG841" s="92">
        <f t="shared" si="473"/>
        <v>583</v>
      </c>
      <c r="AH841" s="92">
        <f t="shared" si="474"/>
        <v>600</v>
      </c>
      <c r="AI841" s="137">
        <f t="shared" si="487"/>
        <v>53350</v>
      </c>
      <c r="AJ841" s="137">
        <f t="shared" si="488"/>
        <v>54950.5</v>
      </c>
      <c r="AK841" s="137">
        <f t="shared" si="489"/>
        <v>56551</v>
      </c>
      <c r="AL841" s="137">
        <f t="shared" si="490"/>
        <v>58200</v>
      </c>
    </row>
    <row r="842" spans="1:38" ht="30.6">
      <c r="A842" s="5" t="s">
        <v>285</v>
      </c>
      <c r="B842" s="5" t="s">
        <v>417</v>
      </c>
      <c r="C842" s="22" t="s">
        <v>1578</v>
      </c>
      <c r="D842" s="22" t="s">
        <v>1585</v>
      </c>
      <c r="E842" s="22" t="s">
        <v>1589</v>
      </c>
      <c r="F842" s="22" t="s">
        <v>1603</v>
      </c>
      <c r="G842" s="22"/>
      <c r="H842" s="23" t="s">
        <v>606</v>
      </c>
      <c r="I842" s="24">
        <v>12150</v>
      </c>
      <c r="J842" s="32">
        <v>16400</v>
      </c>
      <c r="K842" s="26" t="s">
        <v>1245</v>
      </c>
      <c r="L842" s="13">
        <f t="shared" si="485"/>
        <v>200</v>
      </c>
      <c r="M842" s="27">
        <f t="shared" si="486"/>
        <v>17400</v>
      </c>
      <c r="N842" s="27">
        <f t="shared" si="467"/>
        <v>17400.00000000004</v>
      </c>
      <c r="O842" s="15">
        <v>9</v>
      </c>
      <c r="P842" s="30">
        <f t="shared" si="477"/>
        <v>25748</v>
      </c>
      <c r="Q842" s="48">
        <f t="shared" si="480"/>
        <v>231732</v>
      </c>
      <c r="R842" s="44">
        <f t="shared" si="476"/>
        <v>32185</v>
      </c>
      <c r="S842" s="48">
        <f t="shared" si="462"/>
        <v>868995</v>
      </c>
      <c r="T842" s="44">
        <f t="shared" si="482"/>
        <v>33948</v>
      </c>
      <c r="U842" s="48">
        <f t="shared" si="463"/>
        <v>916596</v>
      </c>
      <c r="V842" s="44">
        <f t="shared" si="483"/>
        <v>38048</v>
      </c>
      <c r="W842" s="48">
        <f t="shared" si="464"/>
        <v>1027296</v>
      </c>
      <c r="X842" s="44">
        <f t="shared" si="484"/>
        <v>42148</v>
      </c>
      <c r="Y842" s="48">
        <f t="shared" si="465"/>
        <v>1137996</v>
      </c>
      <c r="Z842" s="20">
        <f t="shared" si="470"/>
        <v>3950883</v>
      </c>
      <c r="AC842" s="87">
        <f t="shared" si="468"/>
        <v>240</v>
      </c>
      <c r="AD842" s="83">
        <f t="shared" si="469"/>
        <v>22320</v>
      </c>
      <c r="AE842" s="92">
        <f t="shared" si="471"/>
        <v>220.00000000000003</v>
      </c>
      <c r="AF842" s="92">
        <f t="shared" si="472"/>
        <v>226.6</v>
      </c>
      <c r="AG842" s="92">
        <f t="shared" si="473"/>
        <v>233.2</v>
      </c>
      <c r="AH842" s="92">
        <f t="shared" si="474"/>
        <v>240</v>
      </c>
      <c r="AI842" s="137">
        <f t="shared" si="487"/>
        <v>21340.000000000004</v>
      </c>
      <c r="AJ842" s="137">
        <f t="shared" si="488"/>
        <v>21980.2</v>
      </c>
      <c r="AK842" s="137">
        <f t="shared" si="489"/>
        <v>22620.399999999998</v>
      </c>
      <c r="AL842" s="137">
        <f t="shared" si="490"/>
        <v>23280</v>
      </c>
    </row>
    <row r="843" spans="1:38">
      <c r="A843" s="5" t="s">
        <v>285</v>
      </c>
      <c r="B843" s="5" t="s">
        <v>417</v>
      </c>
      <c r="C843" s="22" t="s">
        <v>1578</v>
      </c>
      <c r="D843" s="22" t="s">
        <v>1585</v>
      </c>
      <c r="E843" s="22" t="s">
        <v>1604</v>
      </c>
      <c r="F843" s="22" t="s">
        <v>1605</v>
      </c>
      <c r="G843" s="22"/>
      <c r="H843" s="23" t="s">
        <v>1123</v>
      </c>
      <c r="I843" s="24">
        <v>2025</v>
      </c>
      <c r="J843" s="32">
        <v>2870</v>
      </c>
      <c r="K843" s="26" t="s">
        <v>1606</v>
      </c>
      <c r="L843" s="13">
        <f t="shared" si="485"/>
        <v>35</v>
      </c>
      <c r="M843" s="27">
        <f t="shared" si="486"/>
        <v>3045</v>
      </c>
      <c r="N843" s="27">
        <f t="shared" si="467"/>
        <v>3045.0000000000073</v>
      </c>
      <c r="O843" s="15">
        <v>6</v>
      </c>
      <c r="P843" s="30">
        <f t="shared" si="477"/>
        <v>4505.9000000000005</v>
      </c>
      <c r="Q843" s="48">
        <f t="shared" si="480"/>
        <v>27035.4</v>
      </c>
      <c r="R843" s="44">
        <f t="shared" si="476"/>
        <v>5632.3750000000009</v>
      </c>
      <c r="S843" s="48">
        <f t="shared" si="462"/>
        <v>101382.75000000003</v>
      </c>
      <c r="T843" s="44">
        <f t="shared" si="482"/>
        <v>5940.9</v>
      </c>
      <c r="U843" s="48">
        <f t="shared" si="463"/>
        <v>106936.19999999998</v>
      </c>
      <c r="V843" s="44">
        <f t="shared" si="483"/>
        <v>6658.4</v>
      </c>
      <c r="W843" s="48">
        <f t="shared" si="464"/>
        <v>119851.19999999998</v>
      </c>
      <c r="X843" s="44">
        <f t="shared" si="484"/>
        <v>7375.9</v>
      </c>
      <c r="Y843" s="48">
        <f t="shared" si="465"/>
        <v>132766.19999999998</v>
      </c>
      <c r="Z843" s="20">
        <f t="shared" si="470"/>
        <v>460936.35</v>
      </c>
      <c r="AC843" s="87">
        <f t="shared" si="468"/>
        <v>42</v>
      </c>
      <c r="AD843" s="83">
        <f t="shared" si="469"/>
        <v>3906</v>
      </c>
      <c r="AE843" s="92">
        <f t="shared" si="471"/>
        <v>38.5</v>
      </c>
      <c r="AF843" s="92">
        <f t="shared" si="472"/>
        <v>39.655000000000001</v>
      </c>
      <c r="AG843" s="92">
        <f t="shared" si="473"/>
        <v>40.809999999999995</v>
      </c>
      <c r="AH843" s="92">
        <f t="shared" si="474"/>
        <v>42</v>
      </c>
      <c r="AI843" s="137">
        <f t="shared" si="487"/>
        <v>3734.5</v>
      </c>
      <c r="AJ843" s="137">
        <f t="shared" si="488"/>
        <v>3846.5350000000003</v>
      </c>
      <c r="AK843" s="137">
        <f t="shared" si="489"/>
        <v>3958.5699999999997</v>
      </c>
      <c r="AL843" s="137">
        <f t="shared" si="490"/>
        <v>4074</v>
      </c>
    </row>
    <row r="844" spans="1:38">
      <c r="A844" s="5" t="s">
        <v>285</v>
      </c>
      <c r="B844" s="5" t="s">
        <v>417</v>
      </c>
      <c r="C844" s="22" t="s">
        <v>1578</v>
      </c>
      <c r="D844" s="22" t="s">
        <v>1585</v>
      </c>
      <c r="E844" s="22" t="s">
        <v>1604</v>
      </c>
      <c r="F844" s="22" t="s">
        <v>1607</v>
      </c>
      <c r="G844" s="22"/>
      <c r="H844" s="23" t="s">
        <v>1182</v>
      </c>
      <c r="I844" s="24">
        <v>10125</v>
      </c>
      <c r="J844" s="32">
        <v>13284</v>
      </c>
      <c r="K844" s="26" t="s">
        <v>1608</v>
      </c>
      <c r="L844" s="13">
        <f t="shared" si="485"/>
        <v>162</v>
      </c>
      <c r="M844" s="27">
        <f t="shared" si="486"/>
        <v>14094</v>
      </c>
      <c r="N844" s="27">
        <f t="shared" si="467"/>
        <v>14094.000000000033</v>
      </c>
      <c r="O844" s="15">
        <v>8</v>
      </c>
      <c r="P844" s="30">
        <f t="shared" si="477"/>
        <v>20855.88</v>
      </c>
      <c r="Q844" s="48">
        <f t="shared" si="480"/>
        <v>166847.04000000001</v>
      </c>
      <c r="R844" s="44">
        <f t="shared" si="476"/>
        <v>26069.850000000002</v>
      </c>
      <c r="S844" s="48">
        <f t="shared" si="462"/>
        <v>625676.4</v>
      </c>
      <c r="T844" s="44">
        <f t="shared" si="482"/>
        <v>27497.879999999997</v>
      </c>
      <c r="U844" s="48">
        <f t="shared" si="463"/>
        <v>659949.11999999988</v>
      </c>
      <c r="V844" s="44">
        <f t="shared" si="483"/>
        <v>30818.879999999997</v>
      </c>
      <c r="W844" s="48">
        <f t="shared" si="464"/>
        <v>739653.11999999988</v>
      </c>
      <c r="X844" s="44">
        <f t="shared" si="484"/>
        <v>34139.879999999997</v>
      </c>
      <c r="Y844" s="48">
        <f t="shared" si="465"/>
        <v>819357.11999999988</v>
      </c>
      <c r="Z844" s="20">
        <f t="shared" si="470"/>
        <v>2844635.7599999993</v>
      </c>
      <c r="AC844" s="87">
        <f t="shared" si="468"/>
        <v>194.4</v>
      </c>
      <c r="AD844" s="83">
        <f t="shared" si="469"/>
        <v>18079.2</v>
      </c>
      <c r="AE844" s="92">
        <f t="shared" si="471"/>
        <v>178.20000000000002</v>
      </c>
      <c r="AF844" s="92">
        <f t="shared" si="472"/>
        <v>183.54599999999999</v>
      </c>
      <c r="AG844" s="92">
        <f t="shared" si="473"/>
        <v>188.892</v>
      </c>
      <c r="AH844" s="92">
        <f t="shared" si="474"/>
        <v>194.4</v>
      </c>
      <c r="AI844" s="137">
        <f t="shared" si="487"/>
        <v>17285.400000000001</v>
      </c>
      <c r="AJ844" s="137">
        <f t="shared" si="488"/>
        <v>17803.962</v>
      </c>
      <c r="AK844" s="137">
        <f t="shared" si="489"/>
        <v>18322.524000000001</v>
      </c>
      <c r="AL844" s="137">
        <f t="shared" si="490"/>
        <v>18856.8</v>
      </c>
    </row>
    <row r="845" spans="1:38">
      <c r="A845" s="5" t="s">
        <v>285</v>
      </c>
      <c r="B845" s="5" t="s">
        <v>417</v>
      </c>
      <c r="C845" s="22" t="s">
        <v>1578</v>
      </c>
      <c r="D845" s="22" t="s">
        <v>1585</v>
      </c>
      <c r="E845" s="22" t="s">
        <v>1604</v>
      </c>
      <c r="F845" s="22" t="s">
        <v>1609</v>
      </c>
      <c r="G845" s="22"/>
      <c r="H845" s="23" t="s">
        <v>1610</v>
      </c>
      <c r="I845" s="24">
        <v>28350</v>
      </c>
      <c r="J845" s="32">
        <v>24600</v>
      </c>
      <c r="K845" s="26" t="s">
        <v>1611</v>
      </c>
      <c r="L845" s="13">
        <f t="shared" si="485"/>
        <v>300</v>
      </c>
      <c r="M845" s="27">
        <f t="shared" si="486"/>
        <v>26100</v>
      </c>
      <c r="N845" s="27">
        <f t="shared" si="467"/>
        <v>26100.000000000062</v>
      </c>
      <c r="O845" s="15">
        <v>8</v>
      </c>
      <c r="P845" s="30">
        <f t="shared" si="477"/>
        <v>38622</v>
      </c>
      <c r="Q845" s="48">
        <f t="shared" si="480"/>
        <v>308976</v>
      </c>
      <c r="R845" s="44">
        <f t="shared" si="476"/>
        <v>48277.5</v>
      </c>
      <c r="S845" s="48">
        <f t="shared" si="462"/>
        <v>1158660</v>
      </c>
      <c r="T845" s="44">
        <f t="shared" si="482"/>
        <v>50921.999999999993</v>
      </c>
      <c r="U845" s="48">
        <f t="shared" si="463"/>
        <v>1222127.9999999998</v>
      </c>
      <c r="V845" s="44">
        <f t="shared" si="483"/>
        <v>57071.999999999993</v>
      </c>
      <c r="W845" s="48">
        <f t="shared" si="464"/>
        <v>1369727.9999999998</v>
      </c>
      <c r="X845" s="44">
        <f t="shared" si="484"/>
        <v>63221.999999999993</v>
      </c>
      <c r="Y845" s="48">
        <f t="shared" si="465"/>
        <v>1517327.9999999998</v>
      </c>
      <c r="Z845" s="20">
        <f t="shared" si="470"/>
        <v>5267843.9999999991</v>
      </c>
      <c r="AC845" s="87">
        <f t="shared" si="468"/>
        <v>360</v>
      </c>
      <c r="AD845" s="83">
        <f t="shared" si="469"/>
        <v>33480</v>
      </c>
      <c r="AE845" s="92">
        <f t="shared" si="471"/>
        <v>330</v>
      </c>
      <c r="AF845" s="92">
        <f t="shared" si="472"/>
        <v>339.9</v>
      </c>
      <c r="AG845" s="92">
        <f t="shared" si="473"/>
        <v>349.79999999999995</v>
      </c>
      <c r="AH845" s="92">
        <f t="shared" si="474"/>
        <v>360</v>
      </c>
      <c r="AI845" s="137">
        <f t="shared" si="487"/>
        <v>32010</v>
      </c>
      <c r="AJ845" s="137">
        <f t="shared" si="488"/>
        <v>32970.299999999996</v>
      </c>
      <c r="AK845" s="137">
        <f t="shared" si="489"/>
        <v>33930.6</v>
      </c>
      <c r="AL845" s="137">
        <f t="shared" si="490"/>
        <v>34920</v>
      </c>
    </row>
    <row r="846" spans="1:38" ht="30.6">
      <c r="A846" s="5" t="s">
        <v>285</v>
      </c>
      <c r="B846" s="5" t="s">
        <v>417</v>
      </c>
      <c r="C846" s="22" t="s">
        <v>1578</v>
      </c>
      <c r="D846" s="22" t="s">
        <v>1585</v>
      </c>
      <c r="E846" s="22" t="s">
        <v>1604</v>
      </c>
      <c r="F846" s="22" t="s">
        <v>1612</v>
      </c>
      <c r="G846" s="22"/>
      <c r="H846" s="23" t="s">
        <v>606</v>
      </c>
      <c r="I846" s="24">
        <v>4050</v>
      </c>
      <c r="J846" s="32">
        <v>6560</v>
      </c>
      <c r="K846" s="26" t="s">
        <v>1613</v>
      </c>
      <c r="L846" s="13">
        <f t="shared" si="485"/>
        <v>80</v>
      </c>
      <c r="M846" s="27">
        <f t="shared" si="486"/>
        <v>6960</v>
      </c>
      <c r="N846" s="27">
        <f t="shared" si="467"/>
        <v>6960.0000000000164</v>
      </c>
      <c r="O846" s="15">
        <v>2</v>
      </c>
      <c r="P846" s="30">
        <f t="shared" si="477"/>
        <v>10299.200000000001</v>
      </c>
      <c r="Q846" s="48">
        <f t="shared" si="480"/>
        <v>20598.400000000001</v>
      </c>
      <c r="R846" s="44">
        <f t="shared" si="476"/>
        <v>12874</v>
      </c>
      <c r="S846" s="48">
        <f t="shared" si="462"/>
        <v>77244</v>
      </c>
      <c r="T846" s="44">
        <f t="shared" si="482"/>
        <v>13579.199999999999</v>
      </c>
      <c r="U846" s="48">
        <f t="shared" si="463"/>
        <v>81475.199999999997</v>
      </c>
      <c r="V846" s="44">
        <f t="shared" si="483"/>
        <v>15219.199999999999</v>
      </c>
      <c r="W846" s="48">
        <f t="shared" si="464"/>
        <v>91315.199999999997</v>
      </c>
      <c r="X846" s="44">
        <f t="shared" si="484"/>
        <v>16859.2</v>
      </c>
      <c r="Y846" s="48">
        <f t="shared" si="465"/>
        <v>101155.20000000001</v>
      </c>
      <c r="Z846" s="20">
        <f t="shared" si="470"/>
        <v>351189.60000000003</v>
      </c>
      <c r="AC846" s="87">
        <f t="shared" si="468"/>
        <v>96</v>
      </c>
      <c r="AD846" s="83">
        <f t="shared" si="469"/>
        <v>8928</v>
      </c>
      <c r="AE846" s="92">
        <f t="shared" si="471"/>
        <v>88</v>
      </c>
      <c r="AF846" s="92">
        <f t="shared" si="472"/>
        <v>90.64</v>
      </c>
      <c r="AG846" s="92">
        <f t="shared" si="473"/>
        <v>93.28</v>
      </c>
      <c r="AH846" s="92">
        <f t="shared" si="474"/>
        <v>96</v>
      </c>
      <c r="AI846" s="137">
        <f t="shared" si="487"/>
        <v>8536</v>
      </c>
      <c r="AJ846" s="137">
        <f t="shared" si="488"/>
        <v>8792.08</v>
      </c>
      <c r="AK846" s="137">
        <f t="shared" si="489"/>
        <v>9048.16</v>
      </c>
      <c r="AL846" s="137">
        <f t="shared" si="490"/>
        <v>9312</v>
      </c>
    </row>
    <row r="847" spans="1:38" ht="20.399999999999999">
      <c r="A847" s="5" t="s">
        <v>285</v>
      </c>
      <c r="B847" s="5" t="s">
        <v>417</v>
      </c>
      <c r="C847" s="22" t="s">
        <v>1578</v>
      </c>
      <c r="D847" s="22" t="s">
        <v>1585</v>
      </c>
      <c r="E847" s="22" t="s">
        <v>1604</v>
      </c>
      <c r="F847" s="22" t="s">
        <v>1614</v>
      </c>
      <c r="G847" s="22"/>
      <c r="H847" s="23" t="s">
        <v>606</v>
      </c>
      <c r="I847" s="24">
        <v>40500</v>
      </c>
      <c r="J847" s="32">
        <v>41000</v>
      </c>
      <c r="K847" s="26" t="s">
        <v>1145</v>
      </c>
      <c r="L847" s="13">
        <f t="shared" si="485"/>
        <v>500</v>
      </c>
      <c r="M847" s="27">
        <f t="shared" si="486"/>
        <v>43500</v>
      </c>
      <c r="N847" s="27">
        <f t="shared" si="467"/>
        <v>43500.000000000102</v>
      </c>
      <c r="O847" s="15">
        <v>2</v>
      </c>
      <c r="P847" s="30">
        <f t="shared" si="477"/>
        <v>64370</v>
      </c>
      <c r="Q847" s="48">
        <f t="shared" si="480"/>
        <v>128740</v>
      </c>
      <c r="R847" s="44">
        <f t="shared" si="476"/>
        <v>80462.5</v>
      </c>
      <c r="S847" s="48">
        <f t="shared" si="462"/>
        <v>482775</v>
      </c>
      <c r="T847" s="44">
        <f t="shared" si="482"/>
        <v>84870</v>
      </c>
      <c r="U847" s="48">
        <f t="shared" si="463"/>
        <v>509220</v>
      </c>
      <c r="V847" s="44">
        <f t="shared" si="483"/>
        <v>95120</v>
      </c>
      <c r="W847" s="48">
        <f t="shared" si="464"/>
        <v>570720</v>
      </c>
      <c r="X847" s="44">
        <f t="shared" si="484"/>
        <v>105370</v>
      </c>
      <c r="Y847" s="48">
        <f t="shared" si="465"/>
        <v>632220</v>
      </c>
      <c r="Z847" s="20">
        <f t="shared" si="470"/>
        <v>2194935</v>
      </c>
      <c r="AC847" s="87">
        <f t="shared" si="468"/>
        <v>600</v>
      </c>
      <c r="AD847" s="83">
        <f t="shared" si="469"/>
        <v>55800</v>
      </c>
      <c r="AE847" s="92">
        <f t="shared" si="471"/>
        <v>550</v>
      </c>
      <c r="AF847" s="92">
        <f t="shared" si="472"/>
        <v>566.5</v>
      </c>
      <c r="AG847" s="92">
        <f t="shared" si="473"/>
        <v>583</v>
      </c>
      <c r="AH847" s="92">
        <f t="shared" si="474"/>
        <v>600</v>
      </c>
      <c r="AI847" s="137">
        <f t="shared" si="487"/>
        <v>53350</v>
      </c>
      <c r="AJ847" s="137">
        <f t="shared" si="488"/>
        <v>54950.5</v>
      </c>
      <c r="AK847" s="137">
        <f t="shared" si="489"/>
        <v>56551</v>
      </c>
      <c r="AL847" s="137">
        <f t="shared" si="490"/>
        <v>58200</v>
      </c>
    </row>
    <row r="848" spans="1:38" ht="30.6">
      <c r="A848" s="5" t="s">
        <v>285</v>
      </c>
      <c r="B848" s="5" t="s">
        <v>417</v>
      </c>
      <c r="C848" s="22" t="s">
        <v>1578</v>
      </c>
      <c r="D848" s="22" t="s">
        <v>1585</v>
      </c>
      <c r="E848" s="22" t="s">
        <v>1615</v>
      </c>
      <c r="F848" s="22" t="s">
        <v>1616</v>
      </c>
      <c r="G848" s="22"/>
      <c r="H848" s="23" t="s">
        <v>606</v>
      </c>
      <c r="I848" s="24">
        <v>24975</v>
      </c>
      <c r="J848" s="32">
        <v>41000</v>
      </c>
      <c r="K848" s="26" t="s">
        <v>1617</v>
      </c>
      <c r="L848" s="13">
        <f t="shared" si="485"/>
        <v>500</v>
      </c>
      <c r="M848" s="27">
        <f t="shared" si="486"/>
        <v>43500</v>
      </c>
      <c r="N848" s="27">
        <f t="shared" si="467"/>
        <v>43500.000000000102</v>
      </c>
      <c r="O848" s="15">
        <v>5</v>
      </c>
      <c r="P848" s="30">
        <f t="shared" si="477"/>
        <v>64370</v>
      </c>
      <c r="Q848" s="48">
        <f t="shared" si="480"/>
        <v>321850</v>
      </c>
      <c r="R848" s="44">
        <f t="shared" si="476"/>
        <v>80462.5</v>
      </c>
      <c r="S848" s="48">
        <f t="shared" si="462"/>
        <v>1206937.5</v>
      </c>
      <c r="T848" s="44">
        <f t="shared" si="482"/>
        <v>84870</v>
      </c>
      <c r="U848" s="48">
        <f t="shared" si="463"/>
        <v>1273050</v>
      </c>
      <c r="V848" s="44">
        <f t="shared" si="483"/>
        <v>95120</v>
      </c>
      <c r="W848" s="48">
        <f t="shared" si="464"/>
        <v>1426800</v>
      </c>
      <c r="X848" s="44">
        <f t="shared" si="484"/>
        <v>105370</v>
      </c>
      <c r="Y848" s="48">
        <f t="shared" si="465"/>
        <v>1580550</v>
      </c>
      <c r="Z848" s="20">
        <f t="shared" si="470"/>
        <v>5487337.5</v>
      </c>
      <c r="AC848" s="87">
        <f t="shared" si="468"/>
        <v>600</v>
      </c>
      <c r="AD848" s="83">
        <f t="shared" si="469"/>
        <v>55800</v>
      </c>
      <c r="AE848" s="92">
        <f t="shared" si="471"/>
        <v>550</v>
      </c>
      <c r="AF848" s="92">
        <f t="shared" si="472"/>
        <v>566.5</v>
      </c>
      <c r="AG848" s="92">
        <f t="shared" si="473"/>
        <v>583</v>
      </c>
      <c r="AH848" s="92">
        <f t="shared" si="474"/>
        <v>600</v>
      </c>
      <c r="AI848" s="137">
        <f t="shared" si="487"/>
        <v>53350</v>
      </c>
      <c r="AJ848" s="137">
        <f t="shared" si="488"/>
        <v>54950.5</v>
      </c>
      <c r="AK848" s="137">
        <f t="shared" si="489"/>
        <v>56551</v>
      </c>
      <c r="AL848" s="137">
        <f t="shared" si="490"/>
        <v>58200</v>
      </c>
    </row>
    <row r="849" spans="1:38" ht="20.399999999999999">
      <c r="A849" s="5" t="s">
        <v>285</v>
      </c>
      <c r="B849" s="5" t="s">
        <v>417</v>
      </c>
      <c r="C849" s="22" t="s">
        <v>1578</v>
      </c>
      <c r="D849" s="22" t="s">
        <v>1585</v>
      </c>
      <c r="E849" s="22" t="s">
        <v>1618</v>
      </c>
      <c r="F849" s="22" t="s">
        <v>1616</v>
      </c>
      <c r="G849" s="22"/>
      <c r="H849" s="23" t="s">
        <v>606</v>
      </c>
      <c r="I849" s="24">
        <v>81000</v>
      </c>
      <c r="J849" s="32">
        <v>164000</v>
      </c>
      <c r="K849" s="26" t="s">
        <v>1204</v>
      </c>
      <c r="L849" s="13">
        <f t="shared" si="485"/>
        <v>2000</v>
      </c>
      <c r="M849" s="27">
        <f t="shared" si="486"/>
        <v>174000</v>
      </c>
      <c r="N849" s="27">
        <f t="shared" si="467"/>
        <v>174000.00000000041</v>
      </c>
      <c r="O849" s="15">
        <v>8</v>
      </c>
      <c r="P849" s="30">
        <f t="shared" si="477"/>
        <v>257480</v>
      </c>
      <c r="Q849" s="48">
        <f t="shared" si="480"/>
        <v>2059840</v>
      </c>
      <c r="R849" s="44">
        <f t="shared" si="476"/>
        <v>321850</v>
      </c>
      <c r="S849" s="48">
        <f t="shared" si="462"/>
        <v>7724400</v>
      </c>
      <c r="T849" s="44">
        <f t="shared" si="482"/>
        <v>339480</v>
      </c>
      <c r="U849" s="48">
        <f t="shared" si="463"/>
        <v>8147520</v>
      </c>
      <c r="V849" s="44">
        <f t="shared" si="483"/>
        <v>380480</v>
      </c>
      <c r="W849" s="48">
        <f t="shared" si="464"/>
        <v>9131520</v>
      </c>
      <c r="X849" s="44">
        <f t="shared" si="484"/>
        <v>421480</v>
      </c>
      <c r="Y849" s="48">
        <f t="shared" si="465"/>
        <v>10115520</v>
      </c>
      <c r="Z849" s="20">
        <f t="shared" si="470"/>
        <v>35118960</v>
      </c>
      <c r="AC849" s="87">
        <f t="shared" si="468"/>
        <v>2400</v>
      </c>
      <c r="AD849" s="83">
        <f t="shared" si="469"/>
        <v>223200</v>
      </c>
      <c r="AE849" s="92">
        <f t="shared" si="471"/>
        <v>2200</v>
      </c>
      <c r="AF849" s="92">
        <f t="shared" si="472"/>
        <v>2266</v>
      </c>
      <c r="AG849" s="92">
        <f t="shared" si="473"/>
        <v>2332</v>
      </c>
      <c r="AH849" s="92">
        <f t="shared" si="474"/>
        <v>2400</v>
      </c>
      <c r="AI849" s="137">
        <f t="shared" si="487"/>
        <v>213400</v>
      </c>
      <c r="AJ849" s="137">
        <f t="shared" si="488"/>
        <v>219802</v>
      </c>
      <c r="AK849" s="137">
        <f t="shared" si="489"/>
        <v>226204</v>
      </c>
      <c r="AL849" s="137">
        <f t="shared" si="490"/>
        <v>232800</v>
      </c>
    </row>
    <row r="850" spans="1:38" ht="30.6">
      <c r="A850" s="5" t="s">
        <v>285</v>
      </c>
      <c r="B850" s="5" t="s">
        <v>417</v>
      </c>
      <c r="C850" s="22" t="s">
        <v>1578</v>
      </c>
      <c r="D850" s="22" t="s">
        <v>1585</v>
      </c>
      <c r="E850" s="22" t="s">
        <v>1619</v>
      </c>
      <c r="F850" s="22" t="s">
        <v>1616</v>
      </c>
      <c r="G850" s="22"/>
      <c r="H850" s="23" t="s">
        <v>606</v>
      </c>
      <c r="I850" s="24">
        <v>40500</v>
      </c>
      <c r="J850" s="32">
        <v>82000</v>
      </c>
      <c r="K850" s="26" t="s">
        <v>1204</v>
      </c>
      <c r="L850" s="13">
        <f t="shared" si="485"/>
        <v>1000</v>
      </c>
      <c r="M850" s="27">
        <f t="shared" si="486"/>
        <v>87000</v>
      </c>
      <c r="N850" s="27">
        <f t="shared" si="467"/>
        <v>87000.000000000204</v>
      </c>
      <c r="O850" s="15">
        <v>5</v>
      </c>
      <c r="P850" s="30">
        <f t="shared" si="477"/>
        <v>128740</v>
      </c>
      <c r="Q850" s="48">
        <f t="shared" si="480"/>
        <v>643700</v>
      </c>
      <c r="R850" s="44">
        <f t="shared" si="476"/>
        <v>160925</v>
      </c>
      <c r="S850" s="48">
        <f t="shared" si="462"/>
        <v>2413875</v>
      </c>
      <c r="T850" s="44">
        <f t="shared" si="482"/>
        <v>169740</v>
      </c>
      <c r="U850" s="48">
        <f t="shared" si="463"/>
        <v>2546100</v>
      </c>
      <c r="V850" s="44">
        <f t="shared" si="483"/>
        <v>190240</v>
      </c>
      <c r="W850" s="48">
        <f t="shared" si="464"/>
        <v>2853600</v>
      </c>
      <c r="X850" s="44">
        <f t="shared" si="484"/>
        <v>210740</v>
      </c>
      <c r="Y850" s="48">
        <f t="shared" si="465"/>
        <v>3161100</v>
      </c>
      <c r="Z850" s="20">
        <f t="shared" si="470"/>
        <v>10974675</v>
      </c>
      <c r="AC850" s="87">
        <f t="shared" si="468"/>
        <v>1200</v>
      </c>
      <c r="AD850" s="83">
        <f t="shared" si="469"/>
        <v>111600</v>
      </c>
      <c r="AE850" s="92">
        <f t="shared" si="471"/>
        <v>1100</v>
      </c>
      <c r="AF850" s="92">
        <f t="shared" si="472"/>
        <v>1133</v>
      </c>
      <c r="AG850" s="92">
        <f t="shared" si="473"/>
        <v>1166</v>
      </c>
      <c r="AH850" s="92">
        <f t="shared" si="474"/>
        <v>1200</v>
      </c>
      <c r="AI850" s="137">
        <f t="shared" si="487"/>
        <v>106700</v>
      </c>
      <c r="AJ850" s="137">
        <f t="shared" si="488"/>
        <v>109901</v>
      </c>
      <c r="AK850" s="137">
        <f t="shared" si="489"/>
        <v>113102</v>
      </c>
      <c r="AL850" s="137">
        <f t="shared" si="490"/>
        <v>116400</v>
      </c>
    </row>
    <row r="851" spans="1:38" ht="30.6">
      <c r="A851" s="5" t="s">
        <v>285</v>
      </c>
      <c r="B851" s="5" t="s">
        <v>417</v>
      </c>
      <c r="C851" s="22" t="s">
        <v>1578</v>
      </c>
      <c r="D851" s="22" t="s">
        <v>1585</v>
      </c>
      <c r="E851" s="22" t="s">
        <v>1615</v>
      </c>
      <c r="F851" s="22" t="s">
        <v>1620</v>
      </c>
      <c r="G851" s="22"/>
      <c r="H851" s="23" t="s">
        <v>606</v>
      </c>
      <c r="I851" s="24">
        <v>14985</v>
      </c>
      <c r="J851" s="32">
        <v>32800</v>
      </c>
      <c r="K851" s="26" t="s">
        <v>1621</v>
      </c>
      <c r="L851" s="13">
        <f t="shared" si="485"/>
        <v>400</v>
      </c>
      <c r="M851" s="27">
        <f t="shared" si="486"/>
        <v>34800</v>
      </c>
      <c r="N851" s="27">
        <f t="shared" si="467"/>
        <v>34800.00000000008</v>
      </c>
      <c r="O851" s="15">
        <v>15</v>
      </c>
      <c r="P851" s="30">
        <f t="shared" si="477"/>
        <v>51496</v>
      </c>
      <c r="Q851" s="48">
        <f t="shared" si="480"/>
        <v>772440</v>
      </c>
      <c r="R851" s="44">
        <f t="shared" si="476"/>
        <v>64370</v>
      </c>
      <c r="S851" s="48">
        <f t="shared" si="462"/>
        <v>2896650</v>
      </c>
      <c r="T851" s="44">
        <f t="shared" si="482"/>
        <v>67896</v>
      </c>
      <c r="U851" s="48">
        <f t="shared" si="463"/>
        <v>3055320</v>
      </c>
      <c r="V851" s="44">
        <f t="shared" si="483"/>
        <v>76096</v>
      </c>
      <c r="W851" s="48">
        <f t="shared" si="464"/>
        <v>3424320</v>
      </c>
      <c r="X851" s="44">
        <f t="shared" si="484"/>
        <v>84296</v>
      </c>
      <c r="Y851" s="48">
        <f t="shared" si="465"/>
        <v>3793320</v>
      </c>
      <c r="Z851" s="20">
        <f t="shared" si="470"/>
        <v>13169610</v>
      </c>
      <c r="AC851" s="87">
        <f t="shared" si="468"/>
        <v>480</v>
      </c>
      <c r="AD851" s="83">
        <f t="shared" si="469"/>
        <v>44640</v>
      </c>
      <c r="AE851" s="92">
        <f t="shared" si="471"/>
        <v>440.00000000000006</v>
      </c>
      <c r="AF851" s="92">
        <f t="shared" si="472"/>
        <v>453.2</v>
      </c>
      <c r="AG851" s="92">
        <f t="shared" si="473"/>
        <v>466.4</v>
      </c>
      <c r="AH851" s="92">
        <f t="shared" si="474"/>
        <v>480</v>
      </c>
      <c r="AI851" s="137">
        <f t="shared" si="487"/>
        <v>42680.000000000007</v>
      </c>
      <c r="AJ851" s="137">
        <f t="shared" si="488"/>
        <v>43960.4</v>
      </c>
      <c r="AK851" s="137">
        <f t="shared" si="489"/>
        <v>45240.799999999996</v>
      </c>
      <c r="AL851" s="137">
        <f t="shared" si="490"/>
        <v>46560</v>
      </c>
    </row>
    <row r="852" spans="1:38" ht="20.399999999999999">
      <c r="A852" s="5" t="s">
        <v>285</v>
      </c>
      <c r="B852" s="5" t="s">
        <v>417</v>
      </c>
      <c r="C852" s="22" t="s">
        <v>1578</v>
      </c>
      <c r="D852" s="22" t="s">
        <v>1585</v>
      </c>
      <c r="E852" s="22" t="s">
        <v>1618</v>
      </c>
      <c r="F852" s="22" t="s">
        <v>1620</v>
      </c>
      <c r="G852" s="22"/>
      <c r="H852" s="23" t="s">
        <v>606</v>
      </c>
      <c r="I852" s="24">
        <v>64800</v>
      </c>
      <c r="J852" s="32">
        <v>123000</v>
      </c>
      <c r="K852" s="26" t="s">
        <v>1622</v>
      </c>
      <c r="L852" s="13">
        <f t="shared" si="485"/>
        <v>1500</v>
      </c>
      <c r="M852" s="27">
        <f t="shared" si="486"/>
        <v>130500</v>
      </c>
      <c r="N852" s="27">
        <f t="shared" si="467"/>
        <v>130500.00000000031</v>
      </c>
      <c r="O852" s="15">
        <v>10</v>
      </c>
      <c r="P852" s="30">
        <f t="shared" si="477"/>
        <v>193110</v>
      </c>
      <c r="Q852" s="48">
        <f t="shared" si="480"/>
        <v>1931100</v>
      </c>
      <c r="R852" s="44">
        <f t="shared" si="476"/>
        <v>241387.5</v>
      </c>
      <c r="S852" s="48">
        <f t="shared" si="462"/>
        <v>7241625</v>
      </c>
      <c r="T852" s="44">
        <f t="shared" si="482"/>
        <v>254609.99999999997</v>
      </c>
      <c r="U852" s="48">
        <f t="shared" si="463"/>
        <v>7638299.9999999981</v>
      </c>
      <c r="V852" s="44">
        <f t="shared" si="483"/>
        <v>285360</v>
      </c>
      <c r="W852" s="48">
        <f t="shared" si="464"/>
        <v>8560800</v>
      </c>
      <c r="X852" s="44">
        <f t="shared" si="484"/>
        <v>316110</v>
      </c>
      <c r="Y852" s="48">
        <f t="shared" si="465"/>
        <v>9483300</v>
      </c>
      <c r="Z852" s="20">
        <f t="shared" si="470"/>
        <v>32924025</v>
      </c>
      <c r="AC852" s="87">
        <f t="shared" si="468"/>
        <v>1800</v>
      </c>
      <c r="AD852" s="83">
        <f t="shared" si="469"/>
        <v>167400</v>
      </c>
      <c r="AE852" s="92">
        <f t="shared" si="471"/>
        <v>1650.0000000000002</v>
      </c>
      <c r="AF852" s="92">
        <f t="shared" si="472"/>
        <v>1699.5</v>
      </c>
      <c r="AG852" s="92">
        <f t="shared" si="473"/>
        <v>1749</v>
      </c>
      <c r="AH852" s="92">
        <f t="shared" si="474"/>
        <v>1800</v>
      </c>
      <c r="AI852" s="137">
        <f t="shared" si="487"/>
        <v>160050.00000000003</v>
      </c>
      <c r="AJ852" s="137">
        <f t="shared" si="488"/>
        <v>164851.5</v>
      </c>
      <c r="AK852" s="137">
        <f t="shared" si="489"/>
        <v>169653</v>
      </c>
      <c r="AL852" s="137">
        <f t="shared" si="490"/>
        <v>174600</v>
      </c>
    </row>
    <row r="853" spans="1:38" ht="30.6">
      <c r="A853" s="5" t="s">
        <v>285</v>
      </c>
      <c r="B853" s="5" t="s">
        <v>417</v>
      </c>
      <c r="C853" s="22" t="s">
        <v>1578</v>
      </c>
      <c r="D853" s="22" t="s">
        <v>1585</v>
      </c>
      <c r="E853" s="22" t="s">
        <v>1619</v>
      </c>
      <c r="F853" s="22" t="s">
        <v>1623</v>
      </c>
      <c r="G853" s="22"/>
      <c r="H853" s="23" t="s">
        <v>606</v>
      </c>
      <c r="I853" s="24">
        <v>24300</v>
      </c>
      <c r="J853" s="32">
        <v>65600</v>
      </c>
      <c r="K853" s="26" t="s">
        <v>1624</v>
      </c>
      <c r="L853" s="13">
        <f t="shared" si="485"/>
        <v>800</v>
      </c>
      <c r="M853" s="27">
        <f t="shared" si="486"/>
        <v>69600</v>
      </c>
      <c r="N853" s="27">
        <f t="shared" si="467"/>
        <v>69600.00000000016</v>
      </c>
      <c r="O853" s="15">
        <v>2</v>
      </c>
      <c r="P853" s="30">
        <f t="shared" si="477"/>
        <v>102992</v>
      </c>
      <c r="Q853" s="48">
        <f t="shared" si="480"/>
        <v>205984</v>
      </c>
      <c r="R853" s="44">
        <f t="shared" si="476"/>
        <v>128740</v>
      </c>
      <c r="S853" s="48">
        <f t="shared" si="462"/>
        <v>772440</v>
      </c>
      <c r="T853" s="44">
        <f t="shared" si="482"/>
        <v>135792</v>
      </c>
      <c r="U853" s="48">
        <f t="shared" si="463"/>
        <v>814752</v>
      </c>
      <c r="V853" s="44">
        <f t="shared" si="483"/>
        <v>152192</v>
      </c>
      <c r="W853" s="48">
        <f t="shared" si="464"/>
        <v>913152</v>
      </c>
      <c r="X853" s="44">
        <f t="shared" si="484"/>
        <v>168592</v>
      </c>
      <c r="Y853" s="48">
        <f t="shared" si="465"/>
        <v>1011552</v>
      </c>
      <c r="Z853" s="20">
        <f t="shared" si="470"/>
        <v>3511896</v>
      </c>
      <c r="AC853" s="87">
        <f t="shared" si="468"/>
        <v>960</v>
      </c>
      <c r="AD853" s="83">
        <f t="shared" si="469"/>
        <v>89280</v>
      </c>
      <c r="AE853" s="92">
        <f t="shared" si="471"/>
        <v>880.00000000000011</v>
      </c>
      <c r="AF853" s="92">
        <f t="shared" si="472"/>
        <v>906.4</v>
      </c>
      <c r="AG853" s="92">
        <f t="shared" si="473"/>
        <v>932.8</v>
      </c>
      <c r="AH853" s="92">
        <f t="shared" si="474"/>
        <v>960</v>
      </c>
      <c r="AI853" s="137">
        <f t="shared" si="487"/>
        <v>85360.000000000015</v>
      </c>
      <c r="AJ853" s="137">
        <f t="shared" si="488"/>
        <v>87920.8</v>
      </c>
      <c r="AK853" s="137">
        <f t="shared" si="489"/>
        <v>90481.599999999991</v>
      </c>
      <c r="AL853" s="137">
        <f t="shared" si="490"/>
        <v>93120</v>
      </c>
    </row>
    <row r="854" spans="1:38" ht="20.399999999999999">
      <c r="A854" s="5" t="s">
        <v>285</v>
      </c>
      <c r="B854" s="5" t="s">
        <v>417</v>
      </c>
      <c r="C854" s="22" t="s">
        <v>1578</v>
      </c>
      <c r="D854" s="22" t="s">
        <v>1585</v>
      </c>
      <c r="E854" s="22" t="s">
        <v>1625</v>
      </c>
      <c r="F854" s="22" t="s">
        <v>1626</v>
      </c>
      <c r="G854" s="22"/>
      <c r="H854" s="23" t="s">
        <v>606</v>
      </c>
      <c r="I854" s="24">
        <v>2025</v>
      </c>
      <c r="J854" s="32">
        <v>9840</v>
      </c>
      <c r="K854" s="26" t="s">
        <v>1627</v>
      </c>
      <c r="L854" s="13">
        <f t="shared" si="485"/>
        <v>120</v>
      </c>
      <c r="M854" s="27">
        <f t="shared" si="486"/>
        <v>10440</v>
      </c>
      <c r="N854" s="27">
        <f t="shared" si="467"/>
        <v>10440.000000000025</v>
      </c>
      <c r="O854" s="15">
        <v>7</v>
      </c>
      <c r="P854" s="30">
        <f t="shared" si="477"/>
        <v>15448.800000000001</v>
      </c>
      <c r="Q854" s="48">
        <f t="shared" si="480"/>
        <v>108141.6</v>
      </c>
      <c r="R854" s="44">
        <f t="shared" si="476"/>
        <v>19311</v>
      </c>
      <c r="S854" s="48">
        <f t="shared" si="462"/>
        <v>405531</v>
      </c>
      <c r="T854" s="44">
        <f t="shared" si="482"/>
        <v>20368.8</v>
      </c>
      <c r="U854" s="48">
        <f t="shared" si="463"/>
        <v>427744.80000000005</v>
      </c>
      <c r="V854" s="44">
        <f t="shared" si="483"/>
        <v>22828.799999999999</v>
      </c>
      <c r="W854" s="48">
        <f t="shared" si="464"/>
        <v>479404.80000000005</v>
      </c>
      <c r="X854" s="44">
        <f t="shared" si="484"/>
        <v>25288.799999999999</v>
      </c>
      <c r="Y854" s="48">
        <f t="shared" si="465"/>
        <v>531064.80000000005</v>
      </c>
      <c r="Z854" s="20">
        <f t="shared" si="470"/>
        <v>1843745.4000000001</v>
      </c>
      <c r="AC854" s="87">
        <f t="shared" si="468"/>
        <v>144</v>
      </c>
      <c r="AD854" s="83">
        <f t="shared" si="469"/>
        <v>13392</v>
      </c>
      <c r="AE854" s="92">
        <f t="shared" si="471"/>
        <v>132</v>
      </c>
      <c r="AF854" s="92">
        <f t="shared" si="472"/>
        <v>135.96</v>
      </c>
      <c r="AG854" s="92">
        <f t="shared" si="473"/>
        <v>139.91999999999999</v>
      </c>
      <c r="AH854" s="92">
        <f t="shared" si="474"/>
        <v>144</v>
      </c>
      <c r="AI854" s="137">
        <f t="shared" si="487"/>
        <v>12804</v>
      </c>
      <c r="AJ854" s="137">
        <f t="shared" si="488"/>
        <v>13188.12</v>
      </c>
      <c r="AK854" s="137">
        <f t="shared" si="489"/>
        <v>13572.239999999998</v>
      </c>
      <c r="AL854" s="137">
        <f t="shared" si="490"/>
        <v>13968</v>
      </c>
    </row>
    <row r="855" spans="1:38" ht="30.6">
      <c r="A855" s="5" t="s">
        <v>285</v>
      </c>
      <c r="B855" s="5" t="s">
        <v>417</v>
      </c>
      <c r="C855" s="22" t="s">
        <v>1578</v>
      </c>
      <c r="D855" s="22" t="s">
        <v>1585</v>
      </c>
      <c r="E855" s="22" t="s">
        <v>1625</v>
      </c>
      <c r="F855" s="22" t="s">
        <v>1628</v>
      </c>
      <c r="G855" s="22"/>
      <c r="H855" s="23" t="s">
        <v>606</v>
      </c>
      <c r="I855" s="24">
        <v>405</v>
      </c>
      <c r="J855" s="32">
        <v>410</v>
      </c>
      <c r="K855" s="26" t="s">
        <v>1145</v>
      </c>
      <c r="L855" s="13">
        <f t="shared" si="485"/>
        <v>5</v>
      </c>
      <c r="M855" s="27">
        <f t="shared" si="486"/>
        <v>435</v>
      </c>
      <c r="N855" s="27">
        <f t="shared" si="467"/>
        <v>435.00000000000102</v>
      </c>
      <c r="O855" s="15">
        <v>15</v>
      </c>
      <c r="P855" s="30">
        <f t="shared" si="477"/>
        <v>643.70000000000005</v>
      </c>
      <c r="Q855" s="48">
        <f t="shared" si="480"/>
        <v>9655.5</v>
      </c>
      <c r="R855" s="44">
        <f t="shared" si="476"/>
        <v>804.625</v>
      </c>
      <c r="S855" s="48">
        <f t="shared" si="462"/>
        <v>36208.125</v>
      </c>
      <c r="T855" s="44">
        <f t="shared" si="482"/>
        <v>848.69999999999993</v>
      </c>
      <c r="U855" s="48">
        <f t="shared" si="463"/>
        <v>38191.499999999993</v>
      </c>
      <c r="V855" s="44">
        <f t="shared" si="483"/>
        <v>951.19999999999993</v>
      </c>
      <c r="W855" s="48">
        <f t="shared" si="464"/>
        <v>42803.999999999993</v>
      </c>
      <c r="X855" s="44">
        <f t="shared" si="484"/>
        <v>1053.7</v>
      </c>
      <c r="Y855" s="48">
        <f t="shared" si="465"/>
        <v>47416.5</v>
      </c>
      <c r="Z855" s="20">
        <f t="shared" si="470"/>
        <v>164620.125</v>
      </c>
      <c r="AC855" s="87">
        <f t="shared" si="468"/>
        <v>6</v>
      </c>
      <c r="AD855" s="83">
        <f t="shared" si="469"/>
        <v>558</v>
      </c>
      <c r="AE855" s="92">
        <f t="shared" si="471"/>
        <v>5.5</v>
      </c>
      <c r="AF855" s="92">
        <f t="shared" si="472"/>
        <v>5.665</v>
      </c>
      <c r="AG855" s="92">
        <f t="shared" si="473"/>
        <v>5.83</v>
      </c>
      <c r="AH855" s="92">
        <f t="shared" si="474"/>
        <v>6</v>
      </c>
      <c r="AI855" s="137">
        <f t="shared" si="487"/>
        <v>533.5</v>
      </c>
      <c r="AJ855" s="137">
        <f t="shared" si="488"/>
        <v>549.505</v>
      </c>
      <c r="AK855" s="137">
        <f t="shared" si="489"/>
        <v>565.51</v>
      </c>
      <c r="AL855" s="137">
        <f t="shared" si="490"/>
        <v>582</v>
      </c>
    </row>
    <row r="856" spans="1:38" ht="20.399999999999999">
      <c r="A856" s="5" t="s">
        <v>285</v>
      </c>
      <c r="B856" s="5" t="s">
        <v>417</v>
      </c>
      <c r="C856" s="22" t="s">
        <v>1578</v>
      </c>
      <c r="D856" s="22" t="s">
        <v>1585</v>
      </c>
      <c r="E856" s="22" t="s">
        <v>1625</v>
      </c>
      <c r="F856" s="22" t="s">
        <v>1629</v>
      </c>
      <c r="G856" s="22"/>
      <c r="H856" s="23" t="s">
        <v>606</v>
      </c>
      <c r="I856" s="24">
        <v>4050</v>
      </c>
      <c r="J856" s="32">
        <v>16400</v>
      </c>
      <c r="K856" s="26" t="s">
        <v>1630</v>
      </c>
      <c r="L856" s="13">
        <f t="shared" si="485"/>
        <v>200</v>
      </c>
      <c r="M856" s="27">
        <f t="shared" si="486"/>
        <v>17400</v>
      </c>
      <c r="N856" s="27">
        <f t="shared" si="467"/>
        <v>17400.00000000004</v>
      </c>
      <c r="O856" s="15">
        <v>7</v>
      </c>
      <c r="P856" s="30">
        <f t="shared" si="477"/>
        <v>25748</v>
      </c>
      <c r="Q856" s="48">
        <f t="shared" si="480"/>
        <v>180236</v>
      </c>
      <c r="R856" s="44">
        <f t="shared" si="476"/>
        <v>32185</v>
      </c>
      <c r="S856" s="48">
        <f t="shared" ref="S856:S953" si="491">+R856*O856*3</f>
        <v>675885</v>
      </c>
      <c r="T856" s="44">
        <f t="shared" si="482"/>
        <v>33948</v>
      </c>
      <c r="U856" s="48">
        <f t="shared" ref="U856:U953" si="492">+T856*O856*3</f>
        <v>712908</v>
      </c>
      <c r="V856" s="44">
        <f t="shared" si="483"/>
        <v>38048</v>
      </c>
      <c r="W856" s="48">
        <f t="shared" ref="W856:W953" si="493">+V856*O856*3</f>
        <v>799008</v>
      </c>
      <c r="X856" s="44">
        <f t="shared" si="484"/>
        <v>42148</v>
      </c>
      <c r="Y856" s="48">
        <f t="shared" ref="Y856:Y953" si="494">+X856*O856*3</f>
        <v>885108</v>
      </c>
      <c r="Z856" s="20">
        <f t="shared" si="470"/>
        <v>3072909</v>
      </c>
      <c r="AC856" s="87">
        <f t="shared" si="468"/>
        <v>240</v>
      </c>
      <c r="AD856" s="83">
        <f t="shared" si="469"/>
        <v>22320</v>
      </c>
      <c r="AE856" s="92">
        <f t="shared" si="471"/>
        <v>220.00000000000003</v>
      </c>
      <c r="AF856" s="92">
        <f t="shared" si="472"/>
        <v>226.6</v>
      </c>
      <c r="AG856" s="92">
        <f t="shared" si="473"/>
        <v>233.2</v>
      </c>
      <c r="AH856" s="92">
        <f t="shared" si="474"/>
        <v>240</v>
      </c>
      <c r="AI856" s="137">
        <f t="shared" si="487"/>
        <v>21340.000000000004</v>
      </c>
      <c r="AJ856" s="137">
        <f t="shared" si="488"/>
        <v>21980.2</v>
      </c>
      <c r="AK856" s="137">
        <f t="shared" si="489"/>
        <v>22620.399999999998</v>
      </c>
      <c r="AL856" s="137">
        <f t="shared" si="490"/>
        <v>23280</v>
      </c>
    </row>
    <row r="857" spans="1:38" ht="30.6">
      <c r="A857" s="5" t="s">
        <v>285</v>
      </c>
      <c r="B857" s="5" t="s">
        <v>417</v>
      </c>
      <c r="C857" s="22" t="s">
        <v>1578</v>
      </c>
      <c r="D857" s="22" t="s">
        <v>1585</v>
      </c>
      <c r="E857" s="22" t="s">
        <v>1631</v>
      </c>
      <c r="F857" s="22" t="s">
        <v>1632</v>
      </c>
      <c r="G857" s="22"/>
      <c r="H857" s="23" t="s">
        <v>606</v>
      </c>
      <c r="I857" s="24">
        <v>810</v>
      </c>
      <c r="J857" s="32">
        <v>810</v>
      </c>
      <c r="K857" s="26" t="s">
        <v>791</v>
      </c>
      <c r="L857" s="13">
        <f t="shared" si="485"/>
        <v>9.8780487804878057</v>
      </c>
      <c r="M857" s="27">
        <f t="shared" si="486"/>
        <v>859.39024390243912</v>
      </c>
      <c r="N857" s="27">
        <f t="shared" si="467"/>
        <v>859.39024390244106</v>
      </c>
      <c r="O857" s="15">
        <v>1</v>
      </c>
      <c r="P857" s="30">
        <f t="shared" si="477"/>
        <v>1271.7</v>
      </c>
      <c r="Q857" s="48">
        <f t="shared" si="480"/>
        <v>1271.7</v>
      </c>
      <c r="R857" s="44">
        <f t="shared" si="476"/>
        <v>1589.625</v>
      </c>
      <c r="S857" s="48">
        <f t="shared" si="491"/>
        <v>4768.875</v>
      </c>
      <c r="T857" s="44">
        <f t="shared" si="482"/>
        <v>1676.6999999999998</v>
      </c>
      <c r="U857" s="48">
        <f t="shared" si="492"/>
        <v>5030.0999999999995</v>
      </c>
      <c r="V857" s="44">
        <f t="shared" si="483"/>
        <v>1879.1999999999998</v>
      </c>
      <c r="W857" s="48">
        <f t="shared" si="493"/>
        <v>5637.5999999999995</v>
      </c>
      <c r="X857" s="44">
        <f t="shared" si="484"/>
        <v>2081.6999999999998</v>
      </c>
      <c r="Y857" s="48">
        <f t="shared" si="494"/>
        <v>6245.0999999999995</v>
      </c>
      <c r="Z857" s="20">
        <f t="shared" si="470"/>
        <v>21681.674999999999</v>
      </c>
      <c r="AC857" s="87">
        <f t="shared" si="468"/>
        <v>11.853658536585366</v>
      </c>
      <c r="AD857" s="83">
        <f t="shared" si="469"/>
        <v>1102.3902439024391</v>
      </c>
      <c r="AE857" s="92">
        <f t="shared" si="471"/>
        <v>10.865853658536587</v>
      </c>
      <c r="AF857" s="92">
        <f t="shared" si="472"/>
        <v>11.191829268292684</v>
      </c>
      <c r="AG857" s="92">
        <f t="shared" si="473"/>
        <v>11.51780487804878</v>
      </c>
      <c r="AH857" s="92">
        <f t="shared" si="474"/>
        <v>11.853658536585366</v>
      </c>
      <c r="AI857" s="137">
        <f t="shared" si="487"/>
        <v>1053.9878048780488</v>
      </c>
      <c r="AJ857" s="137">
        <f t="shared" si="488"/>
        <v>1085.6074390243905</v>
      </c>
      <c r="AK857" s="137">
        <f t="shared" si="489"/>
        <v>1117.2270731707317</v>
      </c>
      <c r="AL857" s="137">
        <f t="shared" si="490"/>
        <v>1149.8048780487804</v>
      </c>
    </row>
    <row r="858" spans="1:38" ht="51">
      <c r="A858" s="5" t="s">
        <v>285</v>
      </c>
      <c r="B858" s="5" t="s">
        <v>417</v>
      </c>
      <c r="C858" s="22" t="s">
        <v>1578</v>
      </c>
      <c r="D858" s="22" t="s">
        <v>1585</v>
      </c>
      <c r="E858" s="22" t="s">
        <v>1631</v>
      </c>
      <c r="F858" s="22" t="s">
        <v>1633</v>
      </c>
      <c r="G858" s="22"/>
      <c r="H858" s="23" t="s">
        <v>606</v>
      </c>
      <c r="I858" s="24">
        <v>648</v>
      </c>
      <c r="J858" s="32">
        <v>410</v>
      </c>
      <c r="K858" s="26" t="s">
        <v>1634</v>
      </c>
      <c r="L858" s="13">
        <f t="shared" si="485"/>
        <v>5</v>
      </c>
      <c r="M858" s="27">
        <f t="shared" si="486"/>
        <v>435</v>
      </c>
      <c r="N858" s="27">
        <f t="shared" si="467"/>
        <v>435.00000000000102</v>
      </c>
      <c r="O858" s="15">
        <v>1</v>
      </c>
      <c r="P858" s="30">
        <f t="shared" si="477"/>
        <v>643.70000000000005</v>
      </c>
      <c r="Q858" s="48">
        <f t="shared" si="480"/>
        <v>643.70000000000005</v>
      </c>
      <c r="R858" s="44">
        <f t="shared" si="476"/>
        <v>804.625</v>
      </c>
      <c r="S858" s="48">
        <f t="shared" si="491"/>
        <v>2413.875</v>
      </c>
      <c r="T858" s="44">
        <f t="shared" si="482"/>
        <v>848.69999999999993</v>
      </c>
      <c r="U858" s="48">
        <f t="shared" si="492"/>
        <v>2546.1</v>
      </c>
      <c r="V858" s="44">
        <f t="shared" si="483"/>
        <v>951.19999999999993</v>
      </c>
      <c r="W858" s="48">
        <f t="shared" si="493"/>
        <v>2853.6</v>
      </c>
      <c r="X858" s="44">
        <f t="shared" si="484"/>
        <v>1053.7</v>
      </c>
      <c r="Y858" s="48">
        <f t="shared" si="494"/>
        <v>3161.1000000000004</v>
      </c>
      <c r="Z858" s="20">
        <f t="shared" si="470"/>
        <v>10974.675000000001</v>
      </c>
      <c r="AC858" s="87">
        <f t="shared" si="468"/>
        <v>6</v>
      </c>
      <c r="AD858" s="83">
        <f t="shared" si="469"/>
        <v>558</v>
      </c>
      <c r="AE858" s="92">
        <f t="shared" si="471"/>
        <v>5.5</v>
      </c>
      <c r="AF858" s="92">
        <f t="shared" si="472"/>
        <v>5.665</v>
      </c>
      <c r="AG858" s="92">
        <f t="shared" si="473"/>
        <v>5.83</v>
      </c>
      <c r="AH858" s="92">
        <f t="shared" si="474"/>
        <v>6</v>
      </c>
      <c r="AI858" s="137">
        <f t="shared" si="487"/>
        <v>533.5</v>
      </c>
      <c r="AJ858" s="137">
        <f t="shared" si="488"/>
        <v>549.505</v>
      </c>
      <c r="AK858" s="137">
        <f t="shared" si="489"/>
        <v>565.51</v>
      </c>
      <c r="AL858" s="137">
        <f t="shared" si="490"/>
        <v>582</v>
      </c>
    </row>
    <row r="859" spans="1:38" ht="40.799999999999997">
      <c r="A859" s="5" t="s">
        <v>285</v>
      </c>
      <c r="B859" s="5" t="s">
        <v>417</v>
      </c>
      <c r="C859" s="22" t="s">
        <v>1578</v>
      </c>
      <c r="D859" s="22" t="s">
        <v>1585</v>
      </c>
      <c r="E859" s="22" t="s">
        <v>1631</v>
      </c>
      <c r="F859" s="22" t="s">
        <v>1635</v>
      </c>
      <c r="G859" s="22"/>
      <c r="H859" s="23" t="s">
        <v>606</v>
      </c>
      <c r="I859" s="24">
        <v>810</v>
      </c>
      <c r="J859" s="32">
        <v>1640</v>
      </c>
      <c r="K859" s="26" t="s">
        <v>1204</v>
      </c>
      <c r="L859" s="13">
        <f t="shared" si="485"/>
        <v>20</v>
      </c>
      <c r="M859" s="27">
        <f t="shared" si="486"/>
        <v>1740</v>
      </c>
      <c r="N859" s="27">
        <f t="shared" si="467"/>
        <v>1740.0000000000041</v>
      </c>
      <c r="O859" s="15">
        <v>2</v>
      </c>
      <c r="P859" s="30">
        <f t="shared" si="477"/>
        <v>2574.8000000000002</v>
      </c>
      <c r="Q859" s="48">
        <f t="shared" si="480"/>
        <v>5149.6000000000004</v>
      </c>
      <c r="R859" s="44">
        <f t="shared" si="476"/>
        <v>3218.5</v>
      </c>
      <c r="S859" s="48">
        <f t="shared" si="491"/>
        <v>19311</v>
      </c>
      <c r="T859" s="44">
        <f t="shared" si="482"/>
        <v>3394.7999999999997</v>
      </c>
      <c r="U859" s="48">
        <f t="shared" si="492"/>
        <v>20368.8</v>
      </c>
      <c r="V859" s="44">
        <f t="shared" si="483"/>
        <v>3804.7999999999997</v>
      </c>
      <c r="W859" s="48">
        <f t="shared" si="493"/>
        <v>22828.799999999999</v>
      </c>
      <c r="X859" s="44">
        <f t="shared" si="484"/>
        <v>4214.8</v>
      </c>
      <c r="Y859" s="48">
        <f t="shared" si="494"/>
        <v>25288.800000000003</v>
      </c>
      <c r="Z859" s="20">
        <f t="shared" si="470"/>
        <v>87797.400000000009</v>
      </c>
      <c r="AC859" s="87">
        <f t="shared" si="468"/>
        <v>24</v>
      </c>
      <c r="AD859" s="83">
        <f t="shared" si="469"/>
        <v>2232</v>
      </c>
      <c r="AE859" s="92">
        <f t="shared" si="471"/>
        <v>22</v>
      </c>
      <c r="AF859" s="92">
        <f t="shared" si="472"/>
        <v>22.66</v>
      </c>
      <c r="AG859" s="92">
        <f t="shared" si="473"/>
        <v>23.32</v>
      </c>
      <c r="AH859" s="92">
        <f t="shared" si="474"/>
        <v>24</v>
      </c>
      <c r="AI859" s="137">
        <f t="shared" si="487"/>
        <v>2134</v>
      </c>
      <c r="AJ859" s="137">
        <f t="shared" si="488"/>
        <v>2198.02</v>
      </c>
      <c r="AK859" s="137">
        <f t="shared" si="489"/>
        <v>2262.04</v>
      </c>
      <c r="AL859" s="137">
        <f t="shared" si="490"/>
        <v>2328</v>
      </c>
    </row>
    <row r="860" spans="1:38" ht="40.799999999999997">
      <c r="A860" s="5" t="s">
        <v>285</v>
      </c>
      <c r="B860" s="5" t="s">
        <v>417</v>
      </c>
      <c r="C860" s="22" t="s">
        <v>1578</v>
      </c>
      <c r="D860" s="22" t="s">
        <v>1585</v>
      </c>
      <c r="E860" s="22" t="s">
        <v>1631</v>
      </c>
      <c r="F860" s="22" t="s">
        <v>1636</v>
      </c>
      <c r="G860" s="22"/>
      <c r="H860" s="23" t="s">
        <v>606</v>
      </c>
      <c r="I860" s="24">
        <v>810</v>
      </c>
      <c r="J860" s="32">
        <v>2460</v>
      </c>
      <c r="K860" s="26" t="s">
        <v>1206</v>
      </c>
      <c r="L860" s="13">
        <f t="shared" si="485"/>
        <v>30</v>
      </c>
      <c r="M860" s="27">
        <f t="shared" si="486"/>
        <v>2610</v>
      </c>
      <c r="N860" s="27">
        <f t="shared" ref="N860:N957" si="495">+(1.0609756097561)*J860</f>
        <v>2610.0000000000064</v>
      </c>
      <c r="O860" s="15">
        <v>3</v>
      </c>
      <c r="P860" s="30">
        <f t="shared" si="477"/>
        <v>3862.2000000000003</v>
      </c>
      <c r="Q860" s="48">
        <f t="shared" si="480"/>
        <v>11586.6</v>
      </c>
      <c r="R860" s="44">
        <f t="shared" si="476"/>
        <v>4827.75</v>
      </c>
      <c r="S860" s="48">
        <f t="shared" si="491"/>
        <v>43449.75</v>
      </c>
      <c r="T860" s="44">
        <f t="shared" si="482"/>
        <v>5092.2</v>
      </c>
      <c r="U860" s="48">
        <f t="shared" si="492"/>
        <v>45829.799999999996</v>
      </c>
      <c r="V860" s="44">
        <f t="shared" si="483"/>
        <v>5707.2</v>
      </c>
      <c r="W860" s="48">
        <f t="shared" si="493"/>
        <v>51364.799999999996</v>
      </c>
      <c r="X860" s="44">
        <f t="shared" si="484"/>
        <v>6322.2</v>
      </c>
      <c r="Y860" s="48">
        <f t="shared" si="494"/>
        <v>56899.799999999996</v>
      </c>
      <c r="Z860" s="20">
        <f t="shared" si="470"/>
        <v>197544.15</v>
      </c>
      <c r="AC860" s="87">
        <f t="shared" ref="AC860:AC957" si="496">L860*1.2</f>
        <v>36</v>
      </c>
      <c r="AD860" s="83">
        <f t="shared" ref="AD860:AD957" si="497">AC860*93</f>
        <v>3348</v>
      </c>
      <c r="AE860" s="92">
        <f t="shared" si="471"/>
        <v>33</v>
      </c>
      <c r="AF860" s="92">
        <f t="shared" si="472"/>
        <v>33.99</v>
      </c>
      <c r="AG860" s="92">
        <f t="shared" si="473"/>
        <v>34.979999999999997</v>
      </c>
      <c r="AH860" s="92">
        <f t="shared" si="474"/>
        <v>36</v>
      </c>
      <c r="AI860" s="137">
        <f t="shared" si="487"/>
        <v>3201</v>
      </c>
      <c r="AJ860" s="137">
        <f t="shared" si="488"/>
        <v>3297.03</v>
      </c>
      <c r="AK860" s="137">
        <f t="shared" si="489"/>
        <v>3393.0599999999995</v>
      </c>
      <c r="AL860" s="137">
        <f t="shared" si="490"/>
        <v>3492</v>
      </c>
    </row>
    <row r="861" spans="1:38" ht="51">
      <c r="A861" s="5" t="s">
        <v>285</v>
      </c>
      <c r="B861" s="5" t="s">
        <v>417</v>
      </c>
      <c r="C861" s="22" t="s">
        <v>1578</v>
      </c>
      <c r="D861" s="22" t="s">
        <v>1585</v>
      </c>
      <c r="E861" s="22" t="s">
        <v>1631</v>
      </c>
      <c r="F861" s="22" t="s">
        <v>1637</v>
      </c>
      <c r="G861" s="22"/>
      <c r="H861" s="23" t="s">
        <v>606</v>
      </c>
      <c r="I861" s="24">
        <v>810</v>
      </c>
      <c r="J861" s="32">
        <v>1640</v>
      </c>
      <c r="K861" s="26" t="s">
        <v>1204</v>
      </c>
      <c r="L861" s="13">
        <f t="shared" si="485"/>
        <v>20</v>
      </c>
      <c r="M861" s="27">
        <f t="shared" si="486"/>
        <v>1740</v>
      </c>
      <c r="N861" s="27">
        <f t="shared" si="495"/>
        <v>1740.0000000000041</v>
      </c>
      <c r="O861" s="15">
        <v>4</v>
      </c>
      <c r="P861" s="30">
        <f t="shared" si="477"/>
        <v>2574.8000000000002</v>
      </c>
      <c r="Q861" s="48">
        <f t="shared" si="480"/>
        <v>10299.200000000001</v>
      </c>
      <c r="R861" s="44">
        <f t="shared" si="476"/>
        <v>3218.5</v>
      </c>
      <c r="S861" s="48">
        <f t="shared" si="491"/>
        <v>38622</v>
      </c>
      <c r="T861" s="44">
        <f t="shared" si="482"/>
        <v>3394.7999999999997</v>
      </c>
      <c r="U861" s="48">
        <f t="shared" si="492"/>
        <v>40737.599999999999</v>
      </c>
      <c r="V861" s="44">
        <f t="shared" si="483"/>
        <v>3804.7999999999997</v>
      </c>
      <c r="W861" s="48">
        <f t="shared" si="493"/>
        <v>45657.599999999999</v>
      </c>
      <c r="X861" s="44">
        <f t="shared" si="484"/>
        <v>4214.8</v>
      </c>
      <c r="Y861" s="48">
        <f t="shared" si="494"/>
        <v>50577.600000000006</v>
      </c>
      <c r="Z861" s="20">
        <f t="shared" ref="Z861:Z936" si="498">+Y861+W861+U861+S861</f>
        <v>175594.80000000002</v>
      </c>
      <c r="AC861" s="87">
        <f t="shared" si="496"/>
        <v>24</v>
      </c>
      <c r="AD861" s="83">
        <f t="shared" si="497"/>
        <v>2232</v>
      </c>
      <c r="AE861" s="92">
        <f t="shared" si="471"/>
        <v>22</v>
      </c>
      <c r="AF861" s="92">
        <f t="shared" si="472"/>
        <v>22.66</v>
      </c>
      <c r="AG861" s="92">
        <f t="shared" si="473"/>
        <v>23.32</v>
      </c>
      <c r="AH861" s="92">
        <f t="shared" si="474"/>
        <v>24</v>
      </c>
      <c r="AI861" s="137">
        <f t="shared" si="487"/>
        <v>2134</v>
      </c>
      <c r="AJ861" s="137">
        <f t="shared" si="488"/>
        <v>2198.02</v>
      </c>
      <c r="AK861" s="137">
        <f t="shared" si="489"/>
        <v>2262.04</v>
      </c>
      <c r="AL861" s="137">
        <f t="shared" si="490"/>
        <v>2328</v>
      </c>
    </row>
    <row r="862" spans="1:38" ht="30.6">
      <c r="A862" s="5" t="s">
        <v>285</v>
      </c>
      <c r="B862" s="5" t="s">
        <v>417</v>
      </c>
      <c r="C862" s="22" t="s">
        <v>1578</v>
      </c>
      <c r="D862" s="22" t="s">
        <v>1585</v>
      </c>
      <c r="E862" s="22" t="s">
        <v>1631</v>
      </c>
      <c r="F862" s="22" t="s">
        <v>1638</v>
      </c>
      <c r="G862" s="22"/>
      <c r="H862" s="23" t="s">
        <v>606</v>
      </c>
      <c r="I862" s="24"/>
      <c r="J862" s="32">
        <f ca="1">+L862*82</f>
        <v>410</v>
      </c>
      <c r="K862" s="26"/>
      <c r="L862" s="13">
        <f t="shared" ca="1" si="485"/>
        <v>0.74926829268292683</v>
      </c>
      <c r="M862" s="27"/>
      <c r="N862" s="27">
        <f t="shared" ca="1" si="495"/>
        <v>435.00000000000102</v>
      </c>
      <c r="O862" s="15">
        <v>54</v>
      </c>
      <c r="P862" s="30">
        <f t="shared" ca="1" si="477"/>
        <v>643.70000000000005</v>
      </c>
      <c r="Q862" s="48">
        <f t="shared" ca="1" si="480"/>
        <v>34759.800000000003</v>
      </c>
      <c r="R862" s="44">
        <f t="shared" ca="1" si="476"/>
        <v>804.625</v>
      </c>
      <c r="S862" s="48">
        <f t="shared" ca="1" si="491"/>
        <v>130349.25</v>
      </c>
      <c r="T862" s="44">
        <f t="shared" ca="1" si="482"/>
        <v>848.69999999999993</v>
      </c>
      <c r="U862" s="48">
        <f t="shared" ca="1" si="492"/>
        <v>137489.4</v>
      </c>
      <c r="V862" s="44">
        <f t="shared" ca="1" si="483"/>
        <v>951.19999999999993</v>
      </c>
      <c r="W862" s="48">
        <f t="shared" ca="1" si="493"/>
        <v>154094.39999999999</v>
      </c>
      <c r="X862" s="44">
        <f t="shared" ca="1" si="484"/>
        <v>1053.7</v>
      </c>
      <c r="Y862" s="48">
        <f t="shared" ca="1" si="494"/>
        <v>170699.40000000002</v>
      </c>
      <c r="Z862" s="20">
        <f t="shared" ca="1" si="498"/>
        <v>592632.45000000007</v>
      </c>
      <c r="AC862" s="87">
        <f t="shared" ca="1" si="496"/>
        <v>6</v>
      </c>
      <c r="AD862" s="83">
        <f t="shared" ca="1" si="497"/>
        <v>558</v>
      </c>
      <c r="AE862" s="92">
        <f t="shared" ca="1" si="471"/>
        <v>5.5</v>
      </c>
      <c r="AF862" s="92">
        <f t="shared" ca="1" si="472"/>
        <v>5.665</v>
      </c>
      <c r="AG862" s="92">
        <f t="shared" ca="1" si="473"/>
        <v>5.83</v>
      </c>
      <c r="AH862" s="92">
        <f t="shared" ca="1" si="474"/>
        <v>6</v>
      </c>
      <c r="AI862" s="137">
        <f t="shared" ca="1" si="487"/>
        <v>79.946926829268293</v>
      </c>
      <c r="AJ862" s="137">
        <f t="shared" ca="1" si="488"/>
        <v>82.34533463414634</v>
      </c>
      <c r="AK862" s="137">
        <f t="shared" ca="1" si="489"/>
        <v>84.743742439024388</v>
      </c>
      <c r="AL862" s="137">
        <f t="shared" ca="1" si="490"/>
        <v>87.214829268292689</v>
      </c>
    </row>
    <row r="863" spans="1:38">
      <c r="C863" s="22" t="s">
        <v>85</v>
      </c>
      <c r="E863" s="22"/>
      <c r="F863" s="22"/>
      <c r="G863" s="22"/>
      <c r="H863" s="23"/>
      <c r="I863" s="24"/>
      <c r="J863" s="32"/>
      <c r="K863" s="26"/>
      <c r="L863" s="13">
        <f t="shared" si="485"/>
        <v>0</v>
      </c>
      <c r="M863" s="27"/>
      <c r="N863" s="27">
        <f t="shared" si="495"/>
        <v>0</v>
      </c>
      <c r="P863" s="30">
        <f t="shared" si="477"/>
        <v>0</v>
      </c>
      <c r="Q863" s="48">
        <f t="shared" si="480"/>
        <v>0</v>
      </c>
      <c r="R863" s="44">
        <f t="shared" si="476"/>
        <v>0</v>
      </c>
      <c r="S863" s="48">
        <f t="shared" si="491"/>
        <v>0</v>
      </c>
      <c r="T863" s="44">
        <f t="shared" si="482"/>
        <v>0</v>
      </c>
      <c r="U863" s="48">
        <f t="shared" si="492"/>
        <v>0</v>
      </c>
      <c r="V863" s="44">
        <f t="shared" si="483"/>
        <v>0</v>
      </c>
      <c r="W863" s="48">
        <f t="shared" si="493"/>
        <v>0</v>
      </c>
      <c r="X863" s="44">
        <f t="shared" si="484"/>
        <v>0</v>
      </c>
      <c r="Y863" s="48">
        <f t="shared" si="494"/>
        <v>0</v>
      </c>
      <c r="Z863" s="34">
        <f ca="1">SUM(Z833:Z862)</f>
        <v>139462609.82250005</v>
      </c>
      <c r="AC863" s="87">
        <f t="shared" si="496"/>
        <v>0</v>
      </c>
      <c r="AD863" s="83">
        <f t="shared" si="497"/>
        <v>0</v>
      </c>
      <c r="AE863" s="92">
        <f t="shared" si="471"/>
        <v>0</v>
      </c>
      <c r="AF863" s="92">
        <f t="shared" si="472"/>
        <v>0</v>
      </c>
      <c r="AG863" s="92">
        <f t="shared" si="473"/>
        <v>0</v>
      </c>
      <c r="AH863" s="92">
        <f t="shared" si="474"/>
        <v>0</v>
      </c>
      <c r="AI863" s="137">
        <f t="shared" si="487"/>
        <v>0</v>
      </c>
      <c r="AJ863" s="137">
        <f t="shared" si="488"/>
        <v>0</v>
      </c>
      <c r="AK863" s="137">
        <f t="shared" si="489"/>
        <v>0</v>
      </c>
      <c r="AL863" s="137">
        <f t="shared" si="490"/>
        <v>0</v>
      </c>
    </row>
    <row r="864" spans="1:38" ht="12">
      <c r="A864" s="5" t="s">
        <v>14</v>
      </c>
      <c r="B864" s="5" t="s">
        <v>408</v>
      </c>
      <c r="C864" s="22" t="s">
        <v>1639</v>
      </c>
      <c r="D864" s="93" t="s">
        <v>2119</v>
      </c>
      <c r="E864" s="112" t="s">
        <v>2101</v>
      </c>
      <c r="F864" s="93"/>
      <c r="G864" s="93" t="s">
        <v>2195</v>
      </c>
      <c r="H864" s="23" t="s">
        <v>482</v>
      </c>
      <c r="I864" s="24"/>
      <c r="J864" s="15">
        <v>8200</v>
      </c>
      <c r="K864" s="26"/>
      <c r="L864" s="13">
        <f t="shared" si="485"/>
        <v>100</v>
      </c>
      <c r="M864" s="27"/>
      <c r="N864" s="27"/>
      <c r="Q864" s="48"/>
      <c r="R864" s="44"/>
      <c r="S864" s="48"/>
      <c r="T864" s="44"/>
      <c r="U864" s="48"/>
      <c r="V864" s="44"/>
      <c r="W864" s="48"/>
      <c r="X864" s="44"/>
      <c r="Y864" s="48"/>
      <c r="Z864" s="34"/>
      <c r="AC864" s="87">
        <f t="shared" si="496"/>
        <v>120</v>
      </c>
      <c r="AD864" s="83">
        <f t="shared" si="497"/>
        <v>11160</v>
      </c>
      <c r="AE864" s="92">
        <f t="shared" si="471"/>
        <v>110.00000000000001</v>
      </c>
      <c r="AF864" s="92">
        <f t="shared" si="472"/>
        <v>113.3</v>
      </c>
      <c r="AG864" s="92">
        <f t="shared" si="473"/>
        <v>116.6</v>
      </c>
      <c r="AH864" s="92">
        <f t="shared" si="474"/>
        <v>120</v>
      </c>
      <c r="AI864" s="137">
        <f t="shared" si="487"/>
        <v>10670.000000000002</v>
      </c>
      <c r="AJ864" s="137">
        <f t="shared" si="488"/>
        <v>10990.1</v>
      </c>
      <c r="AK864" s="137">
        <f t="shared" si="489"/>
        <v>11310.199999999999</v>
      </c>
      <c r="AL864" s="137">
        <f t="shared" si="490"/>
        <v>11640</v>
      </c>
    </row>
    <row r="865" spans="1:38" ht="12">
      <c r="A865" s="5" t="s">
        <v>14</v>
      </c>
      <c r="B865" s="5" t="s">
        <v>408</v>
      </c>
      <c r="C865" s="22" t="s">
        <v>1639</v>
      </c>
      <c r="D865" s="93" t="s">
        <v>2120</v>
      </c>
      <c r="E865" s="113" t="s">
        <v>2102</v>
      </c>
      <c r="F865" s="93"/>
      <c r="G865" s="93" t="s">
        <v>2196</v>
      </c>
      <c r="H865" s="23" t="s">
        <v>482</v>
      </c>
      <c r="I865" s="24"/>
      <c r="J865" s="15">
        <v>810</v>
      </c>
      <c r="K865" s="26"/>
      <c r="L865" s="13">
        <f t="shared" si="485"/>
        <v>9.8780487804878057</v>
      </c>
      <c r="M865" s="27"/>
      <c r="N865" s="27"/>
      <c r="Q865" s="48"/>
      <c r="R865" s="44"/>
      <c r="S865" s="48"/>
      <c r="T865" s="44"/>
      <c r="U865" s="48"/>
      <c r="V865" s="44"/>
      <c r="W865" s="48"/>
      <c r="X865" s="44"/>
      <c r="Y865" s="48"/>
      <c r="Z865" s="34"/>
      <c r="AC865" s="87">
        <f t="shared" si="496"/>
        <v>11.853658536585366</v>
      </c>
      <c r="AD865" s="83">
        <f t="shared" si="497"/>
        <v>1102.3902439024391</v>
      </c>
      <c r="AE865" s="92">
        <f t="shared" si="471"/>
        <v>10.865853658536587</v>
      </c>
      <c r="AF865" s="92">
        <f t="shared" si="472"/>
        <v>11.191829268292684</v>
      </c>
      <c r="AG865" s="92">
        <f t="shared" si="473"/>
        <v>11.51780487804878</v>
      </c>
      <c r="AH865" s="92">
        <f t="shared" si="474"/>
        <v>11.853658536585366</v>
      </c>
      <c r="AI865" s="137">
        <f t="shared" si="487"/>
        <v>1053.9878048780488</v>
      </c>
      <c r="AJ865" s="137">
        <f t="shared" si="488"/>
        <v>1085.6074390243905</v>
      </c>
      <c r="AK865" s="137">
        <f t="shared" si="489"/>
        <v>1117.2270731707317</v>
      </c>
      <c r="AL865" s="137">
        <f t="shared" si="490"/>
        <v>1149.8048780487804</v>
      </c>
    </row>
    <row r="866" spans="1:38" ht="24">
      <c r="A866" s="5" t="s">
        <v>14</v>
      </c>
      <c r="B866" s="5" t="s">
        <v>408</v>
      </c>
      <c r="C866" s="22" t="s">
        <v>1639</v>
      </c>
      <c r="D866" s="93" t="s">
        <v>2121</v>
      </c>
      <c r="E866" s="112" t="s">
        <v>2103</v>
      </c>
      <c r="F866" s="93"/>
      <c r="G866" s="93" t="s">
        <v>2197</v>
      </c>
      <c r="H866" s="23" t="s">
        <v>482</v>
      </c>
      <c r="I866" s="24"/>
      <c r="J866" s="15">
        <v>12300</v>
      </c>
      <c r="K866" s="26"/>
      <c r="L866" s="13">
        <f t="shared" si="485"/>
        <v>150</v>
      </c>
      <c r="M866" s="27"/>
      <c r="N866" s="27"/>
      <c r="Q866" s="48"/>
      <c r="R866" s="44"/>
      <c r="S866" s="48"/>
      <c r="T866" s="44"/>
      <c r="U866" s="48"/>
      <c r="V866" s="44"/>
      <c r="W866" s="48"/>
      <c r="X866" s="44"/>
      <c r="Y866" s="48"/>
      <c r="Z866" s="34"/>
      <c r="AC866" s="87">
        <f t="shared" si="496"/>
        <v>180</v>
      </c>
      <c r="AD866" s="83">
        <f t="shared" si="497"/>
        <v>16740</v>
      </c>
      <c r="AE866" s="92">
        <f t="shared" si="471"/>
        <v>165</v>
      </c>
      <c r="AF866" s="92">
        <f t="shared" si="472"/>
        <v>169.95</v>
      </c>
      <c r="AG866" s="92">
        <f t="shared" si="473"/>
        <v>174.89999999999998</v>
      </c>
      <c r="AH866" s="92">
        <f t="shared" si="474"/>
        <v>180</v>
      </c>
      <c r="AI866" s="137">
        <f t="shared" si="487"/>
        <v>16005</v>
      </c>
      <c r="AJ866" s="137">
        <f t="shared" si="488"/>
        <v>16485.149999999998</v>
      </c>
      <c r="AK866" s="137">
        <f t="shared" si="489"/>
        <v>16965.3</v>
      </c>
      <c r="AL866" s="137">
        <f t="shared" si="490"/>
        <v>17460</v>
      </c>
    </row>
    <row r="867" spans="1:38" ht="12">
      <c r="A867" s="5" t="s">
        <v>14</v>
      </c>
      <c r="B867" s="5" t="s">
        <v>408</v>
      </c>
      <c r="C867" s="22" t="s">
        <v>1639</v>
      </c>
      <c r="D867" s="93" t="s">
        <v>2122</v>
      </c>
      <c r="E867" s="113" t="s">
        <v>2104</v>
      </c>
      <c r="F867" s="93"/>
      <c r="G867" s="93" t="s">
        <v>2195</v>
      </c>
      <c r="H867" s="23" t="s">
        <v>482</v>
      </c>
      <c r="I867" s="24"/>
      <c r="J867" s="15">
        <v>9840</v>
      </c>
      <c r="K867" s="26"/>
      <c r="L867" s="13">
        <f t="shared" si="485"/>
        <v>120</v>
      </c>
      <c r="M867" s="27"/>
      <c r="N867" s="27"/>
      <c r="Q867" s="48"/>
      <c r="R867" s="44"/>
      <c r="S867" s="48"/>
      <c r="T867" s="44"/>
      <c r="U867" s="48"/>
      <c r="V867" s="44"/>
      <c r="W867" s="48"/>
      <c r="X867" s="44"/>
      <c r="Y867" s="48"/>
      <c r="Z867" s="34"/>
      <c r="AC867" s="87">
        <f t="shared" si="496"/>
        <v>144</v>
      </c>
      <c r="AD867" s="83">
        <f t="shared" si="497"/>
        <v>13392</v>
      </c>
      <c r="AE867" s="92">
        <f t="shared" si="471"/>
        <v>132</v>
      </c>
      <c r="AF867" s="92">
        <f t="shared" si="472"/>
        <v>135.96</v>
      </c>
      <c r="AG867" s="92">
        <f t="shared" si="473"/>
        <v>139.91999999999999</v>
      </c>
      <c r="AH867" s="92">
        <f t="shared" si="474"/>
        <v>144</v>
      </c>
      <c r="AI867" s="137">
        <f t="shared" si="487"/>
        <v>12804</v>
      </c>
      <c r="AJ867" s="137">
        <f t="shared" si="488"/>
        <v>13188.12</v>
      </c>
      <c r="AK867" s="137">
        <f t="shared" si="489"/>
        <v>13572.239999999998</v>
      </c>
      <c r="AL867" s="137">
        <f t="shared" si="490"/>
        <v>13968</v>
      </c>
    </row>
    <row r="868" spans="1:38" ht="12">
      <c r="A868" s="5" t="s">
        <v>14</v>
      </c>
      <c r="B868" s="5" t="s">
        <v>408</v>
      </c>
      <c r="C868" s="22" t="s">
        <v>1639</v>
      </c>
      <c r="D868" s="93" t="s">
        <v>2123</v>
      </c>
      <c r="E868" s="112" t="s">
        <v>2105</v>
      </c>
      <c r="F868" s="93"/>
      <c r="G868" s="93" t="s">
        <v>2198</v>
      </c>
      <c r="H868" s="23" t="s">
        <v>482</v>
      </c>
      <c r="I868" s="24"/>
      <c r="J868" s="15">
        <v>820</v>
      </c>
      <c r="K868" s="26"/>
      <c r="L868" s="13">
        <f t="shared" si="485"/>
        <v>10</v>
      </c>
      <c r="M868" s="27"/>
      <c r="N868" s="27"/>
      <c r="Q868" s="48"/>
      <c r="R868" s="44"/>
      <c r="S868" s="48"/>
      <c r="T868" s="44"/>
      <c r="U868" s="48"/>
      <c r="V868" s="44"/>
      <c r="W868" s="48"/>
      <c r="X868" s="44"/>
      <c r="Y868" s="48"/>
      <c r="Z868" s="34"/>
      <c r="AC868" s="87">
        <f t="shared" si="496"/>
        <v>12</v>
      </c>
      <c r="AD868" s="83">
        <f t="shared" si="497"/>
        <v>1116</v>
      </c>
      <c r="AE868" s="92">
        <f t="shared" si="471"/>
        <v>11</v>
      </c>
      <c r="AF868" s="92">
        <f t="shared" si="472"/>
        <v>11.33</v>
      </c>
      <c r="AG868" s="92">
        <f t="shared" si="473"/>
        <v>11.66</v>
      </c>
      <c r="AH868" s="92">
        <f t="shared" si="474"/>
        <v>12</v>
      </c>
      <c r="AI868" s="137">
        <f t="shared" si="487"/>
        <v>1067</v>
      </c>
      <c r="AJ868" s="137">
        <f t="shared" si="488"/>
        <v>1099.01</v>
      </c>
      <c r="AK868" s="137">
        <f t="shared" si="489"/>
        <v>1131.02</v>
      </c>
      <c r="AL868" s="137">
        <f t="shared" si="490"/>
        <v>1164</v>
      </c>
    </row>
    <row r="869" spans="1:38" ht="14.4">
      <c r="A869" s="5" t="s">
        <v>14</v>
      </c>
      <c r="B869" s="5" t="s">
        <v>408</v>
      </c>
      <c r="C869" s="22" t="s">
        <v>1639</v>
      </c>
      <c r="D869" s="93" t="s">
        <v>2124</v>
      </c>
      <c r="E869" s="114" t="s">
        <v>2106</v>
      </c>
      <c r="F869" s="93"/>
      <c r="G869" s="93" t="s">
        <v>2198</v>
      </c>
      <c r="H869" s="23" t="s">
        <v>482</v>
      </c>
      <c r="I869" s="24"/>
      <c r="J869" s="15">
        <v>820</v>
      </c>
      <c r="K869" s="26"/>
      <c r="L869" s="13">
        <f t="shared" si="485"/>
        <v>10</v>
      </c>
      <c r="M869" s="27"/>
      <c r="N869" s="27"/>
      <c r="Q869" s="48"/>
      <c r="R869" s="44"/>
      <c r="S869" s="48"/>
      <c r="T869" s="44"/>
      <c r="U869" s="48"/>
      <c r="V869" s="44"/>
      <c r="W869" s="48"/>
      <c r="X869" s="44"/>
      <c r="Y869" s="48"/>
      <c r="Z869" s="34"/>
      <c r="AC869" s="87">
        <f t="shared" si="496"/>
        <v>12</v>
      </c>
      <c r="AD869" s="83">
        <f t="shared" si="497"/>
        <v>1116</v>
      </c>
      <c r="AE869" s="92">
        <f t="shared" si="471"/>
        <v>11</v>
      </c>
      <c r="AF869" s="92">
        <f t="shared" si="472"/>
        <v>11.33</v>
      </c>
      <c r="AG869" s="92">
        <f t="shared" si="473"/>
        <v>11.66</v>
      </c>
      <c r="AH869" s="92">
        <f t="shared" si="474"/>
        <v>12</v>
      </c>
      <c r="AI869" s="137">
        <f t="shared" si="487"/>
        <v>1067</v>
      </c>
      <c r="AJ869" s="137">
        <f t="shared" si="488"/>
        <v>1099.01</v>
      </c>
      <c r="AK869" s="137">
        <f t="shared" si="489"/>
        <v>1131.02</v>
      </c>
      <c r="AL869" s="137">
        <f t="shared" si="490"/>
        <v>1164</v>
      </c>
    </row>
    <row r="870" spans="1:38" ht="14.4">
      <c r="A870" s="5" t="s">
        <v>14</v>
      </c>
      <c r="B870" s="5" t="s">
        <v>408</v>
      </c>
      <c r="C870" s="22" t="s">
        <v>1639</v>
      </c>
      <c r="D870" s="93" t="s">
        <v>2125</v>
      </c>
      <c r="E870" s="115" t="s">
        <v>2107</v>
      </c>
      <c r="F870" s="115" t="s">
        <v>2108</v>
      </c>
      <c r="G870" s="115" t="s">
        <v>2199</v>
      </c>
      <c r="H870" s="23" t="s">
        <v>482</v>
      </c>
      <c r="I870" s="24"/>
      <c r="J870" s="15">
        <v>3444</v>
      </c>
      <c r="K870" s="26"/>
      <c r="L870" s="13">
        <f t="shared" si="485"/>
        <v>42</v>
      </c>
      <c r="M870" s="27"/>
      <c r="N870" s="27"/>
      <c r="Q870" s="48"/>
      <c r="R870" s="44"/>
      <c r="S870" s="48"/>
      <c r="T870" s="44"/>
      <c r="U870" s="48"/>
      <c r="V870" s="44"/>
      <c r="W870" s="48"/>
      <c r="X870" s="44"/>
      <c r="Y870" s="48"/>
      <c r="Z870" s="34"/>
      <c r="AC870" s="87">
        <f t="shared" si="496"/>
        <v>50.4</v>
      </c>
      <c r="AD870" s="83">
        <f t="shared" si="497"/>
        <v>4687.2</v>
      </c>
      <c r="AE870" s="92">
        <f t="shared" si="471"/>
        <v>46.2</v>
      </c>
      <c r="AF870" s="92">
        <f t="shared" si="472"/>
        <v>47.585999999999999</v>
      </c>
      <c r="AG870" s="92">
        <f t="shared" si="473"/>
        <v>48.971999999999994</v>
      </c>
      <c r="AH870" s="92">
        <f t="shared" si="474"/>
        <v>50.4</v>
      </c>
      <c r="AI870" s="137">
        <f t="shared" si="487"/>
        <v>4481.4000000000005</v>
      </c>
      <c r="AJ870" s="137">
        <f t="shared" si="488"/>
        <v>4615.8419999999996</v>
      </c>
      <c r="AK870" s="137">
        <f t="shared" si="489"/>
        <v>4750.2839999999997</v>
      </c>
      <c r="AL870" s="137">
        <f t="shared" si="490"/>
        <v>4888.8</v>
      </c>
    </row>
    <row r="871" spans="1:38" ht="14.4">
      <c r="A871" s="5" t="s">
        <v>14</v>
      </c>
      <c r="B871" s="5" t="s">
        <v>408</v>
      </c>
      <c r="C871" s="22" t="s">
        <v>1639</v>
      </c>
      <c r="D871" s="93" t="s">
        <v>2126</v>
      </c>
      <c r="E871" s="115" t="s">
        <v>2107</v>
      </c>
      <c r="F871" s="116" t="s">
        <v>2109</v>
      </c>
      <c r="G871" s="115" t="s">
        <v>2199</v>
      </c>
      <c r="H871" s="23" t="s">
        <v>482</v>
      </c>
      <c r="I871" s="24"/>
      <c r="J871" s="15">
        <v>2952</v>
      </c>
      <c r="K871" s="26"/>
      <c r="L871" s="13">
        <f t="shared" si="485"/>
        <v>36</v>
      </c>
      <c r="M871" s="27"/>
      <c r="N871" s="27"/>
      <c r="Q871" s="48"/>
      <c r="R871" s="44"/>
      <c r="S871" s="48"/>
      <c r="T871" s="44"/>
      <c r="U871" s="48"/>
      <c r="V871" s="44"/>
      <c r="W871" s="48"/>
      <c r="X871" s="44"/>
      <c r="Y871" s="48"/>
      <c r="Z871" s="34"/>
      <c r="AC871" s="87">
        <f t="shared" si="496"/>
        <v>43.199999999999996</v>
      </c>
      <c r="AD871" s="83">
        <f t="shared" si="497"/>
        <v>4017.5999999999995</v>
      </c>
      <c r="AE871" s="92">
        <f t="shared" si="471"/>
        <v>39.6</v>
      </c>
      <c r="AF871" s="92">
        <f t="shared" si="472"/>
        <v>40.787999999999997</v>
      </c>
      <c r="AG871" s="92">
        <f t="shared" si="473"/>
        <v>41.975999999999999</v>
      </c>
      <c r="AH871" s="92">
        <f t="shared" si="474"/>
        <v>43.199999999999996</v>
      </c>
      <c r="AI871" s="137">
        <f t="shared" si="487"/>
        <v>3841.2000000000003</v>
      </c>
      <c r="AJ871" s="137">
        <f t="shared" si="488"/>
        <v>3956.4359999999997</v>
      </c>
      <c r="AK871" s="137">
        <f t="shared" si="489"/>
        <v>4071.672</v>
      </c>
      <c r="AL871" s="137">
        <f t="shared" si="490"/>
        <v>4190.3999999999996</v>
      </c>
    </row>
    <row r="872" spans="1:38" ht="14.4">
      <c r="A872" s="5" t="s">
        <v>14</v>
      </c>
      <c r="B872" s="5" t="s">
        <v>408</v>
      </c>
      <c r="C872" s="22" t="s">
        <v>1639</v>
      </c>
      <c r="D872" s="93" t="s">
        <v>2127</v>
      </c>
      <c r="E872" s="115" t="s">
        <v>2107</v>
      </c>
      <c r="F872" s="116" t="s">
        <v>2110</v>
      </c>
      <c r="G872" s="115" t="s">
        <v>2199</v>
      </c>
      <c r="H872" s="23" t="s">
        <v>482</v>
      </c>
      <c r="I872" s="24"/>
      <c r="J872" s="15">
        <v>492</v>
      </c>
      <c r="K872" s="26"/>
      <c r="L872" s="13">
        <f t="shared" si="485"/>
        <v>6</v>
      </c>
      <c r="M872" s="27"/>
      <c r="N872" s="27"/>
      <c r="Q872" s="48"/>
      <c r="R872" s="44"/>
      <c r="S872" s="48"/>
      <c r="T872" s="44"/>
      <c r="U872" s="48"/>
      <c r="V872" s="44"/>
      <c r="W872" s="48"/>
      <c r="X872" s="44"/>
      <c r="Y872" s="48"/>
      <c r="Z872" s="34"/>
      <c r="AC872" s="87">
        <f t="shared" si="496"/>
        <v>7.1999999999999993</v>
      </c>
      <c r="AD872" s="83">
        <f t="shared" si="497"/>
        <v>669.59999999999991</v>
      </c>
      <c r="AE872" s="92">
        <f t="shared" si="471"/>
        <v>6.6000000000000005</v>
      </c>
      <c r="AF872" s="92">
        <f t="shared" si="472"/>
        <v>6.798</v>
      </c>
      <c r="AG872" s="92">
        <f t="shared" si="473"/>
        <v>6.9959999999999996</v>
      </c>
      <c r="AH872" s="92">
        <f t="shared" si="474"/>
        <v>7.1999999999999993</v>
      </c>
      <c r="AI872" s="137">
        <f t="shared" si="487"/>
        <v>640.20000000000005</v>
      </c>
      <c r="AJ872" s="137">
        <f t="shared" si="488"/>
        <v>659.40599999999995</v>
      </c>
      <c r="AK872" s="137">
        <f t="shared" si="489"/>
        <v>678.61199999999997</v>
      </c>
      <c r="AL872" s="137">
        <f t="shared" si="490"/>
        <v>698.4</v>
      </c>
    </row>
    <row r="873" spans="1:38" ht="14.4">
      <c r="A873" s="5" t="s">
        <v>14</v>
      </c>
      <c r="B873" s="5" t="s">
        <v>408</v>
      </c>
      <c r="C873" s="22" t="s">
        <v>1639</v>
      </c>
      <c r="D873" s="93" t="s">
        <v>2128</v>
      </c>
      <c r="E873" s="115" t="s">
        <v>2107</v>
      </c>
      <c r="F873" s="116" t="s">
        <v>2111</v>
      </c>
      <c r="G873" s="115" t="s">
        <v>2199</v>
      </c>
      <c r="H873" s="23" t="s">
        <v>482</v>
      </c>
      <c r="I873" s="24"/>
      <c r="J873" s="15">
        <v>492</v>
      </c>
      <c r="K873" s="26"/>
      <c r="L873" s="13">
        <f t="shared" si="485"/>
        <v>6</v>
      </c>
      <c r="M873" s="27"/>
      <c r="N873" s="27"/>
      <c r="Q873" s="48"/>
      <c r="R873" s="44"/>
      <c r="S873" s="48"/>
      <c r="T873" s="44"/>
      <c r="U873" s="48"/>
      <c r="V873" s="44"/>
      <c r="W873" s="48"/>
      <c r="X873" s="44"/>
      <c r="Y873" s="48"/>
      <c r="Z873" s="34"/>
      <c r="AC873" s="87">
        <f t="shared" si="496"/>
        <v>7.1999999999999993</v>
      </c>
      <c r="AD873" s="83">
        <f t="shared" si="497"/>
        <v>669.59999999999991</v>
      </c>
      <c r="AE873" s="92">
        <f t="shared" si="471"/>
        <v>6.6000000000000005</v>
      </c>
      <c r="AF873" s="92">
        <f t="shared" si="472"/>
        <v>6.798</v>
      </c>
      <c r="AG873" s="92">
        <f t="shared" si="473"/>
        <v>6.9959999999999996</v>
      </c>
      <c r="AH873" s="92">
        <f t="shared" si="474"/>
        <v>7.1999999999999993</v>
      </c>
      <c r="AI873" s="137">
        <f t="shared" si="487"/>
        <v>640.20000000000005</v>
      </c>
      <c r="AJ873" s="137">
        <f t="shared" si="488"/>
        <v>659.40599999999995</v>
      </c>
      <c r="AK873" s="137">
        <f t="shared" si="489"/>
        <v>678.61199999999997</v>
      </c>
      <c r="AL873" s="137">
        <f t="shared" si="490"/>
        <v>698.4</v>
      </c>
    </row>
    <row r="874" spans="1:38" ht="14.4">
      <c r="A874" s="5" t="s">
        <v>14</v>
      </c>
      <c r="B874" s="5" t="s">
        <v>408</v>
      </c>
      <c r="C874" s="22" t="s">
        <v>1639</v>
      </c>
      <c r="D874" s="93" t="s">
        <v>2129</v>
      </c>
      <c r="E874" s="117" t="s">
        <v>2118</v>
      </c>
      <c r="F874" s="114" t="s">
        <v>2112</v>
      </c>
      <c r="G874" s="114" t="s">
        <v>2201</v>
      </c>
      <c r="H874" s="23" t="s">
        <v>482</v>
      </c>
      <c r="I874" s="24"/>
      <c r="J874" s="15">
        <v>1230</v>
      </c>
      <c r="K874" s="26"/>
      <c r="L874" s="13">
        <f t="shared" si="485"/>
        <v>15</v>
      </c>
      <c r="M874" s="27"/>
      <c r="N874" s="27"/>
      <c r="Q874" s="48"/>
      <c r="R874" s="44"/>
      <c r="S874" s="48"/>
      <c r="T874" s="44"/>
      <c r="U874" s="48"/>
      <c r="V874" s="44"/>
      <c r="W874" s="48"/>
      <c r="X874" s="44"/>
      <c r="Y874" s="48"/>
      <c r="Z874" s="34"/>
      <c r="AC874" s="87">
        <f t="shared" si="496"/>
        <v>18</v>
      </c>
      <c r="AD874" s="83">
        <f t="shared" si="497"/>
        <v>1674</v>
      </c>
      <c r="AE874" s="92">
        <f t="shared" si="471"/>
        <v>16.5</v>
      </c>
      <c r="AF874" s="92">
        <f t="shared" si="472"/>
        <v>16.995000000000001</v>
      </c>
      <c r="AG874" s="92">
        <f t="shared" si="473"/>
        <v>17.489999999999998</v>
      </c>
      <c r="AH874" s="92">
        <f t="shared" si="474"/>
        <v>18</v>
      </c>
      <c r="AI874" s="137">
        <f t="shared" si="487"/>
        <v>1600.5</v>
      </c>
      <c r="AJ874" s="137">
        <f t="shared" si="488"/>
        <v>1648.5150000000001</v>
      </c>
      <c r="AK874" s="137">
        <f t="shared" si="489"/>
        <v>1696.5299999999997</v>
      </c>
      <c r="AL874" s="137">
        <f t="shared" si="490"/>
        <v>1746</v>
      </c>
    </row>
    <row r="875" spans="1:38" ht="14.4">
      <c r="A875" s="5" t="s">
        <v>14</v>
      </c>
      <c r="B875" s="5" t="s">
        <v>408</v>
      </c>
      <c r="C875" s="22" t="s">
        <v>1639</v>
      </c>
      <c r="D875" s="93" t="s">
        <v>2130</v>
      </c>
      <c r="E875" s="114" t="s">
        <v>2113</v>
      </c>
      <c r="F875" s="93"/>
      <c r="G875" s="93" t="s">
        <v>2195</v>
      </c>
      <c r="H875" s="23" t="s">
        <v>482</v>
      </c>
      <c r="I875" s="24"/>
      <c r="J875" s="15">
        <v>1968</v>
      </c>
      <c r="K875" s="26"/>
      <c r="L875" s="13">
        <f t="shared" si="485"/>
        <v>24</v>
      </c>
      <c r="M875" s="27"/>
      <c r="N875" s="27"/>
      <c r="Q875" s="48"/>
      <c r="R875" s="44"/>
      <c r="S875" s="48"/>
      <c r="T875" s="44"/>
      <c r="U875" s="48"/>
      <c r="V875" s="44"/>
      <c r="W875" s="48"/>
      <c r="X875" s="44"/>
      <c r="Y875" s="48"/>
      <c r="Z875" s="34"/>
      <c r="AC875" s="87">
        <f t="shared" si="496"/>
        <v>28.799999999999997</v>
      </c>
      <c r="AD875" s="83">
        <f t="shared" si="497"/>
        <v>2678.3999999999996</v>
      </c>
      <c r="AE875" s="92">
        <f t="shared" si="471"/>
        <v>26.400000000000002</v>
      </c>
      <c r="AF875" s="92">
        <f t="shared" si="472"/>
        <v>27.192</v>
      </c>
      <c r="AG875" s="92">
        <f t="shared" si="473"/>
        <v>27.983999999999998</v>
      </c>
      <c r="AH875" s="92">
        <f t="shared" si="474"/>
        <v>28.799999999999997</v>
      </c>
      <c r="AI875" s="137">
        <f t="shared" si="487"/>
        <v>2560.8000000000002</v>
      </c>
      <c r="AJ875" s="137">
        <f t="shared" si="488"/>
        <v>2637.6239999999998</v>
      </c>
      <c r="AK875" s="137">
        <f t="shared" si="489"/>
        <v>2714.4479999999999</v>
      </c>
      <c r="AL875" s="137">
        <f t="shared" si="490"/>
        <v>2793.6</v>
      </c>
    </row>
    <row r="876" spans="1:38" ht="14.4">
      <c r="A876" s="5" t="s">
        <v>14</v>
      </c>
      <c r="B876" s="5" t="s">
        <v>408</v>
      </c>
      <c r="C876" s="22" t="s">
        <v>1639</v>
      </c>
      <c r="D876" s="93" t="s">
        <v>2131</v>
      </c>
      <c r="E876" s="114" t="s">
        <v>2114</v>
      </c>
      <c r="F876" s="93"/>
      <c r="G876" s="93" t="s">
        <v>2196</v>
      </c>
      <c r="H876" s="23" t="s">
        <v>482</v>
      </c>
      <c r="I876" s="24"/>
      <c r="J876" s="15">
        <v>984</v>
      </c>
      <c r="K876" s="26"/>
      <c r="L876" s="13">
        <f t="shared" si="485"/>
        <v>12</v>
      </c>
      <c r="M876" s="27"/>
      <c r="N876" s="27"/>
      <c r="Q876" s="48"/>
      <c r="R876" s="44"/>
      <c r="S876" s="48"/>
      <c r="T876" s="44"/>
      <c r="U876" s="48"/>
      <c r="V876" s="44"/>
      <c r="W876" s="48"/>
      <c r="X876" s="44"/>
      <c r="Y876" s="48"/>
      <c r="Z876" s="34"/>
      <c r="AC876" s="87">
        <f t="shared" si="496"/>
        <v>14.399999999999999</v>
      </c>
      <c r="AD876" s="83">
        <f t="shared" si="497"/>
        <v>1339.1999999999998</v>
      </c>
      <c r="AE876" s="92">
        <f t="shared" si="471"/>
        <v>13.200000000000001</v>
      </c>
      <c r="AF876" s="92">
        <f t="shared" si="472"/>
        <v>13.596</v>
      </c>
      <c r="AG876" s="92">
        <f t="shared" si="473"/>
        <v>13.991999999999999</v>
      </c>
      <c r="AH876" s="92">
        <f t="shared" si="474"/>
        <v>14.399999999999999</v>
      </c>
      <c r="AI876" s="137">
        <f t="shared" si="487"/>
        <v>1280.4000000000001</v>
      </c>
      <c r="AJ876" s="137">
        <f t="shared" si="488"/>
        <v>1318.8119999999999</v>
      </c>
      <c r="AK876" s="137">
        <f t="shared" si="489"/>
        <v>1357.2239999999999</v>
      </c>
      <c r="AL876" s="137">
        <f t="shared" si="490"/>
        <v>1396.8</v>
      </c>
    </row>
    <row r="877" spans="1:38" ht="14.4">
      <c r="A877" s="5" t="s">
        <v>14</v>
      </c>
      <c r="B877" s="5" t="s">
        <v>408</v>
      </c>
      <c r="C877" s="22" t="s">
        <v>1639</v>
      </c>
      <c r="D877" s="93" t="s">
        <v>2132</v>
      </c>
      <c r="E877" s="114" t="s">
        <v>2115</v>
      </c>
      <c r="F877" s="93"/>
      <c r="G877" s="93" t="s">
        <v>2196</v>
      </c>
      <c r="H877" s="23" t="s">
        <v>482</v>
      </c>
      <c r="I877" s="24"/>
      <c r="J877" s="15">
        <v>1148</v>
      </c>
      <c r="K877" s="26"/>
      <c r="L877" s="13">
        <f t="shared" si="485"/>
        <v>14</v>
      </c>
      <c r="M877" s="27"/>
      <c r="N877" s="27"/>
      <c r="Q877" s="48"/>
      <c r="R877" s="44"/>
      <c r="S877" s="48"/>
      <c r="T877" s="44"/>
      <c r="U877" s="48"/>
      <c r="V877" s="44"/>
      <c r="W877" s="48"/>
      <c r="X877" s="44"/>
      <c r="Y877" s="48"/>
      <c r="Z877" s="34"/>
      <c r="AC877" s="87">
        <f t="shared" si="496"/>
        <v>16.8</v>
      </c>
      <c r="AD877" s="83">
        <f t="shared" si="497"/>
        <v>1562.4</v>
      </c>
      <c r="AE877" s="92">
        <f t="shared" si="471"/>
        <v>15.400000000000002</v>
      </c>
      <c r="AF877" s="92">
        <f t="shared" si="472"/>
        <v>15.862</v>
      </c>
      <c r="AG877" s="92">
        <f t="shared" si="473"/>
        <v>16.323999999999998</v>
      </c>
      <c r="AH877" s="92">
        <f t="shared" si="474"/>
        <v>16.8</v>
      </c>
      <c r="AI877" s="137">
        <f t="shared" si="487"/>
        <v>1493.8000000000002</v>
      </c>
      <c r="AJ877" s="137">
        <f t="shared" si="488"/>
        <v>1538.614</v>
      </c>
      <c r="AK877" s="137">
        <f t="shared" si="489"/>
        <v>1583.4279999999999</v>
      </c>
      <c r="AL877" s="137">
        <f t="shared" si="490"/>
        <v>1629.6000000000001</v>
      </c>
    </row>
    <row r="878" spans="1:38" ht="14.4">
      <c r="A878" s="5" t="s">
        <v>14</v>
      </c>
      <c r="B878" s="5" t="s">
        <v>408</v>
      </c>
      <c r="C878" s="22" t="s">
        <v>1639</v>
      </c>
      <c r="D878" s="93" t="s">
        <v>2133</v>
      </c>
      <c r="E878" s="114" t="s">
        <v>2116</v>
      </c>
      <c r="F878" s="93"/>
      <c r="G878" s="93" t="s">
        <v>2196</v>
      </c>
      <c r="H878" s="23" t="s">
        <v>482</v>
      </c>
      <c r="I878" s="24"/>
      <c r="J878" s="15">
        <v>1148</v>
      </c>
      <c r="K878" s="26"/>
      <c r="L878" s="13">
        <f t="shared" si="485"/>
        <v>14</v>
      </c>
      <c r="M878" s="27"/>
      <c r="N878" s="27"/>
      <c r="Q878" s="48"/>
      <c r="R878" s="44"/>
      <c r="S878" s="48"/>
      <c r="T878" s="44"/>
      <c r="U878" s="48"/>
      <c r="V878" s="44"/>
      <c r="W878" s="48"/>
      <c r="X878" s="44"/>
      <c r="Y878" s="48"/>
      <c r="Z878" s="34"/>
      <c r="AC878" s="87">
        <f t="shared" si="496"/>
        <v>16.8</v>
      </c>
      <c r="AD878" s="83">
        <f t="shared" si="497"/>
        <v>1562.4</v>
      </c>
      <c r="AE878" s="92">
        <f t="shared" si="471"/>
        <v>15.400000000000002</v>
      </c>
      <c r="AF878" s="92">
        <f t="shared" si="472"/>
        <v>15.862</v>
      </c>
      <c r="AG878" s="92">
        <f t="shared" si="473"/>
        <v>16.323999999999998</v>
      </c>
      <c r="AH878" s="92">
        <f t="shared" si="474"/>
        <v>16.8</v>
      </c>
      <c r="AI878" s="137">
        <f t="shared" si="487"/>
        <v>1493.8000000000002</v>
      </c>
      <c r="AJ878" s="137">
        <f t="shared" si="488"/>
        <v>1538.614</v>
      </c>
      <c r="AK878" s="137">
        <f t="shared" si="489"/>
        <v>1583.4279999999999</v>
      </c>
      <c r="AL878" s="137">
        <f t="shared" si="490"/>
        <v>1629.6000000000001</v>
      </c>
    </row>
    <row r="879" spans="1:38" ht="14.4">
      <c r="A879" s="5" t="s">
        <v>14</v>
      </c>
      <c r="B879" s="5" t="s">
        <v>408</v>
      </c>
      <c r="C879" s="22" t="s">
        <v>1639</v>
      </c>
      <c r="D879" s="93" t="s">
        <v>2134</v>
      </c>
      <c r="E879" s="114" t="s">
        <v>2117</v>
      </c>
      <c r="F879" s="93"/>
      <c r="G879" s="93" t="s">
        <v>2195</v>
      </c>
      <c r="H879" s="23" t="s">
        <v>482</v>
      </c>
      <c r="I879" s="24"/>
      <c r="J879" s="15">
        <v>1640</v>
      </c>
      <c r="K879" s="26"/>
      <c r="L879" s="13">
        <f t="shared" si="485"/>
        <v>20</v>
      </c>
      <c r="M879" s="27"/>
      <c r="N879" s="27"/>
      <c r="Q879" s="48"/>
      <c r="R879" s="44"/>
      <c r="S879" s="48"/>
      <c r="T879" s="44"/>
      <c r="U879" s="48"/>
      <c r="V879" s="44"/>
      <c r="W879" s="48"/>
      <c r="X879" s="44"/>
      <c r="Y879" s="48"/>
      <c r="Z879" s="34"/>
      <c r="AC879" s="87">
        <f t="shared" si="496"/>
        <v>24</v>
      </c>
      <c r="AD879" s="83">
        <f t="shared" si="497"/>
        <v>2232</v>
      </c>
      <c r="AE879" s="92">
        <f t="shared" si="471"/>
        <v>22</v>
      </c>
      <c r="AF879" s="92">
        <f t="shared" si="472"/>
        <v>22.66</v>
      </c>
      <c r="AG879" s="92">
        <f t="shared" si="473"/>
        <v>23.32</v>
      </c>
      <c r="AH879" s="92">
        <f t="shared" si="474"/>
        <v>24</v>
      </c>
      <c r="AI879" s="137">
        <f t="shared" si="487"/>
        <v>2134</v>
      </c>
      <c r="AJ879" s="137">
        <f t="shared" si="488"/>
        <v>2198.02</v>
      </c>
      <c r="AK879" s="137">
        <f t="shared" si="489"/>
        <v>2262.04</v>
      </c>
      <c r="AL879" s="137">
        <f t="shared" si="490"/>
        <v>2328</v>
      </c>
    </row>
    <row r="880" spans="1:38" ht="14.4">
      <c r="A880" s="5" t="s">
        <v>14</v>
      </c>
      <c r="B880" s="5" t="s">
        <v>408</v>
      </c>
      <c r="C880" s="22" t="s">
        <v>1639</v>
      </c>
      <c r="D880" s="93" t="s">
        <v>2135</v>
      </c>
      <c r="E880" s="118" t="s">
        <v>2141</v>
      </c>
      <c r="F880" s="93"/>
      <c r="G880" s="93" t="s">
        <v>2195</v>
      </c>
      <c r="H880" s="23" t="s">
        <v>482</v>
      </c>
      <c r="I880" s="24"/>
      <c r="J880" s="15">
        <v>1640</v>
      </c>
      <c r="K880" s="26"/>
      <c r="L880" s="13">
        <f t="shared" si="485"/>
        <v>20</v>
      </c>
      <c r="M880" s="27"/>
      <c r="N880" s="27"/>
      <c r="Q880" s="48"/>
      <c r="R880" s="44"/>
      <c r="S880" s="48"/>
      <c r="T880" s="44"/>
      <c r="U880" s="48"/>
      <c r="V880" s="44"/>
      <c r="W880" s="48"/>
      <c r="X880" s="44"/>
      <c r="Y880" s="48"/>
      <c r="Z880" s="34"/>
      <c r="AC880" s="87">
        <f t="shared" si="496"/>
        <v>24</v>
      </c>
      <c r="AD880" s="83">
        <f t="shared" si="497"/>
        <v>2232</v>
      </c>
      <c r="AE880" s="92">
        <f t="shared" si="471"/>
        <v>22</v>
      </c>
      <c r="AF880" s="92">
        <f t="shared" si="472"/>
        <v>22.66</v>
      </c>
      <c r="AG880" s="92">
        <f t="shared" si="473"/>
        <v>23.32</v>
      </c>
      <c r="AH880" s="92">
        <f t="shared" si="474"/>
        <v>24</v>
      </c>
      <c r="AI880" s="137">
        <f t="shared" si="487"/>
        <v>2134</v>
      </c>
      <c r="AJ880" s="137">
        <f t="shared" si="488"/>
        <v>2198.02</v>
      </c>
      <c r="AK880" s="137">
        <f t="shared" si="489"/>
        <v>2262.04</v>
      </c>
      <c r="AL880" s="137">
        <f t="shared" si="490"/>
        <v>2328</v>
      </c>
    </row>
    <row r="881" spans="1:38" ht="15.6">
      <c r="A881" s="5" t="s">
        <v>14</v>
      </c>
      <c r="B881" s="5" t="s">
        <v>408</v>
      </c>
      <c r="C881" s="22" t="s">
        <v>1639</v>
      </c>
      <c r="D881" s="93" t="s">
        <v>2136</v>
      </c>
      <c r="E881" s="119" t="s">
        <v>2142</v>
      </c>
      <c r="F881" s="93"/>
      <c r="G881" s="93" t="s">
        <v>2195</v>
      </c>
      <c r="H881" s="23" t="s">
        <v>482</v>
      </c>
      <c r="I881" s="24"/>
      <c r="J881" s="15">
        <v>1640</v>
      </c>
      <c r="K881" s="26"/>
      <c r="L881" s="13">
        <f t="shared" si="485"/>
        <v>20</v>
      </c>
      <c r="M881" s="27"/>
      <c r="N881" s="27"/>
      <c r="Q881" s="48"/>
      <c r="R881" s="44"/>
      <c r="S881" s="48"/>
      <c r="T881" s="44"/>
      <c r="U881" s="48"/>
      <c r="V881" s="44"/>
      <c r="W881" s="48"/>
      <c r="X881" s="44"/>
      <c r="Y881" s="48"/>
      <c r="Z881" s="34"/>
      <c r="AC881" s="87">
        <f t="shared" si="496"/>
        <v>24</v>
      </c>
      <c r="AD881" s="83">
        <f t="shared" si="497"/>
        <v>2232</v>
      </c>
      <c r="AE881" s="92">
        <f t="shared" si="471"/>
        <v>22</v>
      </c>
      <c r="AF881" s="92">
        <f t="shared" si="472"/>
        <v>22.66</v>
      </c>
      <c r="AG881" s="92">
        <f t="shared" si="473"/>
        <v>23.32</v>
      </c>
      <c r="AH881" s="92">
        <f t="shared" si="474"/>
        <v>24</v>
      </c>
      <c r="AI881" s="137">
        <f t="shared" si="487"/>
        <v>2134</v>
      </c>
      <c r="AJ881" s="137">
        <f t="shared" si="488"/>
        <v>2198.02</v>
      </c>
      <c r="AK881" s="137">
        <f t="shared" si="489"/>
        <v>2262.04</v>
      </c>
      <c r="AL881" s="137">
        <f t="shared" si="490"/>
        <v>2328</v>
      </c>
    </row>
    <row r="882" spans="1:38" ht="20.399999999999999">
      <c r="A882" s="5" t="s">
        <v>14</v>
      </c>
      <c r="B882" s="5" t="s">
        <v>408</v>
      </c>
      <c r="C882" s="22" t="s">
        <v>1639</v>
      </c>
      <c r="D882" s="93" t="s">
        <v>2137</v>
      </c>
      <c r="E882" s="93" t="s">
        <v>2143</v>
      </c>
      <c r="F882" s="93" t="s">
        <v>2203</v>
      </c>
      <c r="G882" s="93" t="s">
        <v>2196</v>
      </c>
      <c r="H882" s="23" t="s">
        <v>482</v>
      </c>
      <c r="I882" s="24"/>
      <c r="J882" s="15">
        <v>820</v>
      </c>
      <c r="K882" s="26"/>
      <c r="L882" s="13">
        <f t="shared" si="485"/>
        <v>10</v>
      </c>
      <c r="M882" s="27"/>
      <c r="N882" s="27"/>
      <c r="Q882" s="48"/>
      <c r="R882" s="44"/>
      <c r="S882" s="48"/>
      <c r="T882" s="44"/>
      <c r="U882" s="48"/>
      <c r="V882" s="44"/>
      <c r="W882" s="48"/>
      <c r="X882" s="44"/>
      <c r="Y882" s="48"/>
      <c r="Z882" s="34"/>
      <c r="AC882" s="87">
        <f t="shared" si="496"/>
        <v>12</v>
      </c>
      <c r="AD882" s="83">
        <f t="shared" si="497"/>
        <v>1116</v>
      </c>
      <c r="AE882" s="92">
        <f t="shared" si="471"/>
        <v>11</v>
      </c>
      <c r="AF882" s="92">
        <f t="shared" si="472"/>
        <v>11.33</v>
      </c>
      <c r="AG882" s="92">
        <f t="shared" si="473"/>
        <v>11.66</v>
      </c>
      <c r="AH882" s="92">
        <f t="shared" si="474"/>
        <v>12</v>
      </c>
      <c r="AI882" s="137">
        <f t="shared" si="487"/>
        <v>1067</v>
      </c>
      <c r="AJ882" s="137">
        <f t="shared" si="488"/>
        <v>1099.01</v>
      </c>
      <c r="AK882" s="137">
        <f t="shared" si="489"/>
        <v>1131.02</v>
      </c>
      <c r="AL882" s="137">
        <f t="shared" si="490"/>
        <v>1164</v>
      </c>
    </row>
    <row r="883" spans="1:38" ht="20.399999999999999">
      <c r="A883" s="5" t="s">
        <v>14</v>
      </c>
      <c r="B883" s="5" t="s">
        <v>408</v>
      </c>
      <c r="C883" s="22" t="s">
        <v>1639</v>
      </c>
      <c r="D883" s="93" t="s">
        <v>2138</v>
      </c>
      <c r="E883" s="93" t="s">
        <v>2144</v>
      </c>
      <c r="F883" s="93" t="s">
        <v>2203</v>
      </c>
      <c r="G883" s="93" t="s">
        <v>2201</v>
      </c>
      <c r="H883" s="23" t="s">
        <v>482</v>
      </c>
      <c r="I883" s="24"/>
      <c r="J883" s="15">
        <v>1230</v>
      </c>
      <c r="K883" s="26"/>
      <c r="L883" s="13">
        <f t="shared" si="485"/>
        <v>15</v>
      </c>
      <c r="M883" s="27"/>
      <c r="N883" s="27"/>
      <c r="Q883" s="48"/>
      <c r="R883" s="44"/>
      <c r="S883" s="48"/>
      <c r="T883" s="44"/>
      <c r="U883" s="48"/>
      <c r="V883" s="44"/>
      <c r="W883" s="48"/>
      <c r="X883" s="44"/>
      <c r="Y883" s="48"/>
      <c r="Z883" s="34"/>
      <c r="AC883" s="87">
        <f t="shared" si="496"/>
        <v>18</v>
      </c>
      <c r="AD883" s="83">
        <f t="shared" si="497"/>
        <v>1674</v>
      </c>
      <c r="AE883" s="92">
        <f t="shared" si="471"/>
        <v>16.5</v>
      </c>
      <c r="AF883" s="92">
        <f t="shared" si="472"/>
        <v>16.995000000000001</v>
      </c>
      <c r="AG883" s="92">
        <f t="shared" si="473"/>
        <v>17.489999999999998</v>
      </c>
      <c r="AH883" s="92">
        <f t="shared" si="474"/>
        <v>18</v>
      </c>
      <c r="AI883" s="137">
        <f t="shared" si="487"/>
        <v>1600.5</v>
      </c>
      <c r="AJ883" s="137">
        <f t="shared" si="488"/>
        <v>1648.5150000000001</v>
      </c>
      <c r="AK883" s="137">
        <f t="shared" si="489"/>
        <v>1696.5299999999997</v>
      </c>
      <c r="AL883" s="137">
        <f t="shared" si="490"/>
        <v>1746</v>
      </c>
    </row>
    <row r="884" spans="1:38" ht="20.399999999999999">
      <c r="A884" s="5" t="s">
        <v>14</v>
      </c>
      <c r="B884" s="5" t="s">
        <v>408</v>
      </c>
      <c r="C884" s="22" t="s">
        <v>1639</v>
      </c>
      <c r="D884" s="93" t="s">
        <v>2139</v>
      </c>
      <c r="E884" s="93" t="s">
        <v>2145</v>
      </c>
      <c r="F884" s="93" t="s">
        <v>2203</v>
      </c>
      <c r="G884" s="93" t="s">
        <v>2195</v>
      </c>
      <c r="H884" s="23" t="s">
        <v>482</v>
      </c>
      <c r="I884" s="24"/>
      <c r="J884" s="15">
        <v>1640</v>
      </c>
      <c r="K884" s="26"/>
      <c r="L884" s="13">
        <f t="shared" si="485"/>
        <v>20</v>
      </c>
      <c r="M884" s="27"/>
      <c r="N884" s="27"/>
      <c r="Q884" s="48"/>
      <c r="R884" s="44"/>
      <c r="S884" s="48"/>
      <c r="T884" s="44"/>
      <c r="U884" s="48"/>
      <c r="V884" s="44"/>
      <c r="W884" s="48"/>
      <c r="X884" s="44"/>
      <c r="Y884" s="48"/>
      <c r="Z884" s="34"/>
      <c r="AC884" s="87">
        <f t="shared" si="496"/>
        <v>24</v>
      </c>
      <c r="AD884" s="83">
        <f t="shared" si="497"/>
        <v>2232</v>
      </c>
      <c r="AE884" s="92">
        <f t="shared" si="471"/>
        <v>22</v>
      </c>
      <c r="AF884" s="92">
        <f t="shared" si="472"/>
        <v>22.66</v>
      </c>
      <c r="AG884" s="92">
        <f t="shared" si="473"/>
        <v>23.32</v>
      </c>
      <c r="AH884" s="92">
        <f t="shared" si="474"/>
        <v>24</v>
      </c>
      <c r="AI884" s="137">
        <f t="shared" si="487"/>
        <v>2134</v>
      </c>
      <c r="AJ884" s="137">
        <f t="shared" si="488"/>
        <v>2198.02</v>
      </c>
      <c r="AK884" s="137">
        <f t="shared" si="489"/>
        <v>2262.04</v>
      </c>
      <c r="AL884" s="137">
        <f t="shared" si="490"/>
        <v>2328</v>
      </c>
    </row>
    <row r="885" spans="1:38" ht="20.399999999999999">
      <c r="A885" s="5" t="s">
        <v>14</v>
      </c>
      <c r="B885" s="5" t="s">
        <v>408</v>
      </c>
      <c r="C885" s="22" t="s">
        <v>1639</v>
      </c>
      <c r="D885" s="93" t="s">
        <v>2140</v>
      </c>
      <c r="E885" s="93" t="s">
        <v>1644</v>
      </c>
      <c r="F885" s="93" t="s">
        <v>2203</v>
      </c>
      <c r="G885" s="93" t="s">
        <v>2195</v>
      </c>
      <c r="H885" s="23" t="s">
        <v>482</v>
      </c>
      <c r="I885" s="24"/>
      <c r="J885" s="15">
        <v>1640</v>
      </c>
      <c r="K885" s="26"/>
      <c r="L885" s="13">
        <f t="shared" si="485"/>
        <v>20</v>
      </c>
      <c r="M885" s="27"/>
      <c r="N885" s="27"/>
      <c r="Q885" s="48"/>
      <c r="R885" s="44"/>
      <c r="S885" s="48"/>
      <c r="T885" s="44"/>
      <c r="U885" s="48"/>
      <c r="V885" s="44"/>
      <c r="W885" s="48"/>
      <c r="X885" s="44"/>
      <c r="Y885" s="48"/>
      <c r="Z885" s="34"/>
      <c r="AC885" s="87">
        <f t="shared" si="496"/>
        <v>24</v>
      </c>
      <c r="AD885" s="83">
        <f t="shared" si="497"/>
        <v>2232</v>
      </c>
      <c r="AE885" s="92">
        <f t="shared" si="471"/>
        <v>22</v>
      </c>
      <c r="AF885" s="92">
        <f t="shared" si="472"/>
        <v>22.66</v>
      </c>
      <c r="AG885" s="92">
        <f t="shared" si="473"/>
        <v>23.32</v>
      </c>
      <c r="AH885" s="92"/>
      <c r="AI885" s="137">
        <f t="shared" si="487"/>
        <v>2134</v>
      </c>
      <c r="AJ885" s="137">
        <f t="shared" si="488"/>
        <v>2198.02</v>
      </c>
      <c r="AK885" s="137">
        <f t="shared" si="489"/>
        <v>2262.04</v>
      </c>
      <c r="AL885" s="137">
        <f t="shared" si="490"/>
        <v>0</v>
      </c>
    </row>
    <row r="886" spans="1:38" ht="20.399999999999999">
      <c r="A886" s="5" t="s">
        <v>14</v>
      </c>
      <c r="B886" s="5" t="s">
        <v>408</v>
      </c>
      <c r="C886" s="22" t="s">
        <v>1639</v>
      </c>
      <c r="D886" s="93" t="s">
        <v>1640</v>
      </c>
      <c r="E886" s="93" t="s">
        <v>1645</v>
      </c>
      <c r="F886" s="93" t="s">
        <v>2203</v>
      </c>
      <c r="G886" s="93" t="s">
        <v>2195</v>
      </c>
      <c r="H886" s="23" t="s">
        <v>482</v>
      </c>
      <c r="I886" s="24">
        <v>692.55</v>
      </c>
      <c r="J886" s="15">
        <v>1640</v>
      </c>
      <c r="K886" s="26" t="s">
        <v>1641</v>
      </c>
      <c r="L886" s="13">
        <f t="shared" si="485"/>
        <v>20</v>
      </c>
      <c r="M886" s="27">
        <f t="shared" ref="M886:M919" si="499">+L886*87</f>
        <v>1740</v>
      </c>
      <c r="N886" s="27">
        <f t="shared" si="495"/>
        <v>1740.0000000000041</v>
      </c>
      <c r="O886" s="15">
        <v>134</v>
      </c>
      <c r="P886" s="30">
        <f>+J886</f>
        <v>1640</v>
      </c>
      <c r="Q886" s="48">
        <f t="shared" si="480"/>
        <v>219760</v>
      </c>
      <c r="R886" s="44">
        <f t="shared" si="476"/>
        <v>2050</v>
      </c>
      <c r="S886" s="48">
        <f t="shared" si="491"/>
        <v>824100</v>
      </c>
      <c r="T886" s="44">
        <f t="shared" si="482"/>
        <v>3394.7999999999997</v>
      </c>
      <c r="U886" s="48">
        <f t="shared" si="492"/>
        <v>1364709.5999999999</v>
      </c>
      <c r="V886" s="44">
        <f t="shared" si="483"/>
        <v>3804.7999999999997</v>
      </c>
      <c r="W886" s="48">
        <f t="shared" si="493"/>
        <v>1529529.5999999999</v>
      </c>
      <c r="X886" s="44">
        <f t="shared" si="484"/>
        <v>4214.8</v>
      </c>
      <c r="Y886" s="48">
        <f t="shared" si="494"/>
        <v>1694349.6</v>
      </c>
      <c r="Z886" s="20">
        <f>+Y886+W886+U886+S886*12</f>
        <v>14477788.800000001</v>
      </c>
      <c r="AC886" s="87">
        <f t="shared" si="496"/>
        <v>24</v>
      </c>
      <c r="AD886" s="83">
        <f t="shared" si="497"/>
        <v>2232</v>
      </c>
      <c r="AE886" s="92">
        <f t="shared" si="471"/>
        <v>22</v>
      </c>
      <c r="AF886" s="92">
        <f t="shared" si="472"/>
        <v>22.66</v>
      </c>
      <c r="AG886" s="92">
        <f t="shared" si="473"/>
        <v>23.32</v>
      </c>
      <c r="AH886" s="92">
        <f t="shared" si="474"/>
        <v>24</v>
      </c>
      <c r="AI886" s="137">
        <f t="shared" si="487"/>
        <v>2134</v>
      </c>
      <c r="AJ886" s="137">
        <f t="shared" si="488"/>
        <v>2198.02</v>
      </c>
      <c r="AK886" s="137">
        <f t="shared" si="489"/>
        <v>2262.04</v>
      </c>
      <c r="AL886" s="137">
        <f t="shared" si="490"/>
        <v>2328</v>
      </c>
    </row>
    <row r="887" spans="1:38" ht="20.399999999999999">
      <c r="A887" s="5" t="s">
        <v>14</v>
      </c>
      <c r="B887" s="5" t="s">
        <v>408</v>
      </c>
      <c r="C887" s="22" t="s">
        <v>1639</v>
      </c>
      <c r="D887" s="93" t="s">
        <v>1640</v>
      </c>
      <c r="E887" s="93" t="s">
        <v>2146</v>
      </c>
      <c r="F887" s="93" t="s">
        <v>2203</v>
      </c>
      <c r="G887" s="93" t="s">
        <v>2195</v>
      </c>
      <c r="H887" s="23" t="s">
        <v>482</v>
      </c>
      <c r="I887" s="24">
        <v>692.55</v>
      </c>
      <c r="J887" s="15">
        <v>1640</v>
      </c>
      <c r="K887" s="26" t="s">
        <v>1641</v>
      </c>
      <c r="L887" s="13">
        <f t="shared" si="485"/>
        <v>20</v>
      </c>
      <c r="M887" s="27">
        <f t="shared" si="499"/>
        <v>1740</v>
      </c>
      <c r="N887" s="27">
        <f t="shared" si="495"/>
        <v>1740.0000000000041</v>
      </c>
      <c r="O887" s="15">
        <v>28</v>
      </c>
      <c r="P887" s="30">
        <f t="shared" ref="P887:P913" si="500">+J887</f>
        <v>1640</v>
      </c>
      <c r="Q887" s="48">
        <f t="shared" si="480"/>
        <v>45920</v>
      </c>
      <c r="R887" s="44">
        <f t="shared" si="476"/>
        <v>2050</v>
      </c>
      <c r="S887" s="48">
        <f t="shared" si="491"/>
        <v>172200</v>
      </c>
      <c r="T887" s="44">
        <f t="shared" si="482"/>
        <v>3394.7999999999997</v>
      </c>
      <c r="U887" s="48">
        <f t="shared" si="492"/>
        <v>285163.19999999995</v>
      </c>
      <c r="V887" s="44">
        <f t="shared" si="483"/>
        <v>3804.7999999999997</v>
      </c>
      <c r="W887" s="48">
        <f t="shared" si="493"/>
        <v>319603.19999999995</v>
      </c>
      <c r="X887" s="44">
        <f t="shared" si="484"/>
        <v>4214.8</v>
      </c>
      <c r="Y887" s="48">
        <f t="shared" si="494"/>
        <v>354043.2</v>
      </c>
      <c r="Z887" s="20">
        <f t="shared" ref="Z887:Z913" si="501">+Y887+W887+U887+S887*12</f>
        <v>3025209.5999999996</v>
      </c>
      <c r="AC887" s="87">
        <f t="shared" si="496"/>
        <v>24</v>
      </c>
      <c r="AD887" s="83">
        <f t="shared" si="497"/>
        <v>2232</v>
      </c>
      <c r="AE887" s="92">
        <f t="shared" si="471"/>
        <v>22</v>
      </c>
      <c r="AF887" s="92">
        <f t="shared" si="472"/>
        <v>22.66</v>
      </c>
      <c r="AG887" s="92">
        <f t="shared" si="473"/>
        <v>23.32</v>
      </c>
      <c r="AH887" s="92">
        <f t="shared" si="474"/>
        <v>24</v>
      </c>
      <c r="AI887" s="137">
        <f t="shared" si="487"/>
        <v>2134</v>
      </c>
      <c r="AJ887" s="137">
        <f t="shared" si="488"/>
        <v>2198.02</v>
      </c>
      <c r="AK887" s="137">
        <f t="shared" si="489"/>
        <v>2262.04</v>
      </c>
      <c r="AL887" s="137">
        <f t="shared" si="490"/>
        <v>2328</v>
      </c>
    </row>
    <row r="888" spans="1:38" ht="20.399999999999999">
      <c r="A888" s="5" t="s">
        <v>14</v>
      </c>
      <c r="B888" s="5" t="s">
        <v>408</v>
      </c>
      <c r="C888" s="22" t="s">
        <v>1639</v>
      </c>
      <c r="D888" s="93" t="s">
        <v>1640</v>
      </c>
      <c r="E888" s="93" t="s">
        <v>2147</v>
      </c>
      <c r="F888" s="93" t="s">
        <v>2203</v>
      </c>
      <c r="G888" s="93" t="s">
        <v>2199</v>
      </c>
      <c r="H888" s="23" t="s">
        <v>482</v>
      </c>
      <c r="I888" s="24">
        <v>2308.5</v>
      </c>
      <c r="J888" s="15">
        <v>4920</v>
      </c>
      <c r="K888" s="26" t="s">
        <v>1642</v>
      </c>
      <c r="L888" s="13">
        <f t="shared" si="485"/>
        <v>60</v>
      </c>
      <c r="M888" s="27">
        <f t="shared" si="499"/>
        <v>5220</v>
      </c>
      <c r="N888" s="27">
        <f t="shared" si="495"/>
        <v>5220.0000000000127</v>
      </c>
      <c r="O888" s="15">
        <v>377</v>
      </c>
      <c r="P888" s="30">
        <f t="shared" si="500"/>
        <v>4920</v>
      </c>
      <c r="Q888" s="48">
        <f t="shared" si="480"/>
        <v>1854840</v>
      </c>
      <c r="R888" s="44">
        <f t="shared" si="476"/>
        <v>6150</v>
      </c>
      <c r="S888" s="48">
        <f t="shared" si="491"/>
        <v>6955650</v>
      </c>
      <c r="T888" s="44">
        <f t="shared" si="482"/>
        <v>10184.4</v>
      </c>
      <c r="U888" s="48">
        <f t="shared" si="492"/>
        <v>11518556.399999999</v>
      </c>
      <c r="V888" s="44">
        <f t="shared" si="483"/>
        <v>11414.4</v>
      </c>
      <c r="W888" s="48">
        <f t="shared" si="493"/>
        <v>12909686.399999999</v>
      </c>
      <c r="X888" s="44">
        <f t="shared" si="484"/>
        <v>12644.4</v>
      </c>
      <c r="Y888" s="48">
        <f t="shared" si="494"/>
        <v>14300816.399999999</v>
      </c>
      <c r="Z888" s="20">
        <f t="shared" si="501"/>
        <v>122196859.19999999</v>
      </c>
      <c r="AC888" s="87">
        <f t="shared" si="496"/>
        <v>72</v>
      </c>
      <c r="AD888" s="83">
        <f t="shared" si="497"/>
        <v>6696</v>
      </c>
      <c r="AE888" s="92">
        <f t="shared" si="471"/>
        <v>66</v>
      </c>
      <c r="AF888" s="92">
        <f t="shared" si="472"/>
        <v>67.98</v>
      </c>
      <c r="AG888" s="92">
        <f t="shared" si="473"/>
        <v>69.959999999999994</v>
      </c>
      <c r="AH888" s="92">
        <f t="shared" si="474"/>
        <v>72</v>
      </c>
      <c r="AI888" s="137">
        <f t="shared" si="487"/>
        <v>6402</v>
      </c>
      <c r="AJ888" s="137">
        <f t="shared" si="488"/>
        <v>6594.06</v>
      </c>
      <c r="AK888" s="137">
        <f t="shared" si="489"/>
        <v>6786.119999999999</v>
      </c>
      <c r="AL888" s="137">
        <f t="shared" si="490"/>
        <v>6984</v>
      </c>
    </row>
    <row r="889" spans="1:38" ht="20.399999999999999">
      <c r="A889" s="5" t="s">
        <v>14</v>
      </c>
      <c r="B889" s="5" t="s">
        <v>408</v>
      </c>
      <c r="C889" s="22" t="s">
        <v>1639</v>
      </c>
      <c r="D889" s="93" t="s">
        <v>1640</v>
      </c>
      <c r="E889" s="93" t="s">
        <v>2148</v>
      </c>
      <c r="F889" s="93" t="s">
        <v>2203</v>
      </c>
      <c r="G889" s="93" t="s">
        <v>2195</v>
      </c>
      <c r="H889" s="23" t="s">
        <v>482</v>
      </c>
      <c r="I889" s="24">
        <v>4617</v>
      </c>
      <c r="J889" s="15">
        <v>1968</v>
      </c>
      <c r="K889" s="26" t="s">
        <v>649</v>
      </c>
      <c r="L889" s="13">
        <f t="shared" si="485"/>
        <v>24</v>
      </c>
      <c r="M889" s="27">
        <f t="shared" si="499"/>
        <v>2088</v>
      </c>
      <c r="N889" s="27">
        <f t="shared" si="495"/>
        <v>2088.000000000005</v>
      </c>
      <c r="O889" s="15">
        <v>190</v>
      </c>
      <c r="P889" s="30">
        <f t="shared" si="500"/>
        <v>1968</v>
      </c>
      <c r="Q889" s="48">
        <f t="shared" si="480"/>
        <v>373920</v>
      </c>
      <c r="R889" s="44">
        <f t="shared" si="476"/>
        <v>2460</v>
      </c>
      <c r="S889" s="48">
        <f t="shared" si="491"/>
        <v>1402200</v>
      </c>
      <c r="T889" s="44">
        <f t="shared" si="482"/>
        <v>4073.7599999999998</v>
      </c>
      <c r="U889" s="48">
        <f t="shared" si="492"/>
        <v>2322043.1999999997</v>
      </c>
      <c r="V889" s="44">
        <f t="shared" si="483"/>
        <v>4565.7599999999993</v>
      </c>
      <c r="W889" s="48">
        <f t="shared" si="493"/>
        <v>2602483.1999999997</v>
      </c>
      <c r="X889" s="44">
        <f t="shared" si="484"/>
        <v>5057.7599999999993</v>
      </c>
      <c r="Y889" s="48">
        <f t="shared" si="494"/>
        <v>2882923.1999999997</v>
      </c>
      <c r="Z889" s="20">
        <f t="shared" si="501"/>
        <v>24633849.600000001</v>
      </c>
      <c r="AC889" s="87">
        <f t="shared" si="496"/>
        <v>28.799999999999997</v>
      </c>
      <c r="AD889" s="83">
        <f t="shared" si="497"/>
        <v>2678.3999999999996</v>
      </c>
      <c r="AE889" s="92">
        <f t="shared" ref="AE889:AE890" si="502">L889*1.1</f>
        <v>26.400000000000002</v>
      </c>
      <c r="AF889" s="92">
        <f t="shared" ref="AF889:AF963" si="503">L889*1.133</f>
        <v>27.192</v>
      </c>
      <c r="AG889" s="92">
        <f t="shared" ref="AG889:AG963" si="504">L889*1.166</f>
        <v>27.983999999999998</v>
      </c>
      <c r="AH889" s="92">
        <f t="shared" ref="AH889:AH963" si="505">L889*1.2</f>
        <v>28.799999999999997</v>
      </c>
      <c r="AI889" s="137">
        <f t="shared" si="487"/>
        <v>2560.8000000000002</v>
      </c>
      <c r="AJ889" s="137">
        <f t="shared" si="488"/>
        <v>2637.6239999999998</v>
      </c>
      <c r="AK889" s="137">
        <f t="shared" si="489"/>
        <v>2714.4479999999999</v>
      </c>
      <c r="AL889" s="137">
        <f t="shared" si="490"/>
        <v>2793.6</v>
      </c>
    </row>
    <row r="890" spans="1:38" ht="20.399999999999999">
      <c r="A890" s="5" t="s">
        <v>14</v>
      </c>
      <c r="B890" s="5" t="s">
        <v>408</v>
      </c>
      <c r="C890" s="22" t="s">
        <v>1639</v>
      </c>
      <c r="D890" s="93" t="s">
        <v>1640</v>
      </c>
      <c r="E890" s="93" t="s">
        <v>2149</v>
      </c>
      <c r="F890" s="93" t="s">
        <v>2203</v>
      </c>
      <c r="G890" s="93" t="s">
        <v>2196</v>
      </c>
      <c r="H890" s="23" t="s">
        <v>482</v>
      </c>
      <c r="I890" s="24">
        <v>3645</v>
      </c>
      <c r="J890" s="15">
        <v>820</v>
      </c>
      <c r="K890" s="26" t="s">
        <v>1643</v>
      </c>
      <c r="L890" s="13">
        <f t="shared" si="485"/>
        <v>10</v>
      </c>
      <c r="M890" s="27">
        <f t="shared" si="499"/>
        <v>870</v>
      </c>
      <c r="N890" s="27">
        <f t="shared" si="495"/>
        <v>870.00000000000205</v>
      </c>
      <c r="O890" s="15">
        <v>382</v>
      </c>
      <c r="P890" s="30">
        <f t="shared" si="500"/>
        <v>820</v>
      </c>
      <c r="Q890" s="48">
        <f t="shared" si="480"/>
        <v>313240</v>
      </c>
      <c r="R890" s="44">
        <f t="shared" si="476"/>
        <v>1025</v>
      </c>
      <c r="S890" s="48">
        <f t="shared" si="491"/>
        <v>1174650</v>
      </c>
      <c r="T890" s="44">
        <f t="shared" si="482"/>
        <v>1697.3999999999999</v>
      </c>
      <c r="U890" s="48">
        <f t="shared" si="492"/>
        <v>1945220.4</v>
      </c>
      <c r="V890" s="44">
        <f t="shared" si="483"/>
        <v>1902.3999999999999</v>
      </c>
      <c r="W890" s="48">
        <f t="shared" si="493"/>
        <v>2180150.4</v>
      </c>
      <c r="X890" s="44">
        <f t="shared" si="484"/>
        <v>2107.4</v>
      </c>
      <c r="Y890" s="48">
        <f t="shared" si="494"/>
        <v>2415080.4000000004</v>
      </c>
      <c r="Z890" s="20">
        <f t="shared" si="501"/>
        <v>20636251.200000003</v>
      </c>
      <c r="AC890" s="87">
        <f t="shared" si="496"/>
        <v>12</v>
      </c>
      <c r="AD890" s="83">
        <f t="shared" si="497"/>
        <v>1116</v>
      </c>
      <c r="AE890" s="92">
        <f t="shared" si="502"/>
        <v>11</v>
      </c>
      <c r="AF890" s="92">
        <f t="shared" si="503"/>
        <v>11.33</v>
      </c>
      <c r="AG890" s="92">
        <f t="shared" si="504"/>
        <v>11.66</v>
      </c>
      <c r="AH890" s="92">
        <f t="shared" si="505"/>
        <v>12</v>
      </c>
      <c r="AI890" s="137">
        <f t="shared" si="487"/>
        <v>1067</v>
      </c>
      <c r="AJ890" s="137">
        <f t="shared" si="488"/>
        <v>1099.01</v>
      </c>
      <c r="AK890" s="137">
        <f t="shared" si="489"/>
        <v>1131.02</v>
      </c>
      <c r="AL890" s="137">
        <f t="shared" si="490"/>
        <v>1164</v>
      </c>
    </row>
    <row r="891" spans="1:38" ht="20.399999999999999">
      <c r="A891" s="5" t="s">
        <v>14</v>
      </c>
      <c r="B891" s="5" t="s">
        <v>408</v>
      </c>
      <c r="C891" s="22" t="s">
        <v>1639</v>
      </c>
      <c r="D891" s="93" t="s">
        <v>1640</v>
      </c>
      <c r="E891" s="93" t="s">
        <v>2150</v>
      </c>
      <c r="F891" s="93" t="s">
        <v>2203</v>
      </c>
      <c r="G891" s="93" t="s">
        <v>2196</v>
      </c>
      <c r="H891" s="23" t="s">
        <v>482</v>
      </c>
      <c r="I891" s="24">
        <v>1308.1500000000001</v>
      </c>
      <c r="J891" s="15">
        <v>820</v>
      </c>
      <c r="K891" s="26" t="s">
        <v>1641</v>
      </c>
      <c r="L891" s="13">
        <f t="shared" si="485"/>
        <v>10</v>
      </c>
      <c r="M891" s="27">
        <f t="shared" si="499"/>
        <v>870</v>
      </c>
      <c r="N891" s="27">
        <f t="shared" si="495"/>
        <v>870.00000000000205</v>
      </c>
      <c r="O891" s="15">
        <v>180</v>
      </c>
      <c r="P891" s="30">
        <f t="shared" si="500"/>
        <v>820</v>
      </c>
      <c r="Q891" s="48">
        <f t="shared" si="480"/>
        <v>147600</v>
      </c>
      <c r="R891" s="44">
        <f t="shared" si="476"/>
        <v>1025</v>
      </c>
      <c r="S891" s="48">
        <f t="shared" si="491"/>
        <v>553500</v>
      </c>
      <c r="T891" s="44">
        <f t="shared" si="482"/>
        <v>1697.3999999999999</v>
      </c>
      <c r="U891" s="48">
        <f t="shared" si="492"/>
        <v>916596</v>
      </c>
      <c r="V891" s="44">
        <f t="shared" si="483"/>
        <v>1902.3999999999999</v>
      </c>
      <c r="W891" s="48">
        <f t="shared" si="493"/>
        <v>1027296</v>
      </c>
      <c r="X891" s="44">
        <f t="shared" si="484"/>
        <v>2107.4</v>
      </c>
      <c r="Y891" s="48">
        <f t="shared" si="494"/>
        <v>1137996</v>
      </c>
      <c r="Z891" s="20">
        <f t="shared" si="501"/>
        <v>9723888</v>
      </c>
      <c r="AC891" s="87">
        <f t="shared" si="496"/>
        <v>12</v>
      </c>
      <c r="AD891" s="83">
        <f t="shared" si="497"/>
        <v>1116</v>
      </c>
      <c r="AE891" s="92">
        <f t="shared" ref="AE891:AE963" si="506">L891*1.1</f>
        <v>11</v>
      </c>
      <c r="AF891" s="92">
        <f t="shared" si="503"/>
        <v>11.33</v>
      </c>
      <c r="AG891" s="92">
        <f t="shared" si="504"/>
        <v>11.66</v>
      </c>
      <c r="AH891" s="92">
        <f t="shared" si="505"/>
        <v>12</v>
      </c>
      <c r="AI891" s="137">
        <f t="shared" si="487"/>
        <v>1067</v>
      </c>
      <c r="AJ891" s="137">
        <f t="shared" si="488"/>
        <v>1099.01</v>
      </c>
      <c r="AK891" s="137">
        <f t="shared" si="489"/>
        <v>1131.02</v>
      </c>
      <c r="AL891" s="137">
        <f t="shared" si="490"/>
        <v>1164</v>
      </c>
    </row>
    <row r="892" spans="1:38" ht="20.399999999999999">
      <c r="A892" s="5" t="s">
        <v>14</v>
      </c>
      <c r="B892" s="5" t="s">
        <v>408</v>
      </c>
      <c r="C892" s="22" t="s">
        <v>1639</v>
      </c>
      <c r="D892" s="93" t="s">
        <v>1640</v>
      </c>
      <c r="E892" s="93" t="s">
        <v>2151</v>
      </c>
      <c r="F892" s="93" t="s">
        <v>2203</v>
      </c>
      <c r="G892" s="93" t="s">
        <v>2201</v>
      </c>
      <c r="H892" s="23" t="s">
        <v>482</v>
      </c>
      <c r="I892" s="24">
        <v>3001.05</v>
      </c>
      <c r="J892" s="15">
        <v>1230</v>
      </c>
      <c r="K892" s="26" t="s">
        <v>1641</v>
      </c>
      <c r="L892" s="13">
        <f t="shared" ref="L892:L955" si="507">+J892/82</f>
        <v>15</v>
      </c>
      <c r="M892" s="27">
        <f t="shared" si="499"/>
        <v>1305</v>
      </c>
      <c r="N892" s="27">
        <f t="shared" si="495"/>
        <v>1305.0000000000032</v>
      </c>
      <c r="O892" s="15">
        <v>456</v>
      </c>
      <c r="P892" s="30">
        <f t="shared" si="500"/>
        <v>1230</v>
      </c>
      <c r="Q892" s="48">
        <f t="shared" si="480"/>
        <v>560880</v>
      </c>
      <c r="R892" s="44">
        <f t="shared" si="476"/>
        <v>1537.5</v>
      </c>
      <c r="S892" s="48">
        <f t="shared" si="491"/>
        <v>2103300</v>
      </c>
      <c r="T892" s="44">
        <f t="shared" si="482"/>
        <v>2546.1</v>
      </c>
      <c r="U892" s="48">
        <f t="shared" si="492"/>
        <v>3483064.8</v>
      </c>
      <c r="V892" s="44">
        <f t="shared" si="483"/>
        <v>2853.6</v>
      </c>
      <c r="W892" s="48">
        <f t="shared" si="493"/>
        <v>3903724.8</v>
      </c>
      <c r="X892" s="44">
        <f t="shared" si="484"/>
        <v>3161.1</v>
      </c>
      <c r="Y892" s="48">
        <f t="shared" si="494"/>
        <v>4324384.8</v>
      </c>
      <c r="Z892" s="20">
        <f t="shared" si="501"/>
        <v>36950774.399999999</v>
      </c>
      <c r="AC892" s="87">
        <f t="shared" si="496"/>
        <v>18</v>
      </c>
      <c r="AD892" s="83">
        <f t="shared" si="497"/>
        <v>1674</v>
      </c>
      <c r="AE892" s="92">
        <f t="shared" si="506"/>
        <v>16.5</v>
      </c>
      <c r="AF892" s="92">
        <f t="shared" si="503"/>
        <v>16.995000000000001</v>
      </c>
      <c r="AG892" s="92">
        <f t="shared" si="504"/>
        <v>17.489999999999998</v>
      </c>
      <c r="AH892" s="92">
        <f t="shared" si="505"/>
        <v>18</v>
      </c>
      <c r="AI892" s="137">
        <f t="shared" si="487"/>
        <v>1600.5</v>
      </c>
      <c r="AJ892" s="137">
        <f t="shared" si="488"/>
        <v>1648.5150000000001</v>
      </c>
      <c r="AK892" s="137">
        <f t="shared" si="489"/>
        <v>1696.5299999999997</v>
      </c>
      <c r="AL892" s="137">
        <f t="shared" si="490"/>
        <v>1746</v>
      </c>
    </row>
    <row r="893" spans="1:38" ht="20.399999999999999">
      <c r="A893" s="5" t="s">
        <v>14</v>
      </c>
      <c r="B893" s="5" t="s">
        <v>408</v>
      </c>
      <c r="C893" s="22" t="s">
        <v>1639</v>
      </c>
      <c r="D893" s="93" t="s">
        <v>1640</v>
      </c>
      <c r="E893" s="93" t="s">
        <v>2152</v>
      </c>
      <c r="F893" s="93" t="s">
        <v>2203</v>
      </c>
      <c r="G893" s="93" t="s">
        <v>2201</v>
      </c>
      <c r="H893" s="23" t="s">
        <v>482</v>
      </c>
      <c r="I893" s="24">
        <v>1308.1500000000001</v>
      </c>
      <c r="J893" s="15">
        <v>1476</v>
      </c>
      <c r="K893" s="26" t="s">
        <v>1641</v>
      </c>
      <c r="L893" s="13">
        <f t="shared" si="507"/>
        <v>18</v>
      </c>
      <c r="M893" s="27">
        <f t="shared" si="499"/>
        <v>1566</v>
      </c>
      <c r="N893" s="27">
        <f t="shared" si="495"/>
        <v>1566.0000000000036</v>
      </c>
      <c r="O893" s="15">
        <v>400</v>
      </c>
      <c r="P893" s="30">
        <f t="shared" si="500"/>
        <v>1476</v>
      </c>
      <c r="Q893" s="48">
        <f t="shared" si="480"/>
        <v>590400</v>
      </c>
      <c r="R893" s="44">
        <f t="shared" si="476"/>
        <v>1845</v>
      </c>
      <c r="S893" s="48">
        <f t="shared" si="491"/>
        <v>2214000</v>
      </c>
      <c r="T893" s="44">
        <f t="shared" si="482"/>
        <v>3055.3199999999997</v>
      </c>
      <c r="U893" s="48">
        <f t="shared" si="492"/>
        <v>3666384</v>
      </c>
      <c r="V893" s="44">
        <f t="shared" si="483"/>
        <v>3424.3199999999997</v>
      </c>
      <c r="W893" s="48">
        <f t="shared" si="493"/>
        <v>4109184</v>
      </c>
      <c r="X893" s="44">
        <f t="shared" si="484"/>
        <v>3793.3199999999997</v>
      </c>
      <c r="Y893" s="48">
        <f t="shared" si="494"/>
        <v>4551984</v>
      </c>
      <c r="Z893" s="20">
        <f t="shared" si="501"/>
        <v>38895552</v>
      </c>
      <c r="AC893" s="87">
        <f t="shared" si="496"/>
        <v>21.599999999999998</v>
      </c>
      <c r="AD893" s="83">
        <f t="shared" si="497"/>
        <v>2008.7999999999997</v>
      </c>
      <c r="AE893" s="92">
        <f t="shared" si="506"/>
        <v>19.8</v>
      </c>
      <c r="AF893" s="92">
        <f t="shared" si="503"/>
        <v>20.393999999999998</v>
      </c>
      <c r="AG893" s="92">
        <f t="shared" si="504"/>
        <v>20.988</v>
      </c>
      <c r="AH893" s="92">
        <f t="shared" si="505"/>
        <v>21.599999999999998</v>
      </c>
      <c r="AI893" s="137">
        <f t="shared" si="487"/>
        <v>1920.6000000000001</v>
      </c>
      <c r="AJ893" s="137">
        <f t="shared" si="488"/>
        <v>1978.2179999999998</v>
      </c>
      <c r="AK893" s="137">
        <f t="shared" si="489"/>
        <v>2035.836</v>
      </c>
      <c r="AL893" s="137">
        <f t="shared" si="490"/>
        <v>2095.1999999999998</v>
      </c>
    </row>
    <row r="894" spans="1:38" ht="20.399999999999999">
      <c r="A894" s="5" t="s">
        <v>14</v>
      </c>
      <c r="B894" s="5" t="s">
        <v>408</v>
      </c>
      <c r="C894" s="22" t="s">
        <v>1639</v>
      </c>
      <c r="D894" s="93" t="s">
        <v>1640</v>
      </c>
      <c r="E894" s="93" t="s">
        <v>2153</v>
      </c>
      <c r="F894" s="93" t="s">
        <v>2203</v>
      </c>
      <c r="G894" s="93" t="s">
        <v>2201</v>
      </c>
      <c r="H894" s="23" t="s">
        <v>482</v>
      </c>
      <c r="I894" s="24">
        <v>7695</v>
      </c>
      <c r="J894" s="15">
        <v>5740</v>
      </c>
      <c r="K894" s="26" t="s">
        <v>948</v>
      </c>
      <c r="L894" s="13">
        <f t="shared" si="507"/>
        <v>70</v>
      </c>
      <c r="M894" s="27">
        <f t="shared" si="499"/>
        <v>6090</v>
      </c>
      <c r="N894" s="27">
        <f t="shared" si="495"/>
        <v>6090.0000000000146</v>
      </c>
      <c r="O894" s="15">
        <v>49</v>
      </c>
      <c r="P894" s="30">
        <f t="shared" si="500"/>
        <v>5740</v>
      </c>
      <c r="Q894" s="48">
        <f t="shared" si="480"/>
        <v>281260</v>
      </c>
      <c r="R894" s="44">
        <f t="shared" si="476"/>
        <v>7175</v>
      </c>
      <c r="S894" s="48">
        <f t="shared" si="491"/>
        <v>1054725</v>
      </c>
      <c r="T894" s="44">
        <f t="shared" si="482"/>
        <v>11881.8</v>
      </c>
      <c r="U894" s="48">
        <f t="shared" si="492"/>
        <v>1746624.5999999999</v>
      </c>
      <c r="V894" s="44">
        <f t="shared" si="483"/>
        <v>13316.8</v>
      </c>
      <c r="W894" s="48">
        <f t="shared" si="493"/>
        <v>1957569.5999999999</v>
      </c>
      <c r="X894" s="44">
        <f t="shared" si="484"/>
        <v>14751.8</v>
      </c>
      <c r="Y894" s="48">
        <f t="shared" si="494"/>
        <v>2168514.5999999996</v>
      </c>
      <c r="Z894" s="20">
        <f t="shared" si="501"/>
        <v>18529408.799999997</v>
      </c>
      <c r="AC894" s="87">
        <f t="shared" si="496"/>
        <v>84</v>
      </c>
      <c r="AD894" s="83">
        <f t="shared" si="497"/>
        <v>7812</v>
      </c>
      <c r="AE894" s="92">
        <f t="shared" si="506"/>
        <v>77</v>
      </c>
      <c r="AF894" s="92">
        <f t="shared" si="503"/>
        <v>79.31</v>
      </c>
      <c r="AG894" s="92">
        <f t="shared" si="504"/>
        <v>81.61999999999999</v>
      </c>
      <c r="AH894" s="92">
        <f t="shared" si="505"/>
        <v>84</v>
      </c>
      <c r="AI894" s="137">
        <f t="shared" si="487"/>
        <v>7469</v>
      </c>
      <c r="AJ894" s="137">
        <f t="shared" si="488"/>
        <v>7693.0700000000006</v>
      </c>
      <c r="AK894" s="137">
        <f t="shared" si="489"/>
        <v>7917.1399999999994</v>
      </c>
      <c r="AL894" s="137">
        <f t="shared" si="490"/>
        <v>8148</v>
      </c>
    </row>
    <row r="895" spans="1:38">
      <c r="A895" s="5" t="s">
        <v>14</v>
      </c>
      <c r="B895" s="5" t="s">
        <v>408</v>
      </c>
      <c r="C895" s="22" t="s">
        <v>1639</v>
      </c>
      <c r="D895" s="93" t="s">
        <v>1640</v>
      </c>
      <c r="E895" s="93" t="s">
        <v>2154</v>
      </c>
      <c r="F895" s="93"/>
      <c r="G895" s="93" t="s">
        <v>2196</v>
      </c>
      <c r="H895" s="23" t="s">
        <v>482</v>
      </c>
      <c r="I895" s="24">
        <v>692.55</v>
      </c>
      <c r="J895" s="15">
        <v>1230</v>
      </c>
      <c r="K895" s="26" t="s">
        <v>970</v>
      </c>
      <c r="L895" s="13">
        <f t="shared" si="507"/>
        <v>15</v>
      </c>
      <c r="M895" s="27">
        <f t="shared" si="499"/>
        <v>1305</v>
      </c>
      <c r="N895" s="27">
        <f t="shared" si="495"/>
        <v>1305.0000000000032</v>
      </c>
      <c r="O895" s="15">
        <v>20</v>
      </c>
      <c r="P895" s="30">
        <f t="shared" si="500"/>
        <v>1230</v>
      </c>
      <c r="Q895" s="48">
        <f t="shared" si="480"/>
        <v>24600</v>
      </c>
      <c r="R895" s="44">
        <f t="shared" si="476"/>
        <v>1537.5</v>
      </c>
      <c r="S895" s="48">
        <f t="shared" si="491"/>
        <v>92250</v>
      </c>
      <c r="T895" s="44">
        <f t="shared" si="482"/>
        <v>2546.1</v>
      </c>
      <c r="U895" s="48">
        <f t="shared" si="492"/>
        <v>152766</v>
      </c>
      <c r="V895" s="44">
        <f t="shared" si="483"/>
        <v>2853.6</v>
      </c>
      <c r="W895" s="48">
        <f t="shared" si="493"/>
        <v>171216</v>
      </c>
      <c r="X895" s="44">
        <f t="shared" si="484"/>
        <v>3161.1</v>
      </c>
      <c r="Y895" s="48">
        <f t="shared" si="494"/>
        <v>189666</v>
      </c>
      <c r="Z895" s="20">
        <f t="shared" si="501"/>
        <v>1620648</v>
      </c>
      <c r="AC895" s="87">
        <f t="shared" si="496"/>
        <v>18</v>
      </c>
      <c r="AD895" s="83">
        <f t="shared" si="497"/>
        <v>1674</v>
      </c>
      <c r="AE895" s="92">
        <f t="shared" si="506"/>
        <v>16.5</v>
      </c>
      <c r="AF895" s="92">
        <f t="shared" si="503"/>
        <v>16.995000000000001</v>
      </c>
      <c r="AG895" s="92">
        <f t="shared" si="504"/>
        <v>17.489999999999998</v>
      </c>
      <c r="AH895" s="92">
        <f t="shared" si="505"/>
        <v>18</v>
      </c>
      <c r="AI895" s="137">
        <f t="shared" si="487"/>
        <v>1600.5</v>
      </c>
      <c r="AJ895" s="137">
        <f t="shared" si="488"/>
        <v>1648.5150000000001</v>
      </c>
      <c r="AK895" s="137">
        <f t="shared" si="489"/>
        <v>1696.5299999999997</v>
      </c>
      <c r="AL895" s="137">
        <f t="shared" si="490"/>
        <v>1746</v>
      </c>
    </row>
    <row r="896" spans="1:38">
      <c r="A896" s="5" t="s">
        <v>14</v>
      </c>
      <c r="B896" s="5" t="s">
        <v>408</v>
      </c>
      <c r="C896" s="22" t="s">
        <v>1639</v>
      </c>
      <c r="D896" s="93" t="s">
        <v>1640</v>
      </c>
      <c r="E896" s="93" t="s">
        <v>2155</v>
      </c>
      <c r="F896" s="93"/>
      <c r="G896" s="93" t="s">
        <v>2200</v>
      </c>
      <c r="H896" s="23" t="s">
        <v>482</v>
      </c>
      <c r="I896" s="24">
        <v>4860</v>
      </c>
      <c r="J896" s="15">
        <v>820</v>
      </c>
      <c r="K896" s="26" t="s">
        <v>625</v>
      </c>
      <c r="L896" s="13">
        <f t="shared" si="507"/>
        <v>10</v>
      </c>
      <c r="M896" s="27">
        <f t="shared" si="499"/>
        <v>870</v>
      </c>
      <c r="N896" s="27">
        <f t="shared" si="495"/>
        <v>870.00000000000205</v>
      </c>
      <c r="O896" s="15">
        <v>798</v>
      </c>
      <c r="P896" s="30">
        <f t="shared" si="500"/>
        <v>820</v>
      </c>
      <c r="Q896" s="48">
        <f t="shared" si="480"/>
        <v>654360</v>
      </c>
      <c r="R896" s="44">
        <f t="shared" si="476"/>
        <v>1025</v>
      </c>
      <c r="S896" s="48">
        <f t="shared" si="491"/>
        <v>2453850</v>
      </c>
      <c r="T896" s="44">
        <f t="shared" si="482"/>
        <v>1697.3999999999999</v>
      </c>
      <c r="U896" s="48">
        <f t="shared" si="492"/>
        <v>4063575.5999999996</v>
      </c>
      <c r="V896" s="44">
        <f t="shared" si="483"/>
        <v>1902.3999999999999</v>
      </c>
      <c r="W896" s="48">
        <f t="shared" si="493"/>
        <v>4554345.5999999996</v>
      </c>
      <c r="X896" s="44">
        <f t="shared" si="484"/>
        <v>2107.4</v>
      </c>
      <c r="Y896" s="48">
        <f t="shared" si="494"/>
        <v>5045115.6000000006</v>
      </c>
      <c r="Z896" s="20">
        <f t="shared" si="501"/>
        <v>43109236.799999997</v>
      </c>
      <c r="AC896" s="87">
        <f t="shared" si="496"/>
        <v>12</v>
      </c>
      <c r="AD896" s="83">
        <f t="shared" si="497"/>
        <v>1116</v>
      </c>
      <c r="AE896" s="92">
        <f t="shared" si="506"/>
        <v>11</v>
      </c>
      <c r="AF896" s="92">
        <f t="shared" si="503"/>
        <v>11.33</v>
      </c>
      <c r="AG896" s="92">
        <f t="shared" si="504"/>
        <v>11.66</v>
      </c>
      <c r="AH896" s="92">
        <f t="shared" si="505"/>
        <v>12</v>
      </c>
      <c r="AI896" s="137">
        <f t="shared" si="487"/>
        <v>1067</v>
      </c>
      <c r="AJ896" s="137">
        <f t="shared" si="488"/>
        <v>1099.01</v>
      </c>
      <c r="AK896" s="137">
        <f t="shared" si="489"/>
        <v>1131.02</v>
      </c>
      <c r="AL896" s="137">
        <f t="shared" si="490"/>
        <v>1164</v>
      </c>
    </row>
    <row r="897" spans="1:38">
      <c r="A897" s="5" t="s">
        <v>14</v>
      </c>
      <c r="B897" s="5" t="s">
        <v>408</v>
      </c>
      <c r="C897" s="22" t="s">
        <v>1639</v>
      </c>
      <c r="D897" s="93" t="s">
        <v>1640</v>
      </c>
      <c r="E897" s="93" t="s">
        <v>2156</v>
      </c>
      <c r="F897" s="93" t="s">
        <v>2157</v>
      </c>
      <c r="G897" s="93" t="s">
        <v>2201</v>
      </c>
      <c r="H897" s="23" t="s">
        <v>482</v>
      </c>
      <c r="I897" s="24">
        <v>2308.5</v>
      </c>
      <c r="J897" s="15">
        <v>1230</v>
      </c>
      <c r="K897" s="26" t="s">
        <v>625</v>
      </c>
      <c r="L897" s="13">
        <f t="shared" si="507"/>
        <v>15</v>
      </c>
      <c r="M897" s="27">
        <f t="shared" si="499"/>
        <v>1305</v>
      </c>
      <c r="N897" s="27">
        <f t="shared" si="495"/>
        <v>1305.0000000000032</v>
      </c>
      <c r="O897" s="15">
        <v>76</v>
      </c>
      <c r="P897" s="30">
        <f t="shared" si="500"/>
        <v>1230</v>
      </c>
      <c r="Q897" s="48">
        <f t="shared" si="480"/>
        <v>93480</v>
      </c>
      <c r="R897" s="44">
        <f t="shared" si="476"/>
        <v>1537.5</v>
      </c>
      <c r="S897" s="48">
        <f t="shared" si="491"/>
        <v>350550</v>
      </c>
      <c r="T897" s="44">
        <f t="shared" si="482"/>
        <v>2546.1</v>
      </c>
      <c r="U897" s="48">
        <f t="shared" si="492"/>
        <v>580510.80000000005</v>
      </c>
      <c r="V897" s="44">
        <f t="shared" si="483"/>
        <v>2853.6</v>
      </c>
      <c r="W897" s="48">
        <f t="shared" si="493"/>
        <v>650620.80000000005</v>
      </c>
      <c r="X897" s="44">
        <f t="shared" si="484"/>
        <v>3161.1</v>
      </c>
      <c r="Y897" s="48">
        <f t="shared" si="494"/>
        <v>720730.8</v>
      </c>
      <c r="Z897" s="20">
        <f t="shared" si="501"/>
        <v>6158462.4000000004</v>
      </c>
      <c r="AC897" s="87">
        <f t="shared" si="496"/>
        <v>18</v>
      </c>
      <c r="AD897" s="83">
        <f t="shared" si="497"/>
        <v>1674</v>
      </c>
      <c r="AE897" s="92">
        <f t="shared" si="506"/>
        <v>16.5</v>
      </c>
      <c r="AF897" s="92">
        <f t="shared" si="503"/>
        <v>16.995000000000001</v>
      </c>
      <c r="AG897" s="92">
        <f t="shared" si="504"/>
        <v>17.489999999999998</v>
      </c>
      <c r="AH897" s="92">
        <f t="shared" si="505"/>
        <v>18</v>
      </c>
      <c r="AI897" s="137">
        <f t="shared" si="487"/>
        <v>1600.5</v>
      </c>
      <c r="AJ897" s="137">
        <f t="shared" si="488"/>
        <v>1648.5150000000001</v>
      </c>
      <c r="AK897" s="137">
        <f t="shared" si="489"/>
        <v>1696.5299999999997</v>
      </c>
      <c r="AL897" s="137">
        <f t="shared" si="490"/>
        <v>1746</v>
      </c>
    </row>
    <row r="898" spans="1:38">
      <c r="A898" s="5" t="s">
        <v>14</v>
      </c>
      <c r="B898" s="5" t="s">
        <v>408</v>
      </c>
      <c r="C898" s="22" t="s">
        <v>1639</v>
      </c>
      <c r="D898" s="93" t="s">
        <v>1640</v>
      </c>
      <c r="E898" s="93" t="s">
        <v>2156</v>
      </c>
      <c r="F898" s="93" t="s">
        <v>2162</v>
      </c>
      <c r="G898" s="93" t="s">
        <v>2196</v>
      </c>
      <c r="H898" s="23" t="s">
        <v>482</v>
      </c>
      <c r="I898" s="24">
        <v>692.55</v>
      </c>
      <c r="J898" s="15">
        <v>820</v>
      </c>
      <c r="K898" s="26" t="s">
        <v>1646</v>
      </c>
      <c r="L898" s="13">
        <f t="shared" si="507"/>
        <v>10</v>
      </c>
      <c r="M898" s="27">
        <f t="shared" si="499"/>
        <v>870</v>
      </c>
      <c r="N898" s="27">
        <f t="shared" si="495"/>
        <v>870.00000000000205</v>
      </c>
      <c r="O898" s="15">
        <v>17</v>
      </c>
      <c r="P898" s="30">
        <f t="shared" si="500"/>
        <v>820</v>
      </c>
      <c r="Q898" s="48">
        <f t="shared" si="480"/>
        <v>13940</v>
      </c>
      <c r="R898" s="44">
        <f t="shared" si="476"/>
        <v>1025</v>
      </c>
      <c r="S898" s="48">
        <f t="shared" si="491"/>
        <v>52275</v>
      </c>
      <c r="T898" s="44">
        <f t="shared" si="482"/>
        <v>1697.3999999999999</v>
      </c>
      <c r="U898" s="48">
        <f t="shared" si="492"/>
        <v>86567.4</v>
      </c>
      <c r="V898" s="44">
        <f t="shared" si="483"/>
        <v>1902.3999999999999</v>
      </c>
      <c r="W898" s="48">
        <f t="shared" si="493"/>
        <v>97022.399999999994</v>
      </c>
      <c r="X898" s="44">
        <f t="shared" si="484"/>
        <v>2107.4</v>
      </c>
      <c r="Y898" s="48">
        <f t="shared" si="494"/>
        <v>107477.40000000001</v>
      </c>
      <c r="Z898" s="20">
        <f t="shared" si="501"/>
        <v>918367.2</v>
      </c>
      <c r="AC898" s="87">
        <f t="shared" si="496"/>
        <v>12</v>
      </c>
      <c r="AD898" s="83">
        <f t="shared" si="497"/>
        <v>1116</v>
      </c>
      <c r="AE898" s="92">
        <f t="shared" si="506"/>
        <v>11</v>
      </c>
      <c r="AF898" s="92">
        <f t="shared" si="503"/>
        <v>11.33</v>
      </c>
      <c r="AG898" s="92">
        <f t="shared" si="504"/>
        <v>11.66</v>
      </c>
      <c r="AH898" s="92">
        <f t="shared" si="505"/>
        <v>12</v>
      </c>
      <c r="AI898" s="137">
        <f t="shared" ref="AI898:AI961" si="508">AE898*97</f>
        <v>1067</v>
      </c>
      <c r="AJ898" s="137">
        <f t="shared" ref="AJ898:AJ961" si="509">AF898*97</f>
        <v>1099.01</v>
      </c>
      <c r="AK898" s="137">
        <f t="shared" ref="AK898:AK961" si="510">AG898*97</f>
        <v>1131.02</v>
      </c>
      <c r="AL898" s="137">
        <f t="shared" ref="AL898:AL961" si="511">AH898*97</f>
        <v>1164</v>
      </c>
    </row>
    <row r="899" spans="1:38">
      <c r="A899" s="5" t="s">
        <v>14</v>
      </c>
      <c r="B899" s="5" t="s">
        <v>408</v>
      </c>
      <c r="C899" s="22" t="s">
        <v>1639</v>
      </c>
      <c r="D899" s="93" t="s">
        <v>1640</v>
      </c>
      <c r="E899" s="93" t="s">
        <v>2156</v>
      </c>
      <c r="F899" s="93" t="s">
        <v>2163</v>
      </c>
      <c r="G899" s="93" t="s">
        <v>2197</v>
      </c>
      <c r="H899" s="23" t="s">
        <v>482</v>
      </c>
      <c r="I899" s="24">
        <v>538.65</v>
      </c>
      <c r="J899" s="15">
        <v>4100</v>
      </c>
      <c r="K899" s="26" t="s">
        <v>1641</v>
      </c>
      <c r="L899" s="13">
        <f t="shared" si="507"/>
        <v>50</v>
      </c>
      <c r="M899" s="27">
        <f t="shared" si="499"/>
        <v>4350</v>
      </c>
      <c r="N899" s="27">
        <f t="shared" si="495"/>
        <v>4350.00000000001</v>
      </c>
      <c r="O899" s="15">
        <v>97</v>
      </c>
      <c r="P899" s="30">
        <f t="shared" si="500"/>
        <v>4100</v>
      </c>
      <c r="Q899" s="48">
        <f t="shared" si="480"/>
        <v>397700</v>
      </c>
      <c r="R899" s="44">
        <f t="shared" si="476"/>
        <v>5125</v>
      </c>
      <c r="S899" s="48">
        <f t="shared" si="491"/>
        <v>1491375</v>
      </c>
      <c r="T899" s="44">
        <f t="shared" si="482"/>
        <v>8487</v>
      </c>
      <c r="U899" s="48">
        <f t="shared" si="492"/>
        <v>2469717</v>
      </c>
      <c r="V899" s="44">
        <f t="shared" si="483"/>
        <v>9512</v>
      </c>
      <c r="W899" s="48">
        <f t="shared" si="493"/>
        <v>2767992</v>
      </c>
      <c r="X899" s="44">
        <f t="shared" si="484"/>
        <v>10537</v>
      </c>
      <c r="Y899" s="48">
        <f t="shared" si="494"/>
        <v>3066267</v>
      </c>
      <c r="Z899" s="20">
        <f t="shared" si="501"/>
        <v>26200476</v>
      </c>
      <c r="AC899" s="87">
        <f t="shared" si="496"/>
        <v>60</v>
      </c>
      <c r="AD899" s="83">
        <f t="shared" si="497"/>
        <v>5580</v>
      </c>
      <c r="AE899" s="92">
        <f t="shared" si="506"/>
        <v>55.000000000000007</v>
      </c>
      <c r="AF899" s="92">
        <f t="shared" si="503"/>
        <v>56.65</v>
      </c>
      <c r="AG899" s="92">
        <f t="shared" si="504"/>
        <v>58.3</v>
      </c>
      <c r="AH899" s="92">
        <f t="shared" si="505"/>
        <v>60</v>
      </c>
      <c r="AI899" s="137">
        <f t="shared" si="508"/>
        <v>5335.0000000000009</v>
      </c>
      <c r="AJ899" s="137">
        <f t="shared" si="509"/>
        <v>5495.05</v>
      </c>
      <c r="AK899" s="137">
        <f t="shared" si="510"/>
        <v>5655.0999999999995</v>
      </c>
      <c r="AL899" s="137">
        <f t="shared" si="511"/>
        <v>5820</v>
      </c>
    </row>
    <row r="900" spans="1:38">
      <c r="A900" s="5" t="s">
        <v>14</v>
      </c>
      <c r="B900" s="5" t="s">
        <v>408</v>
      </c>
      <c r="C900" s="22" t="s">
        <v>1639</v>
      </c>
      <c r="D900" s="93" t="s">
        <v>1640</v>
      </c>
      <c r="E900" s="93" t="s">
        <v>2158</v>
      </c>
      <c r="F900" s="120" t="s">
        <v>2159</v>
      </c>
      <c r="G900" s="120" t="s">
        <v>2195</v>
      </c>
      <c r="H900" s="23" t="s">
        <v>482</v>
      </c>
      <c r="I900" s="24"/>
      <c r="J900" s="15">
        <v>1640</v>
      </c>
      <c r="K900" s="26"/>
      <c r="L900" s="13">
        <f t="shared" si="507"/>
        <v>20</v>
      </c>
      <c r="M900" s="27">
        <f t="shared" si="499"/>
        <v>1740</v>
      </c>
      <c r="N900" s="27"/>
      <c r="Q900" s="48"/>
      <c r="R900" s="44"/>
      <c r="S900" s="48"/>
      <c r="T900" s="44"/>
      <c r="U900" s="48"/>
      <c r="V900" s="44"/>
      <c r="W900" s="48"/>
      <c r="X900" s="44"/>
      <c r="Y900" s="48"/>
      <c r="AC900" s="87">
        <f t="shared" si="496"/>
        <v>24</v>
      </c>
      <c r="AD900" s="83">
        <f t="shared" si="497"/>
        <v>2232</v>
      </c>
      <c r="AE900" s="92">
        <f t="shared" si="506"/>
        <v>22</v>
      </c>
      <c r="AF900" s="92">
        <f t="shared" si="503"/>
        <v>22.66</v>
      </c>
      <c r="AG900" s="92">
        <f t="shared" si="504"/>
        <v>23.32</v>
      </c>
      <c r="AH900" s="92">
        <f t="shared" si="505"/>
        <v>24</v>
      </c>
      <c r="AI900" s="137">
        <f t="shared" si="508"/>
        <v>2134</v>
      </c>
      <c r="AJ900" s="137">
        <f t="shared" si="509"/>
        <v>2198.02</v>
      </c>
      <c r="AK900" s="137">
        <f t="shared" si="510"/>
        <v>2262.04</v>
      </c>
      <c r="AL900" s="137">
        <f t="shared" si="511"/>
        <v>2328</v>
      </c>
    </row>
    <row r="901" spans="1:38">
      <c r="A901" s="5" t="s">
        <v>14</v>
      </c>
      <c r="B901" s="5" t="s">
        <v>408</v>
      </c>
      <c r="C901" s="22" t="s">
        <v>1639</v>
      </c>
      <c r="D901" s="93" t="s">
        <v>1640</v>
      </c>
      <c r="E901" s="93" t="s">
        <v>2158</v>
      </c>
      <c r="F901" s="120" t="s">
        <v>2160</v>
      </c>
      <c r="G901" s="120" t="s">
        <v>2195</v>
      </c>
      <c r="H901" s="23" t="s">
        <v>482</v>
      </c>
      <c r="I901" s="24"/>
      <c r="J901" s="15">
        <v>1640</v>
      </c>
      <c r="K901" s="26"/>
      <c r="L901" s="13">
        <f t="shared" si="507"/>
        <v>20</v>
      </c>
      <c r="M901" s="27">
        <f t="shared" si="499"/>
        <v>1740</v>
      </c>
      <c r="N901" s="27"/>
      <c r="Q901" s="48"/>
      <c r="R901" s="44"/>
      <c r="S901" s="48"/>
      <c r="T901" s="44"/>
      <c r="U901" s="48"/>
      <c r="V901" s="44"/>
      <c r="W901" s="48"/>
      <c r="X901" s="44"/>
      <c r="Y901" s="48"/>
      <c r="AC901" s="87">
        <f t="shared" si="496"/>
        <v>24</v>
      </c>
      <c r="AD901" s="83">
        <f t="shared" si="497"/>
        <v>2232</v>
      </c>
      <c r="AE901" s="92">
        <f t="shared" si="506"/>
        <v>22</v>
      </c>
      <c r="AF901" s="92">
        <f t="shared" si="503"/>
        <v>22.66</v>
      </c>
      <c r="AG901" s="92">
        <f t="shared" si="504"/>
        <v>23.32</v>
      </c>
      <c r="AH901" s="92">
        <f t="shared" si="505"/>
        <v>24</v>
      </c>
      <c r="AI901" s="137">
        <f t="shared" si="508"/>
        <v>2134</v>
      </c>
      <c r="AJ901" s="137">
        <f t="shared" si="509"/>
        <v>2198.02</v>
      </c>
      <c r="AK901" s="137">
        <f t="shared" si="510"/>
        <v>2262.04</v>
      </c>
      <c r="AL901" s="137">
        <f t="shared" si="511"/>
        <v>2328</v>
      </c>
    </row>
    <row r="902" spans="1:38">
      <c r="A902" s="5" t="s">
        <v>14</v>
      </c>
      <c r="B902" s="5" t="s">
        <v>408</v>
      </c>
      <c r="C902" s="22" t="s">
        <v>1639</v>
      </c>
      <c r="D902" s="93" t="s">
        <v>1640</v>
      </c>
      <c r="E902" s="93" t="s">
        <v>2158</v>
      </c>
      <c r="F902" s="120" t="s">
        <v>2161</v>
      </c>
      <c r="G902" s="120" t="s">
        <v>2201</v>
      </c>
      <c r="H902" s="23" t="s">
        <v>482</v>
      </c>
      <c r="I902" s="24"/>
      <c r="J902" s="15">
        <v>1230</v>
      </c>
      <c r="K902" s="26"/>
      <c r="L902" s="13">
        <f t="shared" si="507"/>
        <v>15</v>
      </c>
      <c r="M902" s="27">
        <f t="shared" si="499"/>
        <v>1305</v>
      </c>
      <c r="N902" s="27"/>
      <c r="Q902" s="48"/>
      <c r="R902" s="44"/>
      <c r="S902" s="48"/>
      <c r="T902" s="44"/>
      <c r="U902" s="48"/>
      <c r="V902" s="44"/>
      <c r="W902" s="48"/>
      <c r="X902" s="44"/>
      <c r="Y902" s="48"/>
      <c r="AC902" s="87">
        <f t="shared" si="496"/>
        <v>18</v>
      </c>
      <c r="AD902" s="83">
        <f t="shared" si="497"/>
        <v>1674</v>
      </c>
      <c r="AE902" s="92">
        <f t="shared" si="506"/>
        <v>16.5</v>
      </c>
      <c r="AF902" s="92">
        <f t="shared" si="503"/>
        <v>16.995000000000001</v>
      </c>
      <c r="AG902" s="92">
        <f t="shared" si="504"/>
        <v>17.489999999999998</v>
      </c>
      <c r="AH902" s="92">
        <f t="shared" si="505"/>
        <v>18</v>
      </c>
      <c r="AI902" s="137">
        <f t="shared" si="508"/>
        <v>1600.5</v>
      </c>
      <c r="AJ902" s="137">
        <f t="shared" si="509"/>
        <v>1648.5150000000001</v>
      </c>
      <c r="AK902" s="137">
        <f t="shared" si="510"/>
        <v>1696.5299999999997</v>
      </c>
      <c r="AL902" s="137">
        <f t="shared" si="511"/>
        <v>1746</v>
      </c>
    </row>
    <row r="903" spans="1:38">
      <c r="A903" s="5" t="s">
        <v>14</v>
      </c>
      <c r="B903" s="5" t="s">
        <v>408</v>
      </c>
      <c r="C903" s="22" t="s">
        <v>1639</v>
      </c>
      <c r="D903" s="93" t="s">
        <v>1640</v>
      </c>
      <c r="E903" s="121" t="s">
        <v>2164</v>
      </c>
      <c r="F903" s="93" t="s">
        <v>2166</v>
      </c>
      <c r="G903" s="93" t="s">
        <v>2199</v>
      </c>
      <c r="H903" s="23" t="s">
        <v>482</v>
      </c>
      <c r="I903" s="24"/>
      <c r="J903" s="15">
        <v>2460</v>
      </c>
      <c r="K903" s="26"/>
      <c r="L903" s="13">
        <f t="shared" si="507"/>
        <v>30</v>
      </c>
      <c r="M903" s="27">
        <f t="shared" si="499"/>
        <v>2610</v>
      </c>
      <c r="N903" s="27"/>
      <c r="Q903" s="48"/>
      <c r="R903" s="44"/>
      <c r="S903" s="48"/>
      <c r="T903" s="44"/>
      <c r="U903" s="48"/>
      <c r="V903" s="44"/>
      <c r="W903" s="48"/>
      <c r="X903" s="44"/>
      <c r="Y903" s="48"/>
      <c r="AC903" s="87">
        <f t="shared" si="496"/>
        <v>36</v>
      </c>
      <c r="AD903" s="83">
        <f t="shared" si="497"/>
        <v>3348</v>
      </c>
      <c r="AE903" s="92">
        <f t="shared" si="506"/>
        <v>33</v>
      </c>
      <c r="AF903" s="92">
        <f t="shared" si="503"/>
        <v>33.99</v>
      </c>
      <c r="AG903" s="92">
        <f t="shared" si="504"/>
        <v>34.979999999999997</v>
      </c>
      <c r="AH903" s="92">
        <f t="shared" si="505"/>
        <v>36</v>
      </c>
      <c r="AI903" s="137">
        <f t="shared" si="508"/>
        <v>3201</v>
      </c>
      <c r="AJ903" s="137">
        <f t="shared" si="509"/>
        <v>3297.03</v>
      </c>
      <c r="AK903" s="137">
        <f t="shared" si="510"/>
        <v>3393.0599999999995</v>
      </c>
      <c r="AL903" s="137">
        <f t="shared" si="511"/>
        <v>3492</v>
      </c>
    </row>
    <row r="904" spans="1:38">
      <c r="A904" s="5" t="s">
        <v>14</v>
      </c>
      <c r="B904" s="5" t="s">
        <v>408</v>
      </c>
      <c r="C904" s="22" t="s">
        <v>1639</v>
      </c>
      <c r="D904" s="93" t="s">
        <v>1640</v>
      </c>
      <c r="E904" s="121" t="s">
        <v>2164</v>
      </c>
      <c r="F904" s="93" t="s">
        <v>2165</v>
      </c>
      <c r="G904" s="93" t="s">
        <v>2195</v>
      </c>
      <c r="H904" s="23" t="s">
        <v>482</v>
      </c>
      <c r="I904" s="24"/>
      <c r="J904" s="15">
        <v>1640</v>
      </c>
      <c r="K904" s="26"/>
      <c r="L904" s="13">
        <f t="shared" si="507"/>
        <v>20</v>
      </c>
      <c r="M904" s="27">
        <f t="shared" si="499"/>
        <v>1740</v>
      </c>
      <c r="N904" s="27"/>
      <c r="Q904" s="48"/>
      <c r="R904" s="44"/>
      <c r="S904" s="48"/>
      <c r="T904" s="44"/>
      <c r="U904" s="48"/>
      <c r="V904" s="44"/>
      <c r="W904" s="48"/>
      <c r="X904" s="44"/>
      <c r="Y904" s="48"/>
      <c r="AC904" s="87">
        <f t="shared" si="496"/>
        <v>24</v>
      </c>
      <c r="AD904" s="83">
        <f t="shared" si="497"/>
        <v>2232</v>
      </c>
      <c r="AE904" s="92">
        <f t="shared" si="506"/>
        <v>22</v>
      </c>
      <c r="AF904" s="92">
        <f t="shared" si="503"/>
        <v>22.66</v>
      </c>
      <c r="AG904" s="92">
        <f t="shared" si="504"/>
        <v>23.32</v>
      </c>
      <c r="AH904" s="92">
        <f t="shared" si="505"/>
        <v>24</v>
      </c>
      <c r="AI904" s="137">
        <f t="shared" si="508"/>
        <v>2134</v>
      </c>
      <c r="AJ904" s="137">
        <f t="shared" si="509"/>
        <v>2198.02</v>
      </c>
      <c r="AK904" s="137">
        <f t="shared" si="510"/>
        <v>2262.04</v>
      </c>
      <c r="AL904" s="137">
        <f t="shared" si="511"/>
        <v>2328</v>
      </c>
    </row>
    <row r="905" spans="1:38" ht="20.399999999999999">
      <c r="A905" s="5" t="s">
        <v>14</v>
      </c>
      <c r="B905" s="5" t="s">
        <v>408</v>
      </c>
      <c r="C905" s="22" t="s">
        <v>1639</v>
      </c>
      <c r="D905" s="93" t="s">
        <v>1640</v>
      </c>
      <c r="E905" s="93" t="s">
        <v>2167</v>
      </c>
      <c r="F905" s="93" t="s">
        <v>2168</v>
      </c>
      <c r="G905" s="93" t="s">
        <v>2199</v>
      </c>
      <c r="H905" s="23" t="s">
        <v>482</v>
      </c>
      <c r="I905" s="24"/>
      <c r="J905" s="15">
        <v>2460</v>
      </c>
      <c r="K905" s="26"/>
      <c r="L905" s="13">
        <f t="shared" si="507"/>
        <v>30</v>
      </c>
      <c r="M905" s="27">
        <f t="shared" si="499"/>
        <v>2610</v>
      </c>
      <c r="N905" s="27"/>
      <c r="Q905" s="48"/>
      <c r="R905" s="44"/>
      <c r="S905" s="48"/>
      <c r="T905" s="44"/>
      <c r="U905" s="48"/>
      <c r="V905" s="44"/>
      <c r="W905" s="48"/>
      <c r="X905" s="44"/>
      <c r="Y905" s="48"/>
      <c r="AC905" s="87">
        <f t="shared" si="496"/>
        <v>36</v>
      </c>
      <c r="AD905" s="83">
        <f t="shared" si="497"/>
        <v>3348</v>
      </c>
      <c r="AE905" s="92">
        <f t="shared" si="506"/>
        <v>33</v>
      </c>
      <c r="AF905" s="92">
        <f t="shared" si="503"/>
        <v>33.99</v>
      </c>
      <c r="AG905" s="92">
        <f t="shared" si="504"/>
        <v>34.979999999999997</v>
      </c>
      <c r="AH905" s="92">
        <f t="shared" si="505"/>
        <v>36</v>
      </c>
      <c r="AI905" s="137">
        <f t="shared" si="508"/>
        <v>3201</v>
      </c>
      <c r="AJ905" s="137">
        <f t="shared" si="509"/>
        <v>3297.03</v>
      </c>
      <c r="AK905" s="137">
        <f t="shared" si="510"/>
        <v>3393.0599999999995</v>
      </c>
      <c r="AL905" s="137">
        <f t="shared" si="511"/>
        <v>3492</v>
      </c>
    </row>
    <row r="906" spans="1:38">
      <c r="A906" s="5" t="s">
        <v>14</v>
      </c>
      <c r="B906" s="5" t="s">
        <v>408</v>
      </c>
      <c r="C906" s="22" t="s">
        <v>1639</v>
      </c>
      <c r="D906" s="93" t="s">
        <v>1640</v>
      </c>
      <c r="E906" s="93" t="s">
        <v>221</v>
      </c>
      <c r="F906" s="122" t="s">
        <v>2169</v>
      </c>
      <c r="G906" s="122" t="s">
        <v>2197</v>
      </c>
      <c r="H906" s="23" t="s">
        <v>482</v>
      </c>
      <c r="I906" s="24"/>
      <c r="J906" s="15">
        <v>1640</v>
      </c>
      <c r="K906" s="26"/>
      <c r="L906" s="13">
        <f t="shared" si="507"/>
        <v>20</v>
      </c>
      <c r="M906" s="27">
        <f t="shared" si="499"/>
        <v>1740</v>
      </c>
      <c r="N906" s="27"/>
      <c r="Q906" s="48"/>
      <c r="R906" s="44"/>
      <c r="S906" s="48"/>
      <c r="T906" s="44"/>
      <c r="U906" s="48"/>
      <c r="V906" s="44"/>
      <c r="W906" s="48"/>
      <c r="X906" s="44"/>
      <c r="Y906" s="48"/>
      <c r="AC906" s="87">
        <f t="shared" si="496"/>
        <v>24</v>
      </c>
      <c r="AD906" s="83">
        <f t="shared" si="497"/>
        <v>2232</v>
      </c>
      <c r="AE906" s="92">
        <f t="shared" si="506"/>
        <v>22</v>
      </c>
      <c r="AF906" s="92">
        <f t="shared" si="503"/>
        <v>22.66</v>
      </c>
      <c r="AG906" s="92">
        <f t="shared" si="504"/>
        <v>23.32</v>
      </c>
      <c r="AH906" s="92">
        <f t="shared" si="505"/>
        <v>24</v>
      </c>
      <c r="AI906" s="137">
        <f t="shared" si="508"/>
        <v>2134</v>
      </c>
      <c r="AJ906" s="137">
        <f t="shared" si="509"/>
        <v>2198.02</v>
      </c>
      <c r="AK906" s="137">
        <f t="shared" si="510"/>
        <v>2262.04</v>
      </c>
      <c r="AL906" s="137">
        <f t="shared" si="511"/>
        <v>2328</v>
      </c>
    </row>
    <row r="907" spans="1:38">
      <c r="A907" s="5" t="s">
        <v>14</v>
      </c>
      <c r="B907" s="5" t="s">
        <v>408</v>
      </c>
      <c r="C907" s="22" t="s">
        <v>1639</v>
      </c>
      <c r="D907" s="93" t="s">
        <v>1640</v>
      </c>
      <c r="E907" s="93" t="s">
        <v>221</v>
      </c>
      <c r="F907" s="122" t="s">
        <v>2170</v>
      </c>
      <c r="G907" s="122" t="s">
        <v>2197</v>
      </c>
      <c r="H907" s="23" t="s">
        <v>482</v>
      </c>
      <c r="I907" s="24"/>
      <c r="J907" s="15">
        <v>1640</v>
      </c>
      <c r="K907" s="26"/>
      <c r="L907" s="13">
        <f t="shared" si="507"/>
        <v>20</v>
      </c>
      <c r="M907" s="27">
        <f t="shared" si="499"/>
        <v>1740</v>
      </c>
      <c r="N907" s="27"/>
      <c r="Q907" s="48"/>
      <c r="R907" s="44"/>
      <c r="S907" s="48"/>
      <c r="T907" s="44"/>
      <c r="U907" s="48"/>
      <c r="V907" s="44"/>
      <c r="W907" s="48"/>
      <c r="X907" s="44"/>
      <c r="Y907" s="48"/>
      <c r="AC907" s="87">
        <f t="shared" si="496"/>
        <v>24</v>
      </c>
      <c r="AD907" s="83">
        <f t="shared" si="497"/>
        <v>2232</v>
      </c>
      <c r="AE907" s="92">
        <f t="shared" si="506"/>
        <v>22</v>
      </c>
      <c r="AF907" s="92">
        <f t="shared" si="503"/>
        <v>22.66</v>
      </c>
      <c r="AG907" s="92">
        <f t="shared" si="504"/>
        <v>23.32</v>
      </c>
      <c r="AH907" s="92">
        <f t="shared" si="505"/>
        <v>24</v>
      </c>
      <c r="AI907" s="137">
        <f t="shared" si="508"/>
        <v>2134</v>
      </c>
      <c r="AJ907" s="137">
        <f t="shared" si="509"/>
        <v>2198.02</v>
      </c>
      <c r="AK907" s="137">
        <f t="shared" si="510"/>
        <v>2262.04</v>
      </c>
      <c r="AL907" s="137">
        <f t="shared" si="511"/>
        <v>2328</v>
      </c>
    </row>
    <row r="908" spans="1:38">
      <c r="A908" s="5" t="s">
        <v>14</v>
      </c>
      <c r="B908" s="5" t="s">
        <v>408</v>
      </c>
      <c r="C908" s="22" t="s">
        <v>1639</v>
      </c>
      <c r="D908" s="93" t="s">
        <v>1640</v>
      </c>
      <c r="E908" s="93" t="s">
        <v>221</v>
      </c>
      <c r="F908" s="122" t="s">
        <v>2171</v>
      </c>
      <c r="G908" s="122" t="s">
        <v>2196</v>
      </c>
      <c r="H908" s="23" t="s">
        <v>482</v>
      </c>
      <c r="I908" s="24">
        <v>692.55</v>
      </c>
      <c r="J908" s="15">
        <v>656</v>
      </c>
      <c r="K908" s="26" t="s">
        <v>625</v>
      </c>
      <c r="L908" s="13">
        <f t="shared" si="507"/>
        <v>8</v>
      </c>
      <c r="M908" s="27">
        <f t="shared" si="499"/>
        <v>696</v>
      </c>
      <c r="N908" s="27">
        <f t="shared" si="495"/>
        <v>696.00000000000159</v>
      </c>
      <c r="O908" s="15">
        <v>144</v>
      </c>
      <c r="P908" s="30">
        <f t="shared" si="500"/>
        <v>656</v>
      </c>
      <c r="Q908" s="48">
        <f t="shared" si="480"/>
        <v>94464</v>
      </c>
      <c r="R908" s="44">
        <f t="shared" ref="R908:R974" si="512">+P908*1.25</f>
        <v>820</v>
      </c>
      <c r="S908" s="48">
        <f t="shared" si="491"/>
        <v>354240</v>
      </c>
      <c r="T908" s="44">
        <f t="shared" si="482"/>
        <v>1357.9199999999998</v>
      </c>
      <c r="U908" s="48">
        <f t="shared" si="492"/>
        <v>586621.43999999994</v>
      </c>
      <c r="V908" s="44">
        <f t="shared" si="483"/>
        <v>1521.9199999999998</v>
      </c>
      <c r="W908" s="48">
        <f t="shared" si="493"/>
        <v>657469.43999999994</v>
      </c>
      <c r="X908" s="44">
        <f t="shared" si="484"/>
        <v>1685.9199999999998</v>
      </c>
      <c r="Y908" s="48">
        <f t="shared" si="494"/>
        <v>728317.43999999994</v>
      </c>
      <c r="Z908" s="20">
        <f t="shared" si="501"/>
        <v>6223288.3200000003</v>
      </c>
      <c r="AC908" s="87">
        <f t="shared" si="496"/>
        <v>9.6</v>
      </c>
      <c r="AD908" s="83">
        <f t="shared" si="497"/>
        <v>892.8</v>
      </c>
      <c r="AE908" s="92">
        <f t="shared" si="506"/>
        <v>8.8000000000000007</v>
      </c>
      <c r="AF908" s="92">
        <f t="shared" si="503"/>
        <v>9.0640000000000001</v>
      </c>
      <c r="AG908" s="92">
        <f t="shared" si="504"/>
        <v>9.3279999999999994</v>
      </c>
      <c r="AH908" s="92">
        <f t="shared" si="505"/>
        <v>9.6</v>
      </c>
      <c r="AI908" s="137">
        <f t="shared" si="508"/>
        <v>853.6</v>
      </c>
      <c r="AJ908" s="137">
        <f t="shared" si="509"/>
        <v>879.20799999999997</v>
      </c>
      <c r="AK908" s="137">
        <f t="shared" si="510"/>
        <v>904.81599999999992</v>
      </c>
      <c r="AL908" s="137">
        <f t="shared" si="511"/>
        <v>931.19999999999993</v>
      </c>
    </row>
    <row r="909" spans="1:38">
      <c r="A909" s="5" t="s">
        <v>14</v>
      </c>
      <c r="B909" s="5" t="s">
        <v>408</v>
      </c>
      <c r="C909" s="22" t="s">
        <v>1639</v>
      </c>
      <c r="D909" s="93" t="s">
        <v>1640</v>
      </c>
      <c r="E909" s="93" t="s">
        <v>221</v>
      </c>
      <c r="F909" s="122" t="s">
        <v>2172</v>
      </c>
      <c r="G909" s="122" t="s">
        <v>2196</v>
      </c>
      <c r="H909" s="23" t="s">
        <v>482</v>
      </c>
      <c r="I909" s="24"/>
      <c r="J909" s="15">
        <v>656</v>
      </c>
      <c r="K909" s="26"/>
      <c r="L909" s="13">
        <f t="shared" si="507"/>
        <v>8</v>
      </c>
      <c r="M909" s="27">
        <f t="shared" si="499"/>
        <v>696</v>
      </c>
      <c r="N909" s="27">
        <f t="shared" si="495"/>
        <v>696.00000000000159</v>
      </c>
      <c r="O909" s="15">
        <v>20</v>
      </c>
      <c r="P909" s="30">
        <f t="shared" si="500"/>
        <v>656</v>
      </c>
      <c r="Q909" s="48">
        <f t="shared" si="480"/>
        <v>13120</v>
      </c>
      <c r="R909" s="44">
        <f t="shared" si="512"/>
        <v>820</v>
      </c>
      <c r="S909" s="48">
        <f t="shared" si="491"/>
        <v>49200</v>
      </c>
      <c r="T909" s="44">
        <f t="shared" si="482"/>
        <v>1357.9199999999998</v>
      </c>
      <c r="U909" s="48">
        <f t="shared" si="492"/>
        <v>81475.199999999997</v>
      </c>
      <c r="V909" s="44">
        <f t="shared" si="483"/>
        <v>1521.9199999999998</v>
      </c>
      <c r="W909" s="48">
        <f t="shared" si="493"/>
        <v>91315.199999999997</v>
      </c>
      <c r="X909" s="44">
        <f t="shared" si="484"/>
        <v>1685.9199999999998</v>
      </c>
      <c r="Y909" s="48">
        <f t="shared" si="494"/>
        <v>101155.19999999998</v>
      </c>
      <c r="Z909" s="20">
        <f t="shared" si="501"/>
        <v>864345.59999999998</v>
      </c>
      <c r="AC909" s="87">
        <f t="shared" si="496"/>
        <v>9.6</v>
      </c>
      <c r="AD909" s="83">
        <f t="shared" si="497"/>
        <v>892.8</v>
      </c>
      <c r="AE909" s="92">
        <f t="shared" si="506"/>
        <v>8.8000000000000007</v>
      </c>
      <c r="AF909" s="92">
        <f t="shared" si="503"/>
        <v>9.0640000000000001</v>
      </c>
      <c r="AG909" s="92">
        <f t="shared" si="504"/>
        <v>9.3279999999999994</v>
      </c>
      <c r="AH909" s="92">
        <f t="shared" si="505"/>
        <v>9.6</v>
      </c>
      <c r="AI909" s="137">
        <f t="shared" si="508"/>
        <v>853.6</v>
      </c>
      <c r="AJ909" s="137">
        <f t="shared" si="509"/>
        <v>879.20799999999997</v>
      </c>
      <c r="AK909" s="137">
        <f t="shared" si="510"/>
        <v>904.81599999999992</v>
      </c>
      <c r="AL909" s="137">
        <f t="shared" si="511"/>
        <v>931.19999999999993</v>
      </c>
    </row>
    <row r="910" spans="1:38" ht="51">
      <c r="A910" s="5" t="s">
        <v>14</v>
      </c>
      <c r="B910" s="5" t="s">
        <v>408</v>
      </c>
      <c r="C910" s="22" t="s">
        <v>1639</v>
      </c>
      <c r="D910" s="93" t="s">
        <v>2177</v>
      </c>
      <c r="E910" s="93" t="s">
        <v>221</v>
      </c>
      <c r="F910" s="123" t="s">
        <v>2176</v>
      </c>
      <c r="G910" s="123" t="s">
        <v>2202</v>
      </c>
      <c r="H910" s="23" t="s">
        <v>482</v>
      </c>
      <c r="I910" s="24">
        <v>5386.5</v>
      </c>
      <c r="J910" s="15">
        <v>3280</v>
      </c>
      <c r="K910" s="26" t="s">
        <v>1647</v>
      </c>
      <c r="L910" s="13">
        <f t="shared" si="507"/>
        <v>40</v>
      </c>
      <c r="M910" s="27">
        <f t="shared" si="499"/>
        <v>3480</v>
      </c>
      <c r="N910" s="27">
        <f t="shared" si="495"/>
        <v>3480.0000000000082</v>
      </c>
      <c r="O910" s="15">
        <v>519</v>
      </c>
      <c r="P910" s="30">
        <f t="shared" si="500"/>
        <v>3280</v>
      </c>
      <c r="Q910" s="48">
        <f t="shared" si="480"/>
        <v>1702320</v>
      </c>
      <c r="R910" s="44">
        <f t="shared" si="512"/>
        <v>4100</v>
      </c>
      <c r="S910" s="48">
        <f t="shared" si="491"/>
        <v>6383700</v>
      </c>
      <c r="T910" s="44">
        <f t="shared" si="482"/>
        <v>6789.5999999999995</v>
      </c>
      <c r="U910" s="48">
        <f t="shared" si="492"/>
        <v>10571407.199999999</v>
      </c>
      <c r="V910" s="44">
        <f t="shared" si="483"/>
        <v>7609.5999999999995</v>
      </c>
      <c r="W910" s="48">
        <f t="shared" si="493"/>
        <v>11848147.199999999</v>
      </c>
      <c r="X910" s="44">
        <f t="shared" si="484"/>
        <v>8429.6</v>
      </c>
      <c r="Y910" s="48">
        <f t="shared" si="494"/>
        <v>13124887.200000001</v>
      </c>
      <c r="Z910" s="20">
        <f t="shared" si="501"/>
        <v>112148841.59999999</v>
      </c>
      <c r="AC910" s="87">
        <f t="shared" si="496"/>
        <v>48</v>
      </c>
      <c r="AD910" s="83">
        <f t="shared" si="497"/>
        <v>4464</v>
      </c>
      <c r="AE910" s="92">
        <f t="shared" si="506"/>
        <v>44</v>
      </c>
      <c r="AF910" s="92">
        <f t="shared" si="503"/>
        <v>45.32</v>
      </c>
      <c r="AG910" s="92">
        <f t="shared" si="504"/>
        <v>46.64</v>
      </c>
      <c r="AH910" s="92">
        <f t="shared" si="505"/>
        <v>48</v>
      </c>
      <c r="AI910" s="137">
        <f t="shared" si="508"/>
        <v>4268</v>
      </c>
      <c r="AJ910" s="137">
        <f t="shared" si="509"/>
        <v>4396.04</v>
      </c>
      <c r="AK910" s="137">
        <f t="shared" si="510"/>
        <v>4524.08</v>
      </c>
      <c r="AL910" s="137">
        <f t="shared" si="511"/>
        <v>4656</v>
      </c>
    </row>
    <row r="911" spans="1:38" ht="30.6">
      <c r="A911" s="5" t="s">
        <v>14</v>
      </c>
      <c r="B911" s="5" t="s">
        <v>408</v>
      </c>
      <c r="C911" s="22" t="s">
        <v>1639</v>
      </c>
      <c r="D911" s="93" t="s">
        <v>2178</v>
      </c>
      <c r="E911" s="93" t="s">
        <v>221</v>
      </c>
      <c r="F911" s="124" t="s">
        <v>2175</v>
      </c>
      <c r="G911" s="124" t="s">
        <v>2201</v>
      </c>
      <c r="H911" s="23" t="s">
        <v>482</v>
      </c>
      <c r="I911" s="24">
        <v>3847.5</v>
      </c>
      <c r="J911" s="15">
        <v>984</v>
      </c>
      <c r="K911" s="26" t="s">
        <v>948</v>
      </c>
      <c r="L911" s="13">
        <f t="shared" si="507"/>
        <v>12</v>
      </c>
      <c r="M911" s="27">
        <f t="shared" si="499"/>
        <v>1044</v>
      </c>
      <c r="N911" s="27">
        <f t="shared" si="495"/>
        <v>1044.0000000000025</v>
      </c>
      <c r="O911" s="15">
        <v>63</v>
      </c>
      <c r="P911" s="30">
        <f t="shared" si="500"/>
        <v>984</v>
      </c>
      <c r="Q911" s="48">
        <f t="shared" si="480"/>
        <v>61992</v>
      </c>
      <c r="R911" s="44">
        <f t="shared" si="512"/>
        <v>1230</v>
      </c>
      <c r="S911" s="48">
        <f t="shared" si="491"/>
        <v>232470</v>
      </c>
      <c r="T911" s="44">
        <f t="shared" si="482"/>
        <v>2036.8799999999999</v>
      </c>
      <c r="U911" s="48">
        <f t="shared" si="492"/>
        <v>384970.31999999995</v>
      </c>
      <c r="V911" s="44">
        <f t="shared" si="483"/>
        <v>2282.8799999999997</v>
      </c>
      <c r="W911" s="48">
        <f t="shared" si="493"/>
        <v>431464.31999999995</v>
      </c>
      <c r="X911" s="44">
        <f t="shared" si="484"/>
        <v>2528.8799999999997</v>
      </c>
      <c r="Y911" s="48">
        <f t="shared" si="494"/>
        <v>477958.31999999995</v>
      </c>
      <c r="Z911" s="20">
        <f t="shared" si="501"/>
        <v>4084032.96</v>
      </c>
      <c r="AC911" s="87">
        <f t="shared" si="496"/>
        <v>14.399999999999999</v>
      </c>
      <c r="AD911" s="83">
        <f t="shared" si="497"/>
        <v>1339.1999999999998</v>
      </c>
      <c r="AE911" s="92">
        <f t="shared" si="506"/>
        <v>13.200000000000001</v>
      </c>
      <c r="AF911" s="92">
        <f t="shared" si="503"/>
        <v>13.596</v>
      </c>
      <c r="AG911" s="92">
        <f t="shared" si="504"/>
        <v>13.991999999999999</v>
      </c>
      <c r="AH911" s="92">
        <f t="shared" si="505"/>
        <v>14.399999999999999</v>
      </c>
      <c r="AI911" s="137">
        <f t="shared" si="508"/>
        <v>1280.4000000000001</v>
      </c>
      <c r="AJ911" s="137">
        <f t="shared" si="509"/>
        <v>1318.8119999999999</v>
      </c>
      <c r="AK911" s="137">
        <f t="shared" si="510"/>
        <v>1357.2239999999999</v>
      </c>
      <c r="AL911" s="137">
        <f t="shared" si="511"/>
        <v>1396.8</v>
      </c>
    </row>
    <row r="912" spans="1:38" ht="30.6">
      <c r="A912" s="5" t="s">
        <v>14</v>
      </c>
      <c r="B912" s="5" t="s">
        <v>408</v>
      </c>
      <c r="C912" s="22" t="s">
        <v>1639</v>
      </c>
      <c r="D912" s="93" t="s">
        <v>2179</v>
      </c>
      <c r="E912" s="93" t="s">
        <v>221</v>
      </c>
      <c r="F912" s="124" t="s">
        <v>2174</v>
      </c>
      <c r="G912" s="124" t="s">
        <v>2199</v>
      </c>
      <c r="H912" s="23" t="s">
        <v>482</v>
      </c>
      <c r="I912" s="24"/>
      <c r="J912" s="15">
        <v>1968</v>
      </c>
      <c r="K912" s="26"/>
      <c r="L912" s="13">
        <f t="shared" si="507"/>
        <v>24</v>
      </c>
      <c r="M912" s="27">
        <f t="shared" si="499"/>
        <v>2088</v>
      </c>
      <c r="N912" s="27">
        <f t="shared" si="495"/>
        <v>2088.000000000005</v>
      </c>
      <c r="O912" s="15">
        <v>5</v>
      </c>
      <c r="P912" s="30">
        <f t="shared" si="500"/>
        <v>1968</v>
      </c>
      <c r="Q912" s="48">
        <f t="shared" si="480"/>
        <v>9840</v>
      </c>
      <c r="R912" s="44">
        <f t="shared" si="512"/>
        <v>2460</v>
      </c>
      <c r="S912" s="48">
        <f t="shared" si="491"/>
        <v>36900</v>
      </c>
      <c r="T912" s="44">
        <f t="shared" si="482"/>
        <v>4073.7599999999998</v>
      </c>
      <c r="U912" s="48">
        <f t="shared" si="492"/>
        <v>61106.399999999994</v>
      </c>
      <c r="V912" s="44">
        <f t="shared" si="483"/>
        <v>4565.7599999999993</v>
      </c>
      <c r="W912" s="48">
        <f t="shared" si="493"/>
        <v>68486.399999999994</v>
      </c>
      <c r="X912" s="44">
        <f t="shared" si="484"/>
        <v>5057.7599999999993</v>
      </c>
      <c r="Y912" s="48">
        <f t="shared" si="494"/>
        <v>75866.399999999994</v>
      </c>
      <c r="Z912" s="20">
        <f t="shared" si="501"/>
        <v>648259.19999999995</v>
      </c>
      <c r="AC912" s="87">
        <f t="shared" si="496"/>
        <v>28.799999999999997</v>
      </c>
      <c r="AD912" s="83">
        <f t="shared" si="497"/>
        <v>2678.3999999999996</v>
      </c>
      <c r="AE912" s="92">
        <f t="shared" si="506"/>
        <v>26.400000000000002</v>
      </c>
      <c r="AF912" s="92">
        <f t="shared" si="503"/>
        <v>27.192</v>
      </c>
      <c r="AG912" s="92">
        <f t="shared" si="504"/>
        <v>27.983999999999998</v>
      </c>
      <c r="AH912" s="92">
        <f t="shared" si="505"/>
        <v>28.799999999999997</v>
      </c>
      <c r="AI912" s="137">
        <f t="shared" si="508"/>
        <v>2560.8000000000002</v>
      </c>
      <c r="AJ912" s="137">
        <f t="shared" si="509"/>
        <v>2637.6239999999998</v>
      </c>
      <c r="AK912" s="137">
        <f t="shared" si="510"/>
        <v>2714.4479999999999</v>
      </c>
      <c r="AL912" s="137">
        <f t="shared" si="511"/>
        <v>2793.6</v>
      </c>
    </row>
    <row r="913" spans="1:38" ht="30.6">
      <c r="A913" s="5" t="s">
        <v>14</v>
      </c>
      <c r="B913" s="5" t="s">
        <v>408</v>
      </c>
      <c r="C913" s="22" t="s">
        <v>1639</v>
      </c>
      <c r="D913" s="93" t="s">
        <v>2180</v>
      </c>
      <c r="E913" s="93" t="s">
        <v>221</v>
      </c>
      <c r="F913" s="124" t="s">
        <v>2173</v>
      </c>
      <c r="G913" s="124" t="s">
        <v>2199</v>
      </c>
      <c r="H913" s="23" t="s">
        <v>482</v>
      </c>
      <c r="I913" s="24">
        <v>162</v>
      </c>
      <c r="J913" s="15">
        <v>1968</v>
      </c>
      <c r="K913" s="26" t="s">
        <v>625</v>
      </c>
      <c r="L913" s="13">
        <f t="shared" si="507"/>
        <v>24</v>
      </c>
      <c r="M913" s="27">
        <f t="shared" si="499"/>
        <v>2088</v>
      </c>
      <c r="N913" s="27">
        <f t="shared" si="495"/>
        <v>2088.000000000005</v>
      </c>
      <c r="O913" s="15">
        <v>24</v>
      </c>
      <c r="P913" s="30">
        <f t="shared" si="500"/>
        <v>1968</v>
      </c>
      <c r="Q913" s="48">
        <f t="shared" si="480"/>
        <v>47232</v>
      </c>
      <c r="R913" s="44">
        <f t="shared" si="512"/>
        <v>2460</v>
      </c>
      <c r="S913" s="48">
        <f t="shared" si="491"/>
        <v>177120</v>
      </c>
      <c r="T913" s="44">
        <f t="shared" si="482"/>
        <v>4073.7599999999998</v>
      </c>
      <c r="U913" s="48">
        <f t="shared" si="492"/>
        <v>293310.71999999997</v>
      </c>
      <c r="V913" s="44">
        <f t="shared" si="483"/>
        <v>4565.7599999999993</v>
      </c>
      <c r="W913" s="48">
        <f t="shared" si="493"/>
        <v>328734.71999999997</v>
      </c>
      <c r="X913" s="44">
        <f t="shared" si="484"/>
        <v>5057.7599999999993</v>
      </c>
      <c r="Y913" s="48">
        <f t="shared" si="494"/>
        <v>364158.71999999997</v>
      </c>
      <c r="Z913" s="20">
        <f t="shared" si="501"/>
        <v>3111644.16</v>
      </c>
      <c r="AC913" s="87">
        <f t="shared" si="496"/>
        <v>28.799999999999997</v>
      </c>
      <c r="AD913" s="83">
        <f t="shared" si="497"/>
        <v>2678.3999999999996</v>
      </c>
      <c r="AE913" s="92">
        <f t="shared" si="506"/>
        <v>26.400000000000002</v>
      </c>
      <c r="AF913" s="92">
        <f t="shared" si="503"/>
        <v>27.192</v>
      </c>
      <c r="AG913" s="92">
        <f t="shared" si="504"/>
        <v>27.983999999999998</v>
      </c>
      <c r="AH913" s="92">
        <f t="shared" si="505"/>
        <v>28.799999999999997</v>
      </c>
      <c r="AI913" s="137">
        <f t="shared" si="508"/>
        <v>2560.8000000000002</v>
      </c>
      <c r="AJ913" s="137">
        <f t="shared" si="509"/>
        <v>2637.6239999999998</v>
      </c>
      <c r="AK913" s="137">
        <f t="shared" si="510"/>
        <v>2714.4479999999999</v>
      </c>
      <c r="AL913" s="137">
        <f t="shared" si="511"/>
        <v>2793.6</v>
      </c>
    </row>
    <row r="914" spans="1:38" ht="20.399999999999999">
      <c r="A914" s="5" t="s">
        <v>14</v>
      </c>
      <c r="B914" s="5" t="s">
        <v>408</v>
      </c>
      <c r="C914" s="22" t="s">
        <v>1639</v>
      </c>
      <c r="D914" s="93" t="s">
        <v>2181</v>
      </c>
      <c r="E914" s="93" t="s">
        <v>2187</v>
      </c>
      <c r="F914" s="124" t="s">
        <v>2186</v>
      </c>
      <c r="G914" s="124" t="s">
        <v>2201</v>
      </c>
      <c r="H914" s="23" t="s">
        <v>482</v>
      </c>
      <c r="I914" s="24"/>
      <c r="J914" s="15">
        <v>1230</v>
      </c>
      <c r="K914" s="26"/>
      <c r="L914" s="13">
        <f t="shared" si="507"/>
        <v>15</v>
      </c>
      <c r="M914" s="27">
        <f t="shared" si="499"/>
        <v>1305</v>
      </c>
      <c r="N914" s="27"/>
      <c r="Q914" s="48"/>
      <c r="R914" s="44"/>
      <c r="S914" s="48"/>
      <c r="T914" s="44"/>
      <c r="U914" s="48"/>
      <c r="V914" s="44"/>
      <c r="W914" s="48"/>
      <c r="X914" s="44"/>
      <c r="Y914" s="48"/>
      <c r="AC914" s="87">
        <f>+[2]comparative!$F$98</f>
        <v>18</v>
      </c>
      <c r="AD914" s="83">
        <f t="shared" si="497"/>
        <v>1674</v>
      </c>
      <c r="AE914" s="92">
        <f t="shared" si="506"/>
        <v>16.5</v>
      </c>
      <c r="AF914" s="92">
        <f t="shared" si="503"/>
        <v>16.995000000000001</v>
      </c>
      <c r="AG914" s="92">
        <f t="shared" si="504"/>
        <v>17.489999999999998</v>
      </c>
      <c r="AH914" s="92">
        <f t="shared" si="505"/>
        <v>18</v>
      </c>
      <c r="AI914" s="137">
        <f t="shared" si="508"/>
        <v>1600.5</v>
      </c>
      <c r="AJ914" s="137">
        <f t="shared" si="509"/>
        <v>1648.5150000000001</v>
      </c>
      <c r="AK914" s="137">
        <f t="shared" si="510"/>
        <v>1696.5299999999997</v>
      </c>
      <c r="AL914" s="137">
        <f t="shared" si="511"/>
        <v>1746</v>
      </c>
    </row>
    <row r="915" spans="1:38" ht="30.6">
      <c r="A915" s="5" t="s">
        <v>14</v>
      </c>
      <c r="B915" s="5" t="s">
        <v>408</v>
      </c>
      <c r="C915" s="22" t="s">
        <v>1639</v>
      </c>
      <c r="D915" s="93" t="s">
        <v>2182</v>
      </c>
      <c r="E915" s="125" t="s">
        <v>2188</v>
      </c>
      <c r="F915" s="124" t="s">
        <v>2189</v>
      </c>
      <c r="G915" s="124" t="s">
        <v>2201</v>
      </c>
      <c r="H915" s="23" t="s">
        <v>482</v>
      </c>
      <c r="I915" s="24"/>
      <c r="J915" s="32">
        <f>+L915*82</f>
        <v>2460</v>
      </c>
      <c r="K915" s="26"/>
      <c r="L915" s="13">
        <v>30</v>
      </c>
      <c r="M915" s="27">
        <f t="shared" si="499"/>
        <v>2610</v>
      </c>
      <c r="N915" s="27"/>
      <c r="Q915" s="48"/>
      <c r="R915" s="44"/>
      <c r="S915" s="48"/>
      <c r="T915" s="44"/>
      <c r="U915" s="48"/>
      <c r="V915" s="44"/>
      <c r="W915" s="48"/>
      <c r="X915" s="44"/>
      <c r="Y915" s="48"/>
      <c r="AC915" s="87">
        <f>+[2]comparative!$F$101</f>
        <v>36</v>
      </c>
      <c r="AD915" s="83">
        <f t="shared" si="497"/>
        <v>3348</v>
      </c>
      <c r="AE915" s="92">
        <f t="shared" si="506"/>
        <v>33</v>
      </c>
      <c r="AF915" s="92">
        <f t="shared" si="503"/>
        <v>33.99</v>
      </c>
      <c r="AG915" s="92">
        <f t="shared" si="504"/>
        <v>34.979999999999997</v>
      </c>
      <c r="AH915" s="92">
        <f t="shared" si="505"/>
        <v>36</v>
      </c>
      <c r="AI915" s="137">
        <f t="shared" si="508"/>
        <v>3201</v>
      </c>
      <c r="AJ915" s="137">
        <f t="shared" si="509"/>
        <v>3297.03</v>
      </c>
      <c r="AK915" s="137">
        <f t="shared" si="510"/>
        <v>3393.0599999999995</v>
      </c>
      <c r="AL915" s="137">
        <f t="shared" si="511"/>
        <v>3492</v>
      </c>
    </row>
    <row r="916" spans="1:38">
      <c r="A916" s="5" t="s">
        <v>14</v>
      </c>
      <c r="B916" s="5" t="s">
        <v>408</v>
      </c>
      <c r="C916" s="22" t="s">
        <v>1639</v>
      </c>
      <c r="D916" s="93" t="s">
        <v>2183</v>
      </c>
      <c r="E916" s="121" t="s">
        <v>2190</v>
      </c>
      <c r="F916" s="121" t="s">
        <v>2191</v>
      </c>
      <c r="G916" s="121"/>
      <c r="H916" s="23" t="s">
        <v>482</v>
      </c>
      <c r="I916" s="24"/>
      <c r="J916" s="32">
        <f t="shared" ref="J916:J919" si="513">+L916*82</f>
        <v>12300</v>
      </c>
      <c r="K916" s="26"/>
      <c r="L916" s="13">
        <v>150</v>
      </c>
      <c r="M916" s="27">
        <f t="shared" si="499"/>
        <v>13050</v>
      </c>
      <c r="N916" s="27"/>
      <c r="Q916" s="48"/>
      <c r="R916" s="44"/>
      <c r="S916" s="48"/>
      <c r="T916" s="44"/>
      <c r="U916" s="48"/>
      <c r="V916" s="44"/>
      <c r="W916" s="48"/>
      <c r="X916" s="44"/>
      <c r="Y916" s="48"/>
      <c r="AC916" s="87">
        <f>+[2]comparative!$F$104</f>
        <v>180</v>
      </c>
      <c r="AD916" s="83">
        <f t="shared" si="497"/>
        <v>16740</v>
      </c>
      <c r="AE916" s="92">
        <f t="shared" si="506"/>
        <v>165</v>
      </c>
      <c r="AF916" s="92">
        <f t="shared" si="503"/>
        <v>169.95</v>
      </c>
      <c r="AG916" s="92">
        <f t="shared" si="504"/>
        <v>174.89999999999998</v>
      </c>
      <c r="AH916" s="92">
        <f t="shared" si="505"/>
        <v>180</v>
      </c>
      <c r="AI916" s="137">
        <f t="shared" si="508"/>
        <v>16005</v>
      </c>
      <c r="AJ916" s="137">
        <f t="shared" si="509"/>
        <v>16485.149999999998</v>
      </c>
      <c r="AK916" s="137">
        <f t="shared" si="510"/>
        <v>16965.3</v>
      </c>
      <c r="AL916" s="137">
        <f t="shared" si="511"/>
        <v>17460</v>
      </c>
    </row>
    <row r="917" spans="1:38">
      <c r="A917" s="5" t="s">
        <v>14</v>
      </c>
      <c r="B917" s="5" t="s">
        <v>408</v>
      </c>
      <c r="C917" s="22" t="s">
        <v>1639</v>
      </c>
      <c r="D917" s="93" t="s">
        <v>2184</v>
      </c>
      <c r="E917" s="121" t="s">
        <v>2193</v>
      </c>
      <c r="F917" s="121" t="s">
        <v>2108</v>
      </c>
      <c r="G917" s="121"/>
      <c r="H917" s="23" t="s">
        <v>482</v>
      </c>
      <c r="I917" s="24"/>
      <c r="J917" s="32">
        <f t="shared" si="513"/>
        <v>12300</v>
      </c>
      <c r="K917" s="26"/>
      <c r="L917" s="13">
        <v>150</v>
      </c>
      <c r="M917" s="27">
        <f t="shared" si="499"/>
        <v>13050</v>
      </c>
      <c r="N917" s="27"/>
      <c r="Q917" s="48"/>
      <c r="R917" s="44"/>
      <c r="S917" s="48"/>
      <c r="T917" s="44"/>
      <c r="U917" s="48"/>
      <c r="V917" s="44"/>
      <c r="W917" s="48"/>
      <c r="X917" s="44"/>
      <c r="Y917" s="48"/>
      <c r="AC917" s="87">
        <f>+[2]comparative!$F$108</f>
        <v>180</v>
      </c>
      <c r="AD917" s="83">
        <f t="shared" si="497"/>
        <v>16740</v>
      </c>
      <c r="AE917" s="92">
        <f t="shared" si="506"/>
        <v>165</v>
      </c>
      <c r="AF917" s="92">
        <f t="shared" si="503"/>
        <v>169.95</v>
      </c>
      <c r="AG917" s="92">
        <f t="shared" si="504"/>
        <v>174.89999999999998</v>
      </c>
      <c r="AH917" s="92">
        <f t="shared" si="505"/>
        <v>180</v>
      </c>
      <c r="AI917" s="137">
        <f t="shared" si="508"/>
        <v>16005</v>
      </c>
      <c r="AJ917" s="137">
        <f t="shared" si="509"/>
        <v>16485.149999999998</v>
      </c>
      <c r="AK917" s="137">
        <f t="shared" si="510"/>
        <v>16965.3</v>
      </c>
      <c r="AL917" s="137">
        <f t="shared" si="511"/>
        <v>17460</v>
      </c>
    </row>
    <row r="918" spans="1:38">
      <c r="A918" s="5" t="s">
        <v>14</v>
      </c>
      <c r="B918" s="5" t="s">
        <v>408</v>
      </c>
      <c r="C918" s="22"/>
      <c r="D918" s="93" t="s">
        <v>2184</v>
      </c>
      <c r="E918" s="121" t="s">
        <v>2190</v>
      </c>
      <c r="F918" s="121" t="s">
        <v>2192</v>
      </c>
      <c r="G918" s="121"/>
      <c r="H918" s="23" t="s">
        <v>482</v>
      </c>
      <c r="I918" s="24"/>
      <c r="J918" s="32">
        <f t="shared" si="513"/>
        <v>1640</v>
      </c>
      <c r="K918" s="26"/>
      <c r="L918" s="13">
        <v>20</v>
      </c>
      <c r="M918" s="27">
        <f t="shared" si="499"/>
        <v>1740</v>
      </c>
      <c r="N918" s="27"/>
      <c r="Q918" s="48"/>
      <c r="R918" s="44"/>
      <c r="S918" s="48"/>
      <c r="T918" s="44"/>
      <c r="U918" s="48"/>
      <c r="V918" s="44"/>
      <c r="W918" s="48"/>
      <c r="X918" s="44"/>
      <c r="Y918" s="48"/>
      <c r="AC918" s="87"/>
      <c r="AD918" s="83"/>
      <c r="AE918" s="92">
        <f t="shared" si="506"/>
        <v>22</v>
      </c>
      <c r="AF918" s="92">
        <f t="shared" si="503"/>
        <v>22.66</v>
      </c>
      <c r="AG918" s="92">
        <f t="shared" si="504"/>
        <v>23.32</v>
      </c>
      <c r="AH918" s="92">
        <f t="shared" si="505"/>
        <v>24</v>
      </c>
      <c r="AI918" s="137">
        <f t="shared" si="508"/>
        <v>2134</v>
      </c>
      <c r="AJ918" s="137">
        <f t="shared" si="509"/>
        <v>2198.02</v>
      </c>
      <c r="AK918" s="137">
        <f t="shared" si="510"/>
        <v>2262.04</v>
      </c>
      <c r="AL918" s="137">
        <f t="shared" si="511"/>
        <v>2328</v>
      </c>
    </row>
    <row r="919" spans="1:38">
      <c r="A919" s="5" t="s">
        <v>14</v>
      </c>
      <c r="B919" s="5" t="s">
        <v>408</v>
      </c>
      <c r="C919" s="22" t="s">
        <v>1639</v>
      </c>
      <c r="D919" s="93" t="s">
        <v>2185</v>
      </c>
      <c r="E919" s="121" t="s">
        <v>2194</v>
      </c>
      <c r="F919" s="120" t="s">
        <v>2192</v>
      </c>
      <c r="G919" s="121"/>
      <c r="H919" s="23" t="s">
        <v>482</v>
      </c>
      <c r="I919" s="24"/>
      <c r="J919" s="32">
        <f t="shared" si="513"/>
        <v>12300</v>
      </c>
      <c r="K919" s="26"/>
      <c r="L919" s="13">
        <v>150</v>
      </c>
      <c r="M919" s="27">
        <f t="shared" si="499"/>
        <v>13050</v>
      </c>
      <c r="N919" s="27"/>
      <c r="Q919" s="48"/>
      <c r="R919" s="44"/>
      <c r="S919" s="48"/>
      <c r="T919" s="44"/>
      <c r="U919" s="48"/>
      <c r="V919" s="44"/>
      <c r="W919" s="48"/>
      <c r="X919" s="44"/>
      <c r="Y919" s="48"/>
      <c r="AC919" s="87">
        <f>+[2]comparative!$F$113</f>
        <v>180</v>
      </c>
      <c r="AD919" s="83">
        <f t="shared" si="497"/>
        <v>16740</v>
      </c>
      <c r="AE919" s="92">
        <f t="shared" si="506"/>
        <v>165</v>
      </c>
      <c r="AF919" s="92">
        <f t="shared" si="503"/>
        <v>169.95</v>
      </c>
      <c r="AG919" s="92">
        <f t="shared" si="504"/>
        <v>174.89999999999998</v>
      </c>
      <c r="AH919" s="92">
        <f t="shared" si="505"/>
        <v>180</v>
      </c>
      <c r="AI919" s="137">
        <f t="shared" si="508"/>
        <v>16005</v>
      </c>
      <c r="AJ919" s="137">
        <f t="shared" si="509"/>
        <v>16485.149999999998</v>
      </c>
      <c r="AK919" s="137">
        <f t="shared" si="510"/>
        <v>16965.3</v>
      </c>
      <c r="AL919" s="137">
        <f t="shared" si="511"/>
        <v>17460</v>
      </c>
    </row>
    <row r="920" spans="1:38">
      <c r="A920" s="5" t="s">
        <v>192</v>
      </c>
      <c r="B920" s="5" t="s">
        <v>118</v>
      </c>
      <c r="C920" s="22" t="s">
        <v>85</v>
      </c>
      <c r="E920" s="22"/>
      <c r="F920" s="22"/>
      <c r="G920" s="22"/>
      <c r="H920" s="23" t="s">
        <v>482</v>
      </c>
      <c r="I920" s="24"/>
      <c r="J920" s="32"/>
      <c r="K920" s="26"/>
      <c r="L920" s="13">
        <f t="shared" si="507"/>
        <v>0</v>
      </c>
      <c r="M920" s="27"/>
      <c r="N920" s="27">
        <f t="shared" si="495"/>
        <v>0</v>
      </c>
      <c r="P920" s="30">
        <f t="shared" ref="P920:P982" si="514">+J920*1.57</f>
        <v>0</v>
      </c>
      <c r="Q920" s="48">
        <f t="shared" si="480"/>
        <v>0</v>
      </c>
      <c r="R920" s="44">
        <f t="shared" si="512"/>
        <v>0</v>
      </c>
      <c r="S920" s="48">
        <f t="shared" si="491"/>
        <v>0</v>
      </c>
      <c r="T920" s="44">
        <f t="shared" si="482"/>
        <v>0</v>
      </c>
      <c r="U920" s="48">
        <f t="shared" si="492"/>
        <v>0</v>
      </c>
      <c r="V920" s="44">
        <f t="shared" si="483"/>
        <v>0</v>
      </c>
      <c r="W920" s="48">
        <f t="shared" si="493"/>
        <v>0</v>
      </c>
      <c r="X920" s="44">
        <f t="shared" si="484"/>
        <v>0</v>
      </c>
      <c r="Y920" s="48">
        <f t="shared" si="494"/>
        <v>0</v>
      </c>
      <c r="Z920" s="34">
        <f>SUM(Z886:Z919)</f>
        <v>494157183.83999997</v>
      </c>
      <c r="AC920" s="87">
        <f t="shared" si="496"/>
        <v>0</v>
      </c>
      <c r="AD920" s="83">
        <f t="shared" si="497"/>
        <v>0</v>
      </c>
      <c r="AE920" s="92">
        <f t="shared" si="506"/>
        <v>0</v>
      </c>
      <c r="AF920" s="92">
        <f t="shared" si="503"/>
        <v>0</v>
      </c>
      <c r="AG920" s="92">
        <f t="shared" si="504"/>
        <v>0</v>
      </c>
      <c r="AH920" s="92">
        <f t="shared" si="505"/>
        <v>0</v>
      </c>
      <c r="AI920" s="137">
        <f t="shared" si="508"/>
        <v>0</v>
      </c>
      <c r="AJ920" s="137">
        <f t="shared" si="509"/>
        <v>0</v>
      </c>
      <c r="AK920" s="137">
        <f t="shared" si="510"/>
        <v>0</v>
      </c>
      <c r="AL920" s="137">
        <f t="shared" si="511"/>
        <v>0</v>
      </c>
    </row>
    <row r="921" spans="1:38" ht="20.399999999999999">
      <c r="A921" s="5" t="s">
        <v>192</v>
      </c>
      <c r="B921" s="5" t="s">
        <v>118</v>
      </c>
      <c r="C921" s="22" t="s">
        <v>1648</v>
      </c>
      <c r="D921" s="22" t="s">
        <v>1649</v>
      </c>
      <c r="E921" s="22" t="s">
        <v>1650</v>
      </c>
      <c r="F921" s="22"/>
      <c r="G921" s="22"/>
      <c r="H921" s="23" t="s">
        <v>482</v>
      </c>
      <c r="I921" s="24">
        <v>3847.5</v>
      </c>
      <c r="J921" s="32">
        <v>6150</v>
      </c>
      <c r="K921" s="26" t="s">
        <v>555</v>
      </c>
      <c r="L921" s="13">
        <f t="shared" si="507"/>
        <v>75</v>
      </c>
      <c r="M921" s="27">
        <f t="shared" ref="M921:M930" si="515">+L921*87</f>
        <v>6525</v>
      </c>
      <c r="N921" s="27">
        <f t="shared" si="495"/>
        <v>6525.0000000000155</v>
      </c>
      <c r="O921" s="15">
        <v>4</v>
      </c>
      <c r="P921" s="30">
        <f t="shared" si="514"/>
        <v>9655.5</v>
      </c>
      <c r="Q921" s="48">
        <f t="shared" si="480"/>
        <v>38622</v>
      </c>
      <c r="R921" s="44">
        <f t="shared" si="512"/>
        <v>12069.375</v>
      </c>
      <c r="S921" s="48">
        <f t="shared" si="491"/>
        <v>144832.5</v>
      </c>
      <c r="T921" s="44">
        <f t="shared" si="482"/>
        <v>12730.499999999998</v>
      </c>
      <c r="U921" s="48">
        <f t="shared" si="492"/>
        <v>152765.99999999997</v>
      </c>
      <c r="V921" s="44">
        <f t="shared" si="483"/>
        <v>14267.999999999998</v>
      </c>
      <c r="W921" s="48">
        <f t="shared" si="493"/>
        <v>171215.99999999997</v>
      </c>
      <c r="X921" s="44">
        <f t="shared" si="484"/>
        <v>15805.499999999998</v>
      </c>
      <c r="Y921" s="48">
        <f t="shared" si="494"/>
        <v>189665.99999999997</v>
      </c>
      <c r="Z921" s="20">
        <f>+Y921+W921+U921+S921*12</f>
        <v>2251638</v>
      </c>
      <c r="AC921" s="87">
        <f t="shared" si="496"/>
        <v>90</v>
      </c>
      <c r="AD921" s="83">
        <f t="shared" si="497"/>
        <v>8370</v>
      </c>
      <c r="AE921" s="92">
        <f t="shared" si="506"/>
        <v>82.5</v>
      </c>
      <c r="AF921" s="92">
        <f t="shared" si="503"/>
        <v>84.974999999999994</v>
      </c>
      <c r="AG921" s="92">
        <f t="shared" si="504"/>
        <v>87.449999999999989</v>
      </c>
      <c r="AH921" s="92">
        <f t="shared" si="505"/>
        <v>90</v>
      </c>
      <c r="AI921" s="137">
        <f t="shared" si="508"/>
        <v>8002.5</v>
      </c>
      <c r="AJ921" s="137">
        <f t="shared" si="509"/>
        <v>8242.5749999999989</v>
      </c>
      <c r="AK921" s="137">
        <f t="shared" si="510"/>
        <v>8482.65</v>
      </c>
      <c r="AL921" s="137">
        <f t="shared" si="511"/>
        <v>8730</v>
      </c>
    </row>
    <row r="922" spans="1:38" ht="20.399999999999999">
      <c r="A922" s="5" t="s">
        <v>192</v>
      </c>
      <c r="B922" s="5" t="s">
        <v>118</v>
      </c>
      <c r="C922" s="22" t="s">
        <v>1648</v>
      </c>
      <c r="D922" s="22" t="s">
        <v>1649</v>
      </c>
      <c r="E922" s="22" t="s">
        <v>1651</v>
      </c>
      <c r="F922" s="22"/>
      <c r="G922" s="22"/>
      <c r="H922" s="23" t="s">
        <v>482</v>
      </c>
      <c r="I922" s="24">
        <v>1539</v>
      </c>
      <c r="J922" s="32">
        <v>4510</v>
      </c>
      <c r="K922" s="26" t="s">
        <v>1652</v>
      </c>
      <c r="L922" s="13">
        <f t="shared" si="507"/>
        <v>55</v>
      </c>
      <c r="M922" s="27">
        <f t="shared" si="515"/>
        <v>4785</v>
      </c>
      <c r="N922" s="27">
        <f t="shared" si="495"/>
        <v>4785.0000000000109</v>
      </c>
      <c r="O922" s="15">
        <v>4</v>
      </c>
      <c r="P922" s="30">
        <f t="shared" si="514"/>
        <v>7080.7000000000007</v>
      </c>
      <c r="Q922" s="48">
        <f t="shared" ref="Q922:Q984" si="516">+P922*O922</f>
        <v>28322.800000000003</v>
      </c>
      <c r="R922" s="44">
        <f t="shared" si="512"/>
        <v>8850.875</v>
      </c>
      <c r="S922" s="48">
        <f t="shared" si="491"/>
        <v>106210.5</v>
      </c>
      <c r="T922" s="44">
        <f t="shared" si="482"/>
        <v>9335.6999999999989</v>
      </c>
      <c r="U922" s="48">
        <f t="shared" si="492"/>
        <v>112028.4</v>
      </c>
      <c r="V922" s="44">
        <f t="shared" si="483"/>
        <v>10463.199999999999</v>
      </c>
      <c r="W922" s="48">
        <f t="shared" si="493"/>
        <v>125558.39999999999</v>
      </c>
      <c r="X922" s="44">
        <f t="shared" si="484"/>
        <v>11590.699999999999</v>
      </c>
      <c r="Y922" s="48">
        <f t="shared" si="494"/>
        <v>139088.4</v>
      </c>
      <c r="Z922" s="20">
        <f t="shared" ref="Z922:Z930" si="517">+Y922+W922+U922+S922*12</f>
        <v>1651201.2</v>
      </c>
      <c r="AC922" s="87">
        <f t="shared" si="496"/>
        <v>66</v>
      </c>
      <c r="AD922" s="83">
        <f t="shared" si="497"/>
        <v>6138</v>
      </c>
      <c r="AE922" s="92">
        <f t="shared" si="506"/>
        <v>60.500000000000007</v>
      </c>
      <c r="AF922" s="92">
        <f t="shared" si="503"/>
        <v>62.314999999999998</v>
      </c>
      <c r="AG922" s="92">
        <f t="shared" si="504"/>
        <v>64.13</v>
      </c>
      <c r="AH922" s="92">
        <f t="shared" si="505"/>
        <v>66</v>
      </c>
      <c r="AI922" s="137">
        <f t="shared" si="508"/>
        <v>5868.5000000000009</v>
      </c>
      <c r="AJ922" s="137">
        <f t="shared" si="509"/>
        <v>6044.5549999999994</v>
      </c>
      <c r="AK922" s="137">
        <f t="shared" si="510"/>
        <v>6220.61</v>
      </c>
      <c r="AL922" s="137">
        <f t="shared" si="511"/>
        <v>6402</v>
      </c>
    </row>
    <row r="923" spans="1:38" ht="20.399999999999999">
      <c r="A923" s="5" t="s">
        <v>192</v>
      </c>
      <c r="B923" s="5" t="s">
        <v>118</v>
      </c>
      <c r="C923" s="22" t="s">
        <v>1648</v>
      </c>
      <c r="D923" s="22" t="s">
        <v>1649</v>
      </c>
      <c r="E923" s="22" t="s">
        <v>1653</v>
      </c>
      <c r="F923" s="22"/>
      <c r="G923" s="22"/>
      <c r="H923" s="23" t="s">
        <v>482</v>
      </c>
      <c r="I923" s="24">
        <v>7695</v>
      </c>
      <c r="J923" s="32">
        <v>12300</v>
      </c>
      <c r="K923" s="26" t="s">
        <v>555</v>
      </c>
      <c r="L923" s="13">
        <f t="shared" si="507"/>
        <v>150</v>
      </c>
      <c r="M923" s="27">
        <f t="shared" si="515"/>
        <v>13050</v>
      </c>
      <c r="N923" s="27">
        <f t="shared" si="495"/>
        <v>13050.000000000031</v>
      </c>
      <c r="O923" s="15">
        <v>20</v>
      </c>
      <c r="P923" s="30">
        <f t="shared" si="514"/>
        <v>19311</v>
      </c>
      <c r="Q923" s="48">
        <f t="shared" si="516"/>
        <v>386220</v>
      </c>
      <c r="R923" s="44">
        <f t="shared" si="512"/>
        <v>24138.75</v>
      </c>
      <c r="S923" s="48">
        <f t="shared" si="491"/>
        <v>1448325</v>
      </c>
      <c r="T923" s="44">
        <f t="shared" ref="T923:T985" si="518">+J923*2.07</f>
        <v>25460.999999999996</v>
      </c>
      <c r="U923" s="48">
        <f t="shared" si="492"/>
        <v>1527659.9999999998</v>
      </c>
      <c r="V923" s="44">
        <f t="shared" ref="V923:V985" si="519">+J923*2.32</f>
        <v>28535.999999999996</v>
      </c>
      <c r="W923" s="48">
        <f t="shared" si="493"/>
        <v>1712159.9999999995</v>
      </c>
      <c r="X923" s="44">
        <f t="shared" ref="X923:X985" si="520">+J923*2.57</f>
        <v>31610.999999999996</v>
      </c>
      <c r="Y923" s="48">
        <f t="shared" si="494"/>
        <v>1896659.9999999995</v>
      </c>
      <c r="Z923" s="20">
        <f t="shared" si="517"/>
        <v>22516380</v>
      </c>
      <c r="AC923" s="87">
        <f t="shared" si="496"/>
        <v>180</v>
      </c>
      <c r="AD923" s="83">
        <f t="shared" si="497"/>
        <v>16740</v>
      </c>
      <c r="AE923" s="92">
        <f t="shared" si="506"/>
        <v>165</v>
      </c>
      <c r="AF923" s="92">
        <f t="shared" si="503"/>
        <v>169.95</v>
      </c>
      <c r="AG923" s="92">
        <f t="shared" si="504"/>
        <v>174.89999999999998</v>
      </c>
      <c r="AH923" s="92">
        <f t="shared" si="505"/>
        <v>180</v>
      </c>
      <c r="AI923" s="137">
        <f t="shared" si="508"/>
        <v>16005</v>
      </c>
      <c r="AJ923" s="137">
        <f t="shared" si="509"/>
        <v>16485.149999999998</v>
      </c>
      <c r="AK923" s="137">
        <f t="shared" si="510"/>
        <v>16965.3</v>
      </c>
      <c r="AL923" s="137">
        <f t="shared" si="511"/>
        <v>17460</v>
      </c>
    </row>
    <row r="924" spans="1:38">
      <c r="A924" s="5" t="s">
        <v>192</v>
      </c>
      <c r="B924" s="5" t="s">
        <v>118</v>
      </c>
      <c r="C924" s="22" t="s">
        <v>1648</v>
      </c>
      <c r="D924" s="22" t="s">
        <v>1649</v>
      </c>
      <c r="E924" s="22" t="s">
        <v>1654</v>
      </c>
      <c r="F924" s="22"/>
      <c r="G924" s="22"/>
      <c r="H924" s="23" t="s">
        <v>482</v>
      </c>
      <c r="I924" s="24">
        <v>1539</v>
      </c>
      <c r="J924" s="32">
        <v>2460</v>
      </c>
      <c r="K924" s="26" t="s">
        <v>555</v>
      </c>
      <c r="L924" s="13">
        <f t="shared" si="507"/>
        <v>30</v>
      </c>
      <c r="M924" s="27">
        <f t="shared" si="515"/>
        <v>2610</v>
      </c>
      <c r="N924" s="27">
        <f t="shared" si="495"/>
        <v>2610.0000000000064</v>
      </c>
      <c r="O924" s="15">
        <v>4</v>
      </c>
      <c r="P924" s="30">
        <f t="shared" si="514"/>
        <v>3862.2000000000003</v>
      </c>
      <c r="Q924" s="48">
        <f t="shared" si="516"/>
        <v>15448.800000000001</v>
      </c>
      <c r="R924" s="44">
        <f t="shared" si="512"/>
        <v>4827.75</v>
      </c>
      <c r="S924" s="48">
        <f t="shared" si="491"/>
        <v>57933</v>
      </c>
      <c r="T924" s="44">
        <f t="shared" si="518"/>
        <v>5092.2</v>
      </c>
      <c r="U924" s="48">
        <f t="shared" si="492"/>
        <v>61106.399999999994</v>
      </c>
      <c r="V924" s="44">
        <f t="shared" si="519"/>
        <v>5707.2</v>
      </c>
      <c r="W924" s="48">
        <f t="shared" si="493"/>
        <v>68486.399999999994</v>
      </c>
      <c r="X924" s="44">
        <f t="shared" si="520"/>
        <v>6322.2</v>
      </c>
      <c r="Y924" s="48">
        <f t="shared" si="494"/>
        <v>75866.399999999994</v>
      </c>
      <c r="Z924" s="20">
        <f t="shared" si="517"/>
        <v>900655.2</v>
      </c>
      <c r="AC924" s="87">
        <f t="shared" si="496"/>
        <v>36</v>
      </c>
      <c r="AD924" s="83">
        <f t="shared" si="497"/>
        <v>3348</v>
      </c>
      <c r="AE924" s="92">
        <f t="shared" si="506"/>
        <v>33</v>
      </c>
      <c r="AF924" s="92">
        <f t="shared" si="503"/>
        <v>33.99</v>
      </c>
      <c r="AG924" s="92">
        <f t="shared" si="504"/>
        <v>34.979999999999997</v>
      </c>
      <c r="AH924" s="92">
        <f t="shared" si="505"/>
        <v>36</v>
      </c>
      <c r="AI924" s="137">
        <f t="shared" si="508"/>
        <v>3201</v>
      </c>
      <c r="AJ924" s="137">
        <f t="shared" si="509"/>
        <v>3297.03</v>
      </c>
      <c r="AK924" s="137">
        <f t="shared" si="510"/>
        <v>3393.0599999999995</v>
      </c>
      <c r="AL924" s="137">
        <f t="shared" si="511"/>
        <v>3492</v>
      </c>
    </row>
    <row r="925" spans="1:38" ht="20.399999999999999">
      <c r="A925" s="5" t="s">
        <v>192</v>
      </c>
      <c r="B925" s="5" t="s">
        <v>118</v>
      </c>
      <c r="C925" s="22" t="s">
        <v>1648</v>
      </c>
      <c r="D925" s="22" t="s">
        <v>1649</v>
      </c>
      <c r="E925" s="22" t="s">
        <v>1655</v>
      </c>
      <c r="F925" s="22"/>
      <c r="G925" s="22"/>
      <c r="H925" s="23" t="s">
        <v>482</v>
      </c>
      <c r="I925" s="24">
        <v>4617</v>
      </c>
      <c r="J925" s="32">
        <v>7380</v>
      </c>
      <c r="K925" s="26" t="s">
        <v>555</v>
      </c>
      <c r="L925" s="13">
        <f t="shared" si="507"/>
        <v>90</v>
      </c>
      <c r="M925" s="27">
        <f t="shared" si="515"/>
        <v>7830</v>
      </c>
      <c r="N925" s="27">
        <f t="shared" si="495"/>
        <v>7830.0000000000182</v>
      </c>
      <c r="O925" s="15">
        <v>16</v>
      </c>
      <c r="P925" s="30">
        <f t="shared" si="514"/>
        <v>11586.6</v>
      </c>
      <c r="Q925" s="48">
        <f t="shared" si="516"/>
        <v>185385.60000000001</v>
      </c>
      <c r="R925" s="44">
        <f t="shared" si="512"/>
        <v>14483.25</v>
      </c>
      <c r="S925" s="48">
        <f t="shared" si="491"/>
        <v>695196</v>
      </c>
      <c r="T925" s="44">
        <f t="shared" si="518"/>
        <v>15276.599999999999</v>
      </c>
      <c r="U925" s="48">
        <f t="shared" si="492"/>
        <v>733276.79999999993</v>
      </c>
      <c r="V925" s="44">
        <f t="shared" si="519"/>
        <v>17121.599999999999</v>
      </c>
      <c r="W925" s="48">
        <f t="shared" si="493"/>
        <v>821836.79999999993</v>
      </c>
      <c r="X925" s="44">
        <f t="shared" si="520"/>
        <v>18966.599999999999</v>
      </c>
      <c r="Y925" s="48">
        <f t="shared" si="494"/>
        <v>910396.79999999993</v>
      </c>
      <c r="Z925" s="20">
        <f t="shared" si="517"/>
        <v>10807862.4</v>
      </c>
      <c r="AC925" s="87">
        <f t="shared" si="496"/>
        <v>108</v>
      </c>
      <c r="AD925" s="83">
        <f t="shared" si="497"/>
        <v>10044</v>
      </c>
      <c r="AE925" s="92">
        <f t="shared" si="506"/>
        <v>99.000000000000014</v>
      </c>
      <c r="AF925" s="92">
        <f t="shared" si="503"/>
        <v>101.97</v>
      </c>
      <c r="AG925" s="92">
        <f t="shared" si="504"/>
        <v>104.94</v>
      </c>
      <c r="AH925" s="92">
        <f t="shared" si="505"/>
        <v>108</v>
      </c>
      <c r="AI925" s="137">
        <f t="shared" si="508"/>
        <v>9603.0000000000018</v>
      </c>
      <c r="AJ925" s="137">
        <f t="shared" si="509"/>
        <v>9891.09</v>
      </c>
      <c r="AK925" s="137">
        <f t="shared" si="510"/>
        <v>10179.18</v>
      </c>
      <c r="AL925" s="137">
        <f t="shared" si="511"/>
        <v>10476</v>
      </c>
    </row>
    <row r="926" spans="1:38" ht="20.399999999999999">
      <c r="A926" s="5" t="s">
        <v>192</v>
      </c>
      <c r="B926" s="5" t="s">
        <v>118</v>
      </c>
      <c r="C926" s="22" t="s">
        <v>1648</v>
      </c>
      <c r="D926" s="22" t="s">
        <v>1649</v>
      </c>
      <c r="E926" s="22" t="s">
        <v>1656</v>
      </c>
      <c r="F926" s="22"/>
      <c r="G926" s="22"/>
      <c r="H926" s="23" t="s">
        <v>482</v>
      </c>
      <c r="I926" s="24">
        <v>5130</v>
      </c>
      <c r="J926" s="32">
        <v>8200</v>
      </c>
      <c r="K926" s="26" t="s">
        <v>555</v>
      </c>
      <c r="L926" s="13">
        <f t="shared" si="507"/>
        <v>100</v>
      </c>
      <c r="M926" s="27">
        <f t="shared" si="515"/>
        <v>8700</v>
      </c>
      <c r="N926" s="27">
        <f t="shared" si="495"/>
        <v>8700.00000000002</v>
      </c>
      <c r="O926" s="15">
        <v>172</v>
      </c>
      <c r="P926" s="30">
        <f t="shared" si="514"/>
        <v>12874</v>
      </c>
      <c r="Q926" s="48">
        <f t="shared" si="516"/>
        <v>2214328</v>
      </c>
      <c r="R926" s="44">
        <f t="shared" si="512"/>
        <v>16092.5</v>
      </c>
      <c r="S926" s="48">
        <f t="shared" si="491"/>
        <v>8303730</v>
      </c>
      <c r="T926" s="44">
        <f t="shared" si="518"/>
        <v>16974</v>
      </c>
      <c r="U926" s="48">
        <f t="shared" si="492"/>
        <v>8758584</v>
      </c>
      <c r="V926" s="44">
        <f t="shared" si="519"/>
        <v>19024</v>
      </c>
      <c r="W926" s="48">
        <f t="shared" si="493"/>
        <v>9816384</v>
      </c>
      <c r="X926" s="44">
        <f t="shared" si="520"/>
        <v>21074</v>
      </c>
      <c r="Y926" s="48">
        <f t="shared" si="494"/>
        <v>10874184</v>
      </c>
      <c r="Z926" s="20">
        <f t="shared" si="517"/>
        <v>129093912</v>
      </c>
      <c r="AC926" s="87">
        <f t="shared" si="496"/>
        <v>120</v>
      </c>
      <c r="AD926" s="83">
        <f t="shared" si="497"/>
        <v>11160</v>
      </c>
      <c r="AE926" s="92">
        <f t="shared" si="506"/>
        <v>110.00000000000001</v>
      </c>
      <c r="AF926" s="92">
        <f t="shared" si="503"/>
        <v>113.3</v>
      </c>
      <c r="AG926" s="92">
        <f t="shared" si="504"/>
        <v>116.6</v>
      </c>
      <c r="AH926" s="92">
        <f t="shared" si="505"/>
        <v>120</v>
      </c>
      <c r="AI926" s="137">
        <f t="shared" si="508"/>
        <v>10670.000000000002</v>
      </c>
      <c r="AJ926" s="137">
        <f t="shared" si="509"/>
        <v>10990.1</v>
      </c>
      <c r="AK926" s="137">
        <f t="shared" si="510"/>
        <v>11310.199999999999</v>
      </c>
      <c r="AL926" s="137">
        <f t="shared" si="511"/>
        <v>11640</v>
      </c>
    </row>
    <row r="927" spans="1:38">
      <c r="A927" s="5" t="s">
        <v>192</v>
      </c>
      <c r="B927" s="5" t="s">
        <v>118</v>
      </c>
      <c r="C927" s="22" t="s">
        <v>1648</v>
      </c>
      <c r="D927" s="22" t="s">
        <v>1649</v>
      </c>
      <c r="E927" s="22" t="s">
        <v>1657</v>
      </c>
      <c r="F927" s="22"/>
      <c r="G927" s="22"/>
      <c r="H927" s="23" t="s">
        <v>482</v>
      </c>
      <c r="I927" s="24">
        <v>6053.4</v>
      </c>
      <c r="J927" s="32">
        <v>14760</v>
      </c>
      <c r="K927" s="26" t="s">
        <v>1658</v>
      </c>
      <c r="L927" s="13">
        <f t="shared" si="507"/>
        <v>180</v>
      </c>
      <c r="M927" s="27">
        <f t="shared" si="515"/>
        <v>15660</v>
      </c>
      <c r="N927" s="27">
        <f t="shared" si="495"/>
        <v>15660.000000000036</v>
      </c>
      <c r="O927" s="15">
        <v>4</v>
      </c>
      <c r="P927" s="30">
        <f t="shared" si="514"/>
        <v>23173.200000000001</v>
      </c>
      <c r="Q927" s="48">
        <f t="shared" si="516"/>
        <v>92692.800000000003</v>
      </c>
      <c r="R927" s="44">
        <f t="shared" si="512"/>
        <v>28966.5</v>
      </c>
      <c r="S927" s="48">
        <f t="shared" si="491"/>
        <v>347598</v>
      </c>
      <c r="T927" s="44">
        <f t="shared" si="518"/>
        <v>30553.199999999997</v>
      </c>
      <c r="U927" s="48">
        <f t="shared" si="492"/>
        <v>366638.39999999997</v>
      </c>
      <c r="V927" s="44">
        <f t="shared" si="519"/>
        <v>34243.199999999997</v>
      </c>
      <c r="W927" s="48">
        <f t="shared" si="493"/>
        <v>410918.39999999997</v>
      </c>
      <c r="X927" s="44">
        <f t="shared" si="520"/>
        <v>37933.199999999997</v>
      </c>
      <c r="Y927" s="48">
        <f t="shared" si="494"/>
        <v>455198.39999999997</v>
      </c>
      <c r="Z927" s="20">
        <f t="shared" si="517"/>
        <v>5403931.2000000002</v>
      </c>
      <c r="AC927" s="87">
        <f t="shared" si="496"/>
        <v>216</v>
      </c>
      <c r="AD927" s="83">
        <f t="shared" si="497"/>
        <v>20088</v>
      </c>
      <c r="AE927" s="92">
        <f t="shared" si="506"/>
        <v>198.00000000000003</v>
      </c>
      <c r="AF927" s="92">
        <f t="shared" si="503"/>
        <v>203.94</v>
      </c>
      <c r="AG927" s="92">
        <f t="shared" si="504"/>
        <v>209.88</v>
      </c>
      <c r="AH927" s="92">
        <f t="shared" si="505"/>
        <v>216</v>
      </c>
      <c r="AI927" s="137">
        <f t="shared" si="508"/>
        <v>19206.000000000004</v>
      </c>
      <c r="AJ927" s="137">
        <f t="shared" si="509"/>
        <v>19782.18</v>
      </c>
      <c r="AK927" s="137">
        <f t="shared" si="510"/>
        <v>20358.36</v>
      </c>
      <c r="AL927" s="137">
        <f t="shared" si="511"/>
        <v>20952</v>
      </c>
    </row>
    <row r="928" spans="1:38" ht="20.399999999999999">
      <c r="A928" s="5" t="s">
        <v>192</v>
      </c>
      <c r="B928" s="5" t="s">
        <v>118</v>
      </c>
      <c r="C928" s="22" t="s">
        <v>1648</v>
      </c>
      <c r="D928" s="22" t="s">
        <v>1649</v>
      </c>
      <c r="E928" s="22" t="s">
        <v>1659</v>
      </c>
      <c r="F928" s="22"/>
      <c r="G928" s="22"/>
      <c r="H928" s="23" t="s">
        <v>482</v>
      </c>
      <c r="I928" s="24">
        <v>2565</v>
      </c>
      <c r="J928" s="32">
        <v>4100</v>
      </c>
      <c r="K928" s="26" t="s">
        <v>555</v>
      </c>
      <c r="L928" s="13">
        <f t="shared" si="507"/>
        <v>50</v>
      </c>
      <c r="M928" s="27">
        <f t="shared" si="515"/>
        <v>4350</v>
      </c>
      <c r="N928" s="27">
        <f t="shared" si="495"/>
        <v>4350.00000000001</v>
      </c>
      <c r="O928" s="15">
        <v>12</v>
      </c>
      <c r="P928" s="30">
        <f t="shared" si="514"/>
        <v>6437</v>
      </c>
      <c r="Q928" s="48">
        <f t="shared" si="516"/>
        <v>77244</v>
      </c>
      <c r="R928" s="44">
        <f t="shared" si="512"/>
        <v>8046.25</v>
      </c>
      <c r="S928" s="48">
        <f t="shared" si="491"/>
        <v>289665</v>
      </c>
      <c r="T928" s="44">
        <f t="shared" si="518"/>
        <v>8487</v>
      </c>
      <c r="U928" s="48">
        <f t="shared" si="492"/>
        <v>305532</v>
      </c>
      <c r="V928" s="44">
        <f t="shared" si="519"/>
        <v>9512</v>
      </c>
      <c r="W928" s="48">
        <f t="shared" si="493"/>
        <v>342432</v>
      </c>
      <c r="X928" s="44">
        <f t="shared" si="520"/>
        <v>10537</v>
      </c>
      <c r="Y928" s="48">
        <f t="shared" si="494"/>
        <v>379332</v>
      </c>
      <c r="Z928" s="20">
        <f t="shared" si="517"/>
        <v>4503276</v>
      </c>
      <c r="AC928" s="87">
        <f t="shared" si="496"/>
        <v>60</v>
      </c>
      <c r="AD928" s="83">
        <f t="shared" si="497"/>
        <v>5580</v>
      </c>
      <c r="AE928" s="92">
        <f t="shared" si="506"/>
        <v>55.000000000000007</v>
      </c>
      <c r="AF928" s="92">
        <f t="shared" si="503"/>
        <v>56.65</v>
      </c>
      <c r="AG928" s="92">
        <f t="shared" si="504"/>
        <v>58.3</v>
      </c>
      <c r="AH928" s="92">
        <f t="shared" si="505"/>
        <v>60</v>
      </c>
      <c r="AI928" s="137">
        <f t="shared" si="508"/>
        <v>5335.0000000000009</v>
      </c>
      <c r="AJ928" s="137">
        <f t="shared" si="509"/>
        <v>5495.05</v>
      </c>
      <c r="AK928" s="137">
        <f t="shared" si="510"/>
        <v>5655.0999999999995</v>
      </c>
      <c r="AL928" s="137">
        <f t="shared" si="511"/>
        <v>5820</v>
      </c>
    </row>
    <row r="929" spans="1:38" ht="20.399999999999999">
      <c r="A929" s="5" t="s">
        <v>192</v>
      </c>
      <c r="B929" s="5" t="s">
        <v>118</v>
      </c>
      <c r="C929" s="22" t="s">
        <v>1648</v>
      </c>
      <c r="D929" s="22" t="s">
        <v>1649</v>
      </c>
      <c r="E929" s="22" t="s">
        <v>1660</v>
      </c>
      <c r="F929" s="22"/>
      <c r="G929" s="22"/>
      <c r="H929" s="23" t="s">
        <v>482</v>
      </c>
      <c r="I929" s="24">
        <v>1282.5</v>
      </c>
      <c r="J929" s="32">
        <v>2050</v>
      </c>
      <c r="K929" s="26" t="s">
        <v>555</v>
      </c>
      <c r="L929" s="13">
        <f t="shared" si="507"/>
        <v>25</v>
      </c>
      <c r="M929" s="27">
        <f t="shared" si="515"/>
        <v>2175</v>
      </c>
      <c r="N929" s="27">
        <f t="shared" si="495"/>
        <v>2175.000000000005</v>
      </c>
      <c r="O929" s="15">
        <v>8</v>
      </c>
      <c r="P929" s="30">
        <f t="shared" si="514"/>
        <v>3218.5</v>
      </c>
      <c r="Q929" s="48">
        <f t="shared" si="516"/>
        <v>25748</v>
      </c>
      <c r="R929" s="44">
        <f t="shared" si="512"/>
        <v>4023.125</v>
      </c>
      <c r="S929" s="48">
        <f t="shared" si="491"/>
        <v>96555</v>
      </c>
      <c r="T929" s="44">
        <f t="shared" si="518"/>
        <v>4243.5</v>
      </c>
      <c r="U929" s="48">
        <f t="shared" si="492"/>
        <v>101844</v>
      </c>
      <c r="V929" s="44">
        <f t="shared" si="519"/>
        <v>4756</v>
      </c>
      <c r="W929" s="48">
        <f t="shared" si="493"/>
        <v>114144</v>
      </c>
      <c r="X929" s="44">
        <f t="shared" si="520"/>
        <v>5268.5</v>
      </c>
      <c r="Y929" s="48">
        <f t="shared" si="494"/>
        <v>126444</v>
      </c>
      <c r="Z929" s="20">
        <f t="shared" si="517"/>
        <v>1501092</v>
      </c>
      <c r="AC929" s="87">
        <f t="shared" si="496"/>
        <v>30</v>
      </c>
      <c r="AD929" s="83">
        <f t="shared" si="497"/>
        <v>2790</v>
      </c>
      <c r="AE929" s="92">
        <f t="shared" si="506"/>
        <v>27.500000000000004</v>
      </c>
      <c r="AF929" s="92">
        <f t="shared" si="503"/>
        <v>28.324999999999999</v>
      </c>
      <c r="AG929" s="92">
        <f t="shared" si="504"/>
        <v>29.15</v>
      </c>
      <c r="AH929" s="92">
        <f t="shared" si="505"/>
        <v>30</v>
      </c>
      <c r="AI929" s="137">
        <f t="shared" si="508"/>
        <v>2667.5000000000005</v>
      </c>
      <c r="AJ929" s="137">
        <f t="shared" si="509"/>
        <v>2747.5250000000001</v>
      </c>
      <c r="AK929" s="137">
        <f t="shared" si="510"/>
        <v>2827.5499999999997</v>
      </c>
      <c r="AL929" s="137">
        <f t="shared" si="511"/>
        <v>2910</v>
      </c>
    </row>
    <row r="930" spans="1:38">
      <c r="A930" s="5" t="s">
        <v>192</v>
      </c>
      <c r="B930" s="5" t="s">
        <v>118</v>
      </c>
      <c r="C930" s="22" t="s">
        <v>1648</v>
      </c>
      <c r="D930" s="22" t="s">
        <v>1649</v>
      </c>
      <c r="E930" s="22" t="s">
        <v>1661</v>
      </c>
      <c r="F930" s="22"/>
      <c r="G930" s="22"/>
      <c r="H930" s="23" t="s">
        <v>482</v>
      </c>
      <c r="I930" s="24">
        <v>1026</v>
      </c>
      <c r="J930" s="32">
        <v>1640</v>
      </c>
      <c r="K930" s="26" t="s">
        <v>555</v>
      </c>
      <c r="L930" s="13">
        <f t="shared" si="507"/>
        <v>20</v>
      </c>
      <c r="M930" s="27">
        <f t="shared" si="515"/>
        <v>1740</v>
      </c>
      <c r="N930" s="27">
        <f t="shared" si="495"/>
        <v>1740.0000000000041</v>
      </c>
      <c r="O930" s="15">
        <v>68</v>
      </c>
      <c r="P930" s="30">
        <f t="shared" si="514"/>
        <v>2574.8000000000002</v>
      </c>
      <c r="Q930" s="48">
        <f t="shared" si="516"/>
        <v>175086.40000000002</v>
      </c>
      <c r="R930" s="44">
        <f t="shared" si="512"/>
        <v>3218.5</v>
      </c>
      <c r="S930" s="48">
        <f t="shared" si="491"/>
        <v>656574</v>
      </c>
      <c r="T930" s="44">
        <f t="shared" si="518"/>
        <v>3394.7999999999997</v>
      </c>
      <c r="U930" s="48">
        <f t="shared" si="492"/>
        <v>692539.2</v>
      </c>
      <c r="V930" s="44">
        <f t="shared" si="519"/>
        <v>3804.7999999999997</v>
      </c>
      <c r="W930" s="48">
        <f t="shared" si="493"/>
        <v>776179.19999999995</v>
      </c>
      <c r="X930" s="44">
        <f t="shared" si="520"/>
        <v>4214.8</v>
      </c>
      <c r="Y930" s="48">
        <f t="shared" si="494"/>
        <v>859819.20000000007</v>
      </c>
      <c r="Z930" s="20">
        <f t="shared" si="517"/>
        <v>10207425.6</v>
      </c>
      <c r="AC930" s="87">
        <f t="shared" si="496"/>
        <v>24</v>
      </c>
      <c r="AD930" s="83">
        <f t="shared" si="497"/>
        <v>2232</v>
      </c>
      <c r="AE930" s="92">
        <f t="shared" si="506"/>
        <v>22</v>
      </c>
      <c r="AF930" s="92">
        <f t="shared" si="503"/>
        <v>22.66</v>
      </c>
      <c r="AG930" s="92">
        <f t="shared" si="504"/>
        <v>23.32</v>
      </c>
      <c r="AH930" s="92">
        <f t="shared" si="505"/>
        <v>24</v>
      </c>
      <c r="AI930" s="137">
        <f t="shared" si="508"/>
        <v>2134</v>
      </c>
      <c r="AJ930" s="137">
        <f t="shared" si="509"/>
        <v>2198.02</v>
      </c>
      <c r="AK930" s="137">
        <f t="shared" si="510"/>
        <v>2262.04</v>
      </c>
      <c r="AL930" s="137">
        <f t="shared" si="511"/>
        <v>2328</v>
      </c>
    </row>
    <row r="931" spans="1:38">
      <c r="A931" s="5" t="s">
        <v>192</v>
      </c>
      <c r="B931" s="5" t="s">
        <v>118</v>
      </c>
      <c r="C931" s="22" t="s">
        <v>1648</v>
      </c>
      <c r="D931" s="22"/>
      <c r="E931" s="22"/>
      <c r="F931" s="22"/>
      <c r="G931" s="22"/>
      <c r="H931" s="23"/>
      <c r="I931" s="24"/>
      <c r="J931" s="32"/>
      <c r="K931" s="26"/>
      <c r="L931" s="13">
        <f t="shared" si="507"/>
        <v>0</v>
      </c>
      <c r="M931" s="27"/>
      <c r="N931" s="27">
        <f t="shared" si="495"/>
        <v>0</v>
      </c>
      <c r="P931" s="30">
        <f t="shared" si="514"/>
        <v>0</v>
      </c>
      <c r="Q931" s="48">
        <f t="shared" si="516"/>
        <v>0</v>
      </c>
      <c r="R931" s="44">
        <f t="shared" si="512"/>
        <v>0</v>
      </c>
      <c r="S931" s="48">
        <f t="shared" si="491"/>
        <v>0</v>
      </c>
      <c r="T931" s="44">
        <f t="shared" si="518"/>
        <v>0</v>
      </c>
      <c r="U931" s="48">
        <f t="shared" si="492"/>
        <v>0</v>
      </c>
      <c r="V931" s="44">
        <f t="shared" si="519"/>
        <v>0</v>
      </c>
      <c r="W931" s="48">
        <f t="shared" si="493"/>
        <v>0</v>
      </c>
      <c r="X931" s="44">
        <f t="shared" si="520"/>
        <v>0</v>
      </c>
      <c r="Y931" s="48">
        <f t="shared" si="494"/>
        <v>0</v>
      </c>
      <c r="Z931" s="34">
        <f>SUM(Z921:Z930)</f>
        <v>188837373.59999999</v>
      </c>
      <c r="AC931" s="87">
        <f t="shared" si="496"/>
        <v>0</v>
      </c>
      <c r="AD931" s="83">
        <f t="shared" si="497"/>
        <v>0</v>
      </c>
      <c r="AE931" s="92">
        <f t="shared" si="506"/>
        <v>0</v>
      </c>
      <c r="AF931" s="92">
        <f t="shared" si="503"/>
        <v>0</v>
      </c>
      <c r="AG931" s="92">
        <f t="shared" si="504"/>
        <v>0</v>
      </c>
      <c r="AH931" s="92">
        <f t="shared" si="505"/>
        <v>0</v>
      </c>
      <c r="AI931" s="137">
        <f t="shared" si="508"/>
        <v>0</v>
      </c>
      <c r="AJ931" s="137">
        <f t="shared" si="509"/>
        <v>0</v>
      </c>
      <c r="AK931" s="137">
        <f t="shared" si="510"/>
        <v>0</v>
      </c>
      <c r="AL931" s="137">
        <f t="shared" si="511"/>
        <v>0</v>
      </c>
    </row>
    <row r="932" spans="1:38" ht="20.399999999999999">
      <c r="A932" s="5" t="s">
        <v>2205</v>
      </c>
      <c r="B932" s="5" t="s">
        <v>118</v>
      </c>
      <c r="C932" s="22" t="s">
        <v>1648</v>
      </c>
      <c r="D932" s="22" t="s">
        <v>1662</v>
      </c>
      <c r="E932" s="22" t="s">
        <v>1663</v>
      </c>
      <c r="F932" s="22"/>
      <c r="G932" s="22"/>
      <c r="H932" s="23" t="s">
        <v>1182</v>
      </c>
      <c r="I932" s="24">
        <v>8550</v>
      </c>
      <c r="J932" s="32">
        <v>16400</v>
      </c>
      <c r="K932" s="26" t="s">
        <v>1176</v>
      </c>
      <c r="L932" s="13">
        <f t="shared" si="507"/>
        <v>200</v>
      </c>
      <c r="M932" s="27">
        <f>+L932*87</f>
        <v>17400</v>
      </c>
      <c r="N932" s="27">
        <f t="shared" si="495"/>
        <v>17400.00000000004</v>
      </c>
      <c r="O932" s="15">
        <v>3</v>
      </c>
      <c r="P932" s="30">
        <f t="shared" si="514"/>
        <v>25748</v>
      </c>
      <c r="Q932" s="48">
        <f t="shared" si="516"/>
        <v>77244</v>
      </c>
      <c r="R932" s="44">
        <f t="shared" si="512"/>
        <v>32185</v>
      </c>
      <c r="S932" s="48">
        <f t="shared" si="491"/>
        <v>289665</v>
      </c>
      <c r="T932" s="44">
        <f t="shared" si="518"/>
        <v>33948</v>
      </c>
      <c r="U932" s="48">
        <f t="shared" si="492"/>
        <v>305532</v>
      </c>
      <c r="V932" s="44">
        <f t="shared" si="519"/>
        <v>38048</v>
      </c>
      <c r="W932" s="48">
        <f t="shared" si="493"/>
        <v>342432</v>
      </c>
      <c r="X932" s="44">
        <f t="shared" si="520"/>
        <v>42148</v>
      </c>
      <c r="Y932" s="48">
        <f t="shared" si="494"/>
        <v>379332</v>
      </c>
      <c r="Z932" s="20">
        <f t="shared" si="498"/>
        <v>1316961</v>
      </c>
      <c r="AC932" s="87">
        <f t="shared" si="496"/>
        <v>240</v>
      </c>
      <c r="AD932" s="83">
        <f t="shared" si="497"/>
        <v>22320</v>
      </c>
      <c r="AE932" s="92">
        <f t="shared" si="506"/>
        <v>220.00000000000003</v>
      </c>
      <c r="AF932" s="92">
        <f t="shared" si="503"/>
        <v>226.6</v>
      </c>
      <c r="AG932" s="92">
        <f t="shared" si="504"/>
        <v>233.2</v>
      </c>
      <c r="AH932" s="92">
        <f t="shared" si="505"/>
        <v>240</v>
      </c>
      <c r="AI932" s="137">
        <f t="shared" si="508"/>
        <v>21340.000000000004</v>
      </c>
      <c r="AJ932" s="137">
        <f t="shared" si="509"/>
        <v>21980.2</v>
      </c>
      <c r="AK932" s="137">
        <f t="shared" si="510"/>
        <v>22620.399999999998</v>
      </c>
      <c r="AL932" s="137">
        <f t="shared" si="511"/>
        <v>23280</v>
      </c>
    </row>
    <row r="933" spans="1:38" ht="20.399999999999999">
      <c r="A933" s="5" t="s">
        <v>2205</v>
      </c>
      <c r="B933" s="5" t="s">
        <v>118</v>
      </c>
      <c r="C933" s="22" t="s">
        <v>1648</v>
      </c>
      <c r="D933" s="22" t="s">
        <v>1664</v>
      </c>
      <c r="E933" s="22" t="s">
        <v>1665</v>
      </c>
      <c r="F933" s="22"/>
      <c r="G933" s="22"/>
      <c r="H933" s="23" t="s">
        <v>1610</v>
      </c>
      <c r="I933" s="24">
        <v>3847.5</v>
      </c>
      <c r="J933" s="32">
        <v>6150</v>
      </c>
      <c r="K933" s="26" t="s">
        <v>555</v>
      </c>
      <c r="L933" s="13">
        <f t="shared" si="507"/>
        <v>75</v>
      </c>
      <c r="M933" s="27">
        <f>+L933*87</f>
        <v>6525</v>
      </c>
      <c r="N933" s="27">
        <f t="shared" si="495"/>
        <v>6525.0000000000155</v>
      </c>
      <c r="O933" s="15">
        <v>1</v>
      </c>
      <c r="P933" s="30">
        <f t="shared" si="514"/>
        <v>9655.5</v>
      </c>
      <c r="Q933" s="48">
        <f t="shared" si="516"/>
        <v>9655.5</v>
      </c>
      <c r="R933" s="44">
        <f t="shared" si="512"/>
        <v>12069.375</v>
      </c>
      <c r="S933" s="48">
        <f t="shared" si="491"/>
        <v>36208.125</v>
      </c>
      <c r="T933" s="44">
        <f t="shared" si="518"/>
        <v>12730.499999999998</v>
      </c>
      <c r="U933" s="48">
        <f t="shared" si="492"/>
        <v>38191.499999999993</v>
      </c>
      <c r="V933" s="44">
        <f t="shared" si="519"/>
        <v>14267.999999999998</v>
      </c>
      <c r="W933" s="48">
        <f t="shared" si="493"/>
        <v>42803.999999999993</v>
      </c>
      <c r="X933" s="44">
        <f t="shared" si="520"/>
        <v>15805.499999999998</v>
      </c>
      <c r="Y933" s="48">
        <f t="shared" si="494"/>
        <v>47416.499999999993</v>
      </c>
      <c r="Z933" s="20">
        <f t="shared" si="498"/>
        <v>164620.12499999997</v>
      </c>
      <c r="AC933" s="87">
        <f t="shared" si="496"/>
        <v>90</v>
      </c>
      <c r="AD933" s="83">
        <f t="shared" si="497"/>
        <v>8370</v>
      </c>
      <c r="AE933" s="92">
        <f t="shared" si="506"/>
        <v>82.5</v>
      </c>
      <c r="AF933" s="92">
        <f t="shared" si="503"/>
        <v>84.974999999999994</v>
      </c>
      <c r="AG933" s="92">
        <f t="shared" si="504"/>
        <v>87.449999999999989</v>
      </c>
      <c r="AH933" s="92">
        <f t="shared" si="505"/>
        <v>90</v>
      </c>
      <c r="AI933" s="137">
        <f t="shared" si="508"/>
        <v>8002.5</v>
      </c>
      <c r="AJ933" s="137">
        <f t="shared" si="509"/>
        <v>8242.5749999999989</v>
      </c>
      <c r="AK933" s="137">
        <f t="shared" si="510"/>
        <v>8482.65</v>
      </c>
      <c r="AL933" s="137">
        <f t="shared" si="511"/>
        <v>8730</v>
      </c>
    </row>
    <row r="934" spans="1:38" ht="20.399999999999999">
      <c r="A934" s="5" t="s">
        <v>2205</v>
      </c>
      <c r="B934" s="5" t="s">
        <v>118</v>
      </c>
      <c r="C934" s="22" t="s">
        <v>1648</v>
      </c>
      <c r="D934" s="22" t="s">
        <v>1664</v>
      </c>
      <c r="E934" s="22" t="s">
        <v>1666</v>
      </c>
      <c r="F934" s="22"/>
      <c r="G934" s="22"/>
      <c r="H934" s="23" t="s">
        <v>1610</v>
      </c>
      <c r="I934" s="24">
        <v>7695</v>
      </c>
      <c r="J934" s="32">
        <v>12300</v>
      </c>
      <c r="K934" s="26" t="s">
        <v>555</v>
      </c>
      <c r="L934" s="13">
        <f t="shared" si="507"/>
        <v>150</v>
      </c>
      <c r="M934" s="27">
        <f>+L934*87</f>
        <v>13050</v>
      </c>
      <c r="N934" s="27">
        <f t="shared" si="495"/>
        <v>13050.000000000031</v>
      </c>
      <c r="O934" s="15">
        <v>9</v>
      </c>
      <c r="P934" s="30">
        <f t="shared" si="514"/>
        <v>19311</v>
      </c>
      <c r="Q934" s="48">
        <f t="shared" si="516"/>
        <v>173799</v>
      </c>
      <c r="R934" s="44">
        <f t="shared" si="512"/>
        <v>24138.75</v>
      </c>
      <c r="S934" s="48">
        <f t="shared" si="491"/>
        <v>651746.25</v>
      </c>
      <c r="T934" s="44">
        <f t="shared" si="518"/>
        <v>25460.999999999996</v>
      </c>
      <c r="U934" s="48">
        <f t="shared" si="492"/>
        <v>687446.99999999988</v>
      </c>
      <c r="V934" s="44">
        <f t="shared" si="519"/>
        <v>28535.999999999996</v>
      </c>
      <c r="W934" s="48">
        <f t="shared" si="493"/>
        <v>770471.99999999988</v>
      </c>
      <c r="X934" s="44">
        <f t="shared" si="520"/>
        <v>31610.999999999996</v>
      </c>
      <c r="Y934" s="48">
        <f t="shared" si="494"/>
        <v>853496.99999999977</v>
      </c>
      <c r="Z934" s="20">
        <f t="shared" si="498"/>
        <v>2963162.2499999995</v>
      </c>
      <c r="AC934" s="87">
        <f t="shared" si="496"/>
        <v>180</v>
      </c>
      <c r="AD934" s="83">
        <f t="shared" si="497"/>
        <v>16740</v>
      </c>
      <c r="AE934" s="92">
        <f t="shared" si="506"/>
        <v>165</v>
      </c>
      <c r="AF934" s="92">
        <f t="shared" si="503"/>
        <v>169.95</v>
      </c>
      <c r="AG934" s="92">
        <f t="shared" si="504"/>
        <v>174.89999999999998</v>
      </c>
      <c r="AH934" s="92">
        <f t="shared" si="505"/>
        <v>180</v>
      </c>
      <c r="AI934" s="137">
        <f t="shared" si="508"/>
        <v>16005</v>
      </c>
      <c r="AJ934" s="137">
        <f t="shared" si="509"/>
        <v>16485.149999999998</v>
      </c>
      <c r="AK934" s="137">
        <f t="shared" si="510"/>
        <v>16965.3</v>
      </c>
      <c r="AL934" s="137">
        <f t="shared" si="511"/>
        <v>17460</v>
      </c>
    </row>
    <row r="935" spans="1:38" ht="20.399999999999999">
      <c r="A935" s="5" t="s">
        <v>2205</v>
      </c>
      <c r="B935" s="5" t="s">
        <v>118</v>
      </c>
      <c r="C935" s="22" t="s">
        <v>1648</v>
      </c>
      <c r="D935" s="22" t="s">
        <v>1664</v>
      </c>
      <c r="E935" s="22" t="s">
        <v>1667</v>
      </c>
      <c r="F935" s="22" t="s">
        <v>1668</v>
      </c>
      <c r="G935" s="22"/>
      <c r="H935" s="23" t="s">
        <v>1123</v>
      </c>
      <c r="I935" s="24"/>
      <c r="J935" s="32">
        <v>3280</v>
      </c>
      <c r="K935" s="26"/>
      <c r="L935" s="13">
        <f t="shared" si="507"/>
        <v>40</v>
      </c>
      <c r="M935" s="27">
        <f>+L935*87</f>
        <v>3480</v>
      </c>
      <c r="N935" s="27">
        <f t="shared" si="495"/>
        <v>3480.0000000000082</v>
      </c>
      <c r="O935" s="15">
        <v>5</v>
      </c>
      <c r="P935" s="30">
        <f t="shared" si="514"/>
        <v>5149.6000000000004</v>
      </c>
      <c r="Q935" s="48">
        <f t="shared" si="516"/>
        <v>25748</v>
      </c>
      <c r="R935" s="44">
        <f t="shared" si="512"/>
        <v>6437</v>
      </c>
      <c r="S935" s="48">
        <f t="shared" si="491"/>
        <v>96555</v>
      </c>
      <c r="T935" s="44">
        <f t="shared" si="518"/>
        <v>6789.5999999999995</v>
      </c>
      <c r="U935" s="48">
        <f t="shared" si="492"/>
        <v>101844</v>
      </c>
      <c r="V935" s="44">
        <f t="shared" si="519"/>
        <v>7609.5999999999995</v>
      </c>
      <c r="W935" s="48">
        <f t="shared" si="493"/>
        <v>114144</v>
      </c>
      <c r="X935" s="44">
        <f t="shared" si="520"/>
        <v>8429.6</v>
      </c>
      <c r="Y935" s="48">
        <f t="shared" si="494"/>
        <v>126444</v>
      </c>
      <c r="Z935" s="20">
        <f t="shared" si="498"/>
        <v>438987</v>
      </c>
      <c r="AC935" s="87">
        <f t="shared" si="496"/>
        <v>48</v>
      </c>
      <c r="AD935" s="83">
        <f t="shared" si="497"/>
        <v>4464</v>
      </c>
      <c r="AE935" s="92">
        <f t="shared" si="506"/>
        <v>44</v>
      </c>
      <c r="AF935" s="92">
        <f t="shared" si="503"/>
        <v>45.32</v>
      </c>
      <c r="AG935" s="92">
        <f t="shared" si="504"/>
        <v>46.64</v>
      </c>
      <c r="AH935" s="92">
        <f t="shared" si="505"/>
        <v>48</v>
      </c>
      <c r="AI935" s="137">
        <f t="shared" si="508"/>
        <v>4268</v>
      </c>
      <c r="AJ935" s="137">
        <f t="shared" si="509"/>
        <v>4396.04</v>
      </c>
      <c r="AK935" s="137">
        <f t="shared" si="510"/>
        <v>4524.08</v>
      </c>
      <c r="AL935" s="137">
        <f t="shared" si="511"/>
        <v>4656</v>
      </c>
    </row>
    <row r="936" spans="1:38" ht="20.399999999999999">
      <c r="A936" s="5" t="s">
        <v>2205</v>
      </c>
      <c r="B936" s="5" t="s">
        <v>118</v>
      </c>
      <c r="C936" s="22" t="s">
        <v>1648</v>
      </c>
      <c r="D936" s="22" t="s">
        <v>1664</v>
      </c>
      <c r="E936" s="22" t="s">
        <v>1669</v>
      </c>
      <c r="F936" s="22"/>
      <c r="G936" s="22"/>
      <c r="H936" s="23" t="s">
        <v>1610</v>
      </c>
      <c r="I936" s="24">
        <v>2565</v>
      </c>
      <c r="J936" s="32">
        <v>4100</v>
      </c>
      <c r="K936" s="26" t="s">
        <v>555</v>
      </c>
      <c r="L936" s="13">
        <f t="shared" si="507"/>
        <v>50</v>
      </c>
      <c r="M936" s="27">
        <f>+L936*87</f>
        <v>4350</v>
      </c>
      <c r="N936" s="27">
        <f t="shared" si="495"/>
        <v>4350.00000000001</v>
      </c>
      <c r="O936" s="15">
        <v>7</v>
      </c>
      <c r="P936" s="30">
        <f t="shared" si="514"/>
        <v>6437</v>
      </c>
      <c r="Q936" s="48">
        <f t="shared" si="516"/>
        <v>45059</v>
      </c>
      <c r="R936" s="44">
        <f t="shared" si="512"/>
        <v>8046.25</v>
      </c>
      <c r="S936" s="48">
        <f t="shared" si="491"/>
        <v>168971.25</v>
      </c>
      <c r="T936" s="44">
        <f t="shared" si="518"/>
        <v>8487</v>
      </c>
      <c r="U936" s="48">
        <f t="shared" si="492"/>
        <v>178227</v>
      </c>
      <c r="V936" s="44">
        <f t="shared" si="519"/>
        <v>9512</v>
      </c>
      <c r="W936" s="48">
        <f t="shared" si="493"/>
        <v>199752</v>
      </c>
      <c r="X936" s="44">
        <f t="shared" si="520"/>
        <v>10537</v>
      </c>
      <c r="Y936" s="48">
        <f t="shared" si="494"/>
        <v>221277</v>
      </c>
      <c r="Z936" s="20">
        <f t="shared" si="498"/>
        <v>768227.25</v>
      </c>
      <c r="AC936" s="87">
        <f t="shared" si="496"/>
        <v>60</v>
      </c>
      <c r="AD936" s="83">
        <f t="shared" si="497"/>
        <v>5580</v>
      </c>
      <c r="AE936" s="92">
        <f t="shared" si="506"/>
        <v>55.000000000000007</v>
      </c>
      <c r="AF936" s="92">
        <f t="shared" si="503"/>
        <v>56.65</v>
      </c>
      <c r="AG936" s="92">
        <f t="shared" si="504"/>
        <v>58.3</v>
      </c>
      <c r="AH936" s="92">
        <f t="shared" si="505"/>
        <v>60</v>
      </c>
      <c r="AI936" s="137">
        <f t="shared" si="508"/>
        <v>5335.0000000000009</v>
      </c>
      <c r="AJ936" s="137">
        <f t="shared" si="509"/>
        <v>5495.05</v>
      </c>
      <c r="AK936" s="137">
        <f t="shared" si="510"/>
        <v>5655.0999999999995</v>
      </c>
      <c r="AL936" s="137">
        <f t="shared" si="511"/>
        <v>5820</v>
      </c>
    </row>
    <row r="937" spans="1:38" ht="20.399999999999999">
      <c r="A937" s="5" t="s">
        <v>285</v>
      </c>
      <c r="B937" s="5" t="s">
        <v>408</v>
      </c>
      <c r="C937" s="22" t="s">
        <v>1670</v>
      </c>
      <c r="D937" s="22" t="s">
        <v>85</v>
      </c>
      <c r="E937" s="22"/>
      <c r="F937" s="22"/>
      <c r="G937" s="22"/>
      <c r="H937" s="23"/>
      <c r="I937" s="24"/>
      <c r="J937" s="32"/>
      <c r="K937" s="26"/>
      <c r="L937" s="13">
        <f t="shared" si="507"/>
        <v>0</v>
      </c>
      <c r="M937" s="27"/>
      <c r="N937" s="27">
        <f t="shared" si="495"/>
        <v>0</v>
      </c>
      <c r="P937" s="30">
        <f t="shared" si="514"/>
        <v>0</v>
      </c>
      <c r="Q937" s="48">
        <f t="shared" si="516"/>
        <v>0</v>
      </c>
      <c r="R937" s="44">
        <f t="shared" si="512"/>
        <v>0</v>
      </c>
      <c r="S937" s="48">
        <f t="shared" si="491"/>
        <v>0</v>
      </c>
      <c r="T937" s="44">
        <f t="shared" si="518"/>
        <v>0</v>
      </c>
      <c r="U937" s="48">
        <f t="shared" si="492"/>
        <v>0</v>
      </c>
      <c r="V937" s="44">
        <f t="shared" si="519"/>
        <v>0</v>
      </c>
      <c r="W937" s="48">
        <f t="shared" si="493"/>
        <v>0</v>
      </c>
      <c r="X937" s="44">
        <f t="shared" si="520"/>
        <v>0</v>
      </c>
      <c r="Y937" s="48">
        <f t="shared" si="494"/>
        <v>0</v>
      </c>
      <c r="Z937" s="34">
        <f>SUM(Z932:Z936)</f>
        <v>5651957.625</v>
      </c>
      <c r="AC937" s="87">
        <f t="shared" si="496"/>
        <v>0</v>
      </c>
      <c r="AD937" s="83">
        <f t="shared" si="497"/>
        <v>0</v>
      </c>
      <c r="AE937" s="92">
        <f t="shared" si="506"/>
        <v>0</v>
      </c>
      <c r="AF937" s="92">
        <f t="shared" si="503"/>
        <v>0</v>
      </c>
      <c r="AG937" s="92">
        <f t="shared" si="504"/>
        <v>0</v>
      </c>
      <c r="AH937" s="92">
        <f t="shared" si="505"/>
        <v>0</v>
      </c>
      <c r="AI937" s="137">
        <f t="shared" si="508"/>
        <v>0</v>
      </c>
      <c r="AJ937" s="137">
        <f t="shared" si="509"/>
        <v>0</v>
      </c>
      <c r="AK937" s="137">
        <f t="shared" si="510"/>
        <v>0</v>
      </c>
      <c r="AL937" s="137">
        <f t="shared" si="511"/>
        <v>0</v>
      </c>
    </row>
    <row r="938" spans="1:38" ht="20.399999999999999">
      <c r="A938" s="5" t="s">
        <v>285</v>
      </c>
      <c r="B938" s="5" t="s">
        <v>408</v>
      </c>
      <c r="C938" s="22" t="s">
        <v>1670</v>
      </c>
      <c r="D938" s="22" t="s">
        <v>1671</v>
      </c>
      <c r="E938" s="22" t="s">
        <v>1672</v>
      </c>
      <c r="F938" s="22" t="s">
        <v>1673</v>
      </c>
      <c r="G938" s="22"/>
      <c r="H938" s="23" t="s">
        <v>606</v>
      </c>
      <c r="I938" s="24">
        <v>4050</v>
      </c>
      <c r="J938" s="32">
        <v>4100</v>
      </c>
      <c r="K938" s="26" t="s">
        <v>1145</v>
      </c>
      <c r="L938" s="13">
        <f t="shared" si="507"/>
        <v>50</v>
      </c>
      <c r="M938" s="27">
        <f t="shared" ref="M938:M956" si="521">+L938*87</f>
        <v>4350</v>
      </c>
      <c r="N938" s="27">
        <f t="shared" si="495"/>
        <v>4350.00000000001</v>
      </c>
      <c r="O938" s="15">
        <v>24</v>
      </c>
      <c r="P938" s="30">
        <f t="shared" si="514"/>
        <v>6437</v>
      </c>
      <c r="Q938" s="48">
        <f t="shared" si="516"/>
        <v>154488</v>
      </c>
      <c r="R938" s="44">
        <f t="shared" si="512"/>
        <v>8046.25</v>
      </c>
      <c r="S938" s="48">
        <f t="shared" si="491"/>
        <v>579330</v>
      </c>
      <c r="T938" s="44">
        <f t="shared" si="518"/>
        <v>8487</v>
      </c>
      <c r="U938" s="48">
        <f t="shared" si="492"/>
        <v>611064</v>
      </c>
      <c r="V938" s="44">
        <f t="shared" si="519"/>
        <v>9512</v>
      </c>
      <c r="W938" s="48">
        <f t="shared" si="493"/>
        <v>684864</v>
      </c>
      <c r="X938" s="44">
        <f t="shared" si="520"/>
        <v>10537</v>
      </c>
      <c r="Y938" s="48">
        <f t="shared" si="494"/>
        <v>758664</v>
      </c>
      <c r="Z938" s="20">
        <f t="shared" ref="Z938:Z992" si="522">+Y938+W938+U938+S938</f>
        <v>2633922</v>
      </c>
      <c r="AC938" s="87">
        <f t="shared" si="496"/>
        <v>60</v>
      </c>
      <c r="AD938" s="83">
        <f t="shared" si="497"/>
        <v>5580</v>
      </c>
      <c r="AE938" s="92">
        <f t="shared" si="506"/>
        <v>55.000000000000007</v>
      </c>
      <c r="AF938" s="92">
        <f t="shared" si="503"/>
        <v>56.65</v>
      </c>
      <c r="AG938" s="92">
        <f t="shared" si="504"/>
        <v>58.3</v>
      </c>
      <c r="AH938" s="92">
        <f t="shared" si="505"/>
        <v>60</v>
      </c>
      <c r="AI938" s="137">
        <f t="shared" si="508"/>
        <v>5335.0000000000009</v>
      </c>
      <c r="AJ938" s="137">
        <f t="shared" si="509"/>
        <v>5495.05</v>
      </c>
      <c r="AK938" s="137">
        <f t="shared" si="510"/>
        <v>5655.0999999999995</v>
      </c>
      <c r="AL938" s="137">
        <f t="shared" si="511"/>
        <v>5820</v>
      </c>
    </row>
    <row r="939" spans="1:38" ht="20.399999999999999">
      <c r="A939" s="5" t="s">
        <v>285</v>
      </c>
      <c r="B939" s="5" t="s">
        <v>408</v>
      </c>
      <c r="C939" s="22" t="s">
        <v>1670</v>
      </c>
      <c r="D939" s="22" t="s">
        <v>1671</v>
      </c>
      <c r="E939" s="22" t="s">
        <v>1674</v>
      </c>
      <c r="F939" s="22" t="s">
        <v>1675</v>
      </c>
      <c r="G939" s="22"/>
      <c r="H939" s="23" t="s">
        <v>606</v>
      </c>
      <c r="I939" s="24">
        <v>4050</v>
      </c>
      <c r="J939" s="32">
        <v>820</v>
      </c>
      <c r="K939" s="26" t="s">
        <v>1270</v>
      </c>
      <c r="L939" s="13">
        <f t="shared" si="507"/>
        <v>10</v>
      </c>
      <c r="M939" s="27">
        <f t="shared" si="521"/>
        <v>870</v>
      </c>
      <c r="N939" s="27">
        <f t="shared" si="495"/>
        <v>870.00000000000205</v>
      </c>
      <c r="O939" s="15">
        <v>25</v>
      </c>
      <c r="P939" s="30">
        <f t="shared" si="514"/>
        <v>1287.4000000000001</v>
      </c>
      <c r="Q939" s="48">
        <f t="shared" si="516"/>
        <v>32185.000000000004</v>
      </c>
      <c r="R939" s="44">
        <f t="shared" si="512"/>
        <v>1609.25</v>
      </c>
      <c r="S939" s="48">
        <f t="shared" si="491"/>
        <v>120693.75</v>
      </c>
      <c r="T939" s="44">
        <f t="shared" si="518"/>
        <v>1697.3999999999999</v>
      </c>
      <c r="U939" s="48">
        <f t="shared" si="492"/>
        <v>127305</v>
      </c>
      <c r="V939" s="44">
        <f t="shared" si="519"/>
        <v>1902.3999999999999</v>
      </c>
      <c r="W939" s="48">
        <f t="shared" si="493"/>
        <v>142680</v>
      </c>
      <c r="X939" s="44">
        <f t="shared" si="520"/>
        <v>2107.4</v>
      </c>
      <c r="Y939" s="48">
        <f t="shared" si="494"/>
        <v>158055</v>
      </c>
      <c r="Z939" s="20">
        <f t="shared" si="522"/>
        <v>548733.75</v>
      </c>
      <c r="AC939" s="87">
        <f t="shared" si="496"/>
        <v>12</v>
      </c>
      <c r="AD939" s="83">
        <f t="shared" si="497"/>
        <v>1116</v>
      </c>
      <c r="AE939" s="92">
        <f t="shared" si="506"/>
        <v>11</v>
      </c>
      <c r="AF939" s="92">
        <f t="shared" si="503"/>
        <v>11.33</v>
      </c>
      <c r="AG939" s="92">
        <f t="shared" si="504"/>
        <v>11.66</v>
      </c>
      <c r="AH939" s="92">
        <f t="shared" si="505"/>
        <v>12</v>
      </c>
      <c r="AI939" s="137">
        <f t="shared" si="508"/>
        <v>1067</v>
      </c>
      <c r="AJ939" s="137">
        <f t="shared" si="509"/>
        <v>1099.01</v>
      </c>
      <c r="AK939" s="137">
        <f t="shared" si="510"/>
        <v>1131.02</v>
      </c>
      <c r="AL939" s="137">
        <f t="shared" si="511"/>
        <v>1164</v>
      </c>
    </row>
    <row r="940" spans="1:38" ht="30.6">
      <c r="A940" s="5" t="s">
        <v>285</v>
      </c>
      <c r="B940" s="5" t="s">
        <v>408</v>
      </c>
      <c r="C940" s="22" t="s">
        <v>1670</v>
      </c>
      <c r="D940" s="22" t="s">
        <v>1671</v>
      </c>
      <c r="E940" s="22" t="s">
        <v>1676</v>
      </c>
      <c r="F940" s="22" t="s">
        <v>1677</v>
      </c>
      <c r="G940" s="22"/>
      <c r="H940" s="23" t="s">
        <v>606</v>
      </c>
      <c r="I940" s="24">
        <v>6075</v>
      </c>
      <c r="J940" s="32">
        <v>1230</v>
      </c>
      <c r="K940" s="26" t="s">
        <v>1270</v>
      </c>
      <c r="L940" s="13">
        <f t="shared" si="507"/>
        <v>15</v>
      </c>
      <c r="M940" s="27">
        <f t="shared" si="521"/>
        <v>1305</v>
      </c>
      <c r="N940" s="27">
        <f t="shared" si="495"/>
        <v>1305.0000000000032</v>
      </c>
      <c r="O940" s="15">
        <v>32</v>
      </c>
      <c r="P940" s="30">
        <f t="shared" si="514"/>
        <v>1931.1000000000001</v>
      </c>
      <c r="Q940" s="48">
        <f t="shared" si="516"/>
        <v>61795.200000000004</v>
      </c>
      <c r="R940" s="44">
        <f t="shared" si="512"/>
        <v>2413.875</v>
      </c>
      <c r="S940" s="48">
        <f t="shared" si="491"/>
        <v>231732</v>
      </c>
      <c r="T940" s="44">
        <f t="shared" si="518"/>
        <v>2546.1</v>
      </c>
      <c r="U940" s="48">
        <f t="shared" si="492"/>
        <v>244425.59999999998</v>
      </c>
      <c r="V940" s="44">
        <f t="shared" si="519"/>
        <v>2853.6</v>
      </c>
      <c r="W940" s="48">
        <f t="shared" si="493"/>
        <v>273945.59999999998</v>
      </c>
      <c r="X940" s="44">
        <f t="shared" si="520"/>
        <v>3161.1</v>
      </c>
      <c r="Y940" s="48">
        <f t="shared" si="494"/>
        <v>303465.59999999998</v>
      </c>
      <c r="Z940" s="20">
        <f t="shared" si="522"/>
        <v>1053568.7999999998</v>
      </c>
      <c r="AC940" s="87">
        <f t="shared" si="496"/>
        <v>18</v>
      </c>
      <c r="AD940" s="83">
        <f t="shared" si="497"/>
        <v>1674</v>
      </c>
      <c r="AE940" s="92">
        <f t="shared" si="506"/>
        <v>16.5</v>
      </c>
      <c r="AF940" s="92">
        <f t="shared" si="503"/>
        <v>16.995000000000001</v>
      </c>
      <c r="AG940" s="92">
        <f t="shared" si="504"/>
        <v>17.489999999999998</v>
      </c>
      <c r="AH940" s="92">
        <f t="shared" si="505"/>
        <v>18</v>
      </c>
      <c r="AI940" s="137">
        <f t="shared" si="508"/>
        <v>1600.5</v>
      </c>
      <c r="AJ940" s="137">
        <f t="shared" si="509"/>
        <v>1648.5150000000001</v>
      </c>
      <c r="AK940" s="137">
        <f t="shared" si="510"/>
        <v>1696.5299999999997</v>
      </c>
      <c r="AL940" s="137">
        <f t="shared" si="511"/>
        <v>1746</v>
      </c>
    </row>
    <row r="941" spans="1:38" ht="20.399999999999999">
      <c r="A941" s="5" t="s">
        <v>285</v>
      </c>
      <c r="B941" s="5" t="s">
        <v>408</v>
      </c>
      <c r="C941" s="22" t="s">
        <v>1670</v>
      </c>
      <c r="D941" s="22" t="s">
        <v>1671</v>
      </c>
      <c r="E941" s="22" t="s">
        <v>1678</v>
      </c>
      <c r="F941" s="22" t="s">
        <v>1679</v>
      </c>
      <c r="G941" s="22"/>
      <c r="H941" s="23" t="s">
        <v>606</v>
      </c>
      <c r="I941" s="24"/>
      <c r="J941" s="32">
        <v>2460</v>
      </c>
      <c r="K941" s="26"/>
      <c r="L941" s="13">
        <f t="shared" si="507"/>
        <v>30</v>
      </c>
      <c r="M941" s="27">
        <f t="shared" si="521"/>
        <v>2610</v>
      </c>
      <c r="N941" s="27">
        <f t="shared" si="495"/>
        <v>2610.0000000000064</v>
      </c>
      <c r="O941" s="15">
        <v>26</v>
      </c>
      <c r="P941" s="30">
        <f t="shared" si="514"/>
        <v>3862.2000000000003</v>
      </c>
      <c r="Q941" s="48">
        <f t="shared" si="516"/>
        <v>100417.20000000001</v>
      </c>
      <c r="R941" s="44">
        <f t="shared" si="512"/>
        <v>4827.75</v>
      </c>
      <c r="S941" s="48">
        <f t="shared" si="491"/>
        <v>376564.5</v>
      </c>
      <c r="T941" s="44">
        <f t="shared" si="518"/>
        <v>5092.2</v>
      </c>
      <c r="U941" s="48">
        <f t="shared" si="492"/>
        <v>397191.6</v>
      </c>
      <c r="V941" s="44">
        <f t="shared" si="519"/>
        <v>5707.2</v>
      </c>
      <c r="W941" s="48">
        <f t="shared" si="493"/>
        <v>445161.6</v>
      </c>
      <c r="X941" s="44">
        <f t="shared" si="520"/>
        <v>6322.2</v>
      </c>
      <c r="Y941" s="48">
        <f t="shared" si="494"/>
        <v>493131.6</v>
      </c>
      <c r="Z941" s="20">
        <f t="shared" si="522"/>
        <v>1712049.2999999998</v>
      </c>
      <c r="AC941" s="87">
        <f t="shared" si="496"/>
        <v>36</v>
      </c>
      <c r="AD941" s="83">
        <f t="shared" si="497"/>
        <v>3348</v>
      </c>
      <c r="AE941" s="92">
        <f t="shared" si="506"/>
        <v>33</v>
      </c>
      <c r="AF941" s="92">
        <f t="shared" si="503"/>
        <v>33.99</v>
      </c>
      <c r="AG941" s="92">
        <f t="shared" si="504"/>
        <v>34.979999999999997</v>
      </c>
      <c r="AH941" s="92">
        <f t="shared" si="505"/>
        <v>36</v>
      </c>
      <c r="AI941" s="137">
        <f t="shared" si="508"/>
        <v>3201</v>
      </c>
      <c r="AJ941" s="137">
        <f t="shared" si="509"/>
        <v>3297.03</v>
      </c>
      <c r="AK941" s="137">
        <f t="shared" si="510"/>
        <v>3393.0599999999995</v>
      </c>
      <c r="AL941" s="137">
        <f t="shared" si="511"/>
        <v>3492</v>
      </c>
    </row>
    <row r="942" spans="1:38" ht="20.399999999999999">
      <c r="A942" s="5" t="s">
        <v>285</v>
      </c>
      <c r="B942" s="5" t="s">
        <v>408</v>
      </c>
      <c r="C942" s="22" t="s">
        <v>1670</v>
      </c>
      <c r="D942" s="22" t="s">
        <v>1671</v>
      </c>
      <c r="E942" s="22" t="s">
        <v>1678</v>
      </c>
      <c r="F942" s="22" t="s">
        <v>1680</v>
      </c>
      <c r="G942" s="22"/>
      <c r="H942" s="23" t="s">
        <v>606</v>
      </c>
      <c r="I942" s="24"/>
      <c r="J942" s="32">
        <v>5740</v>
      </c>
      <c r="K942" s="26"/>
      <c r="L942" s="13">
        <f t="shared" si="507"/>
        <v>70</v>
      </c>
      <c r="M942" s="27">
        <f t="shared" si="521"/>
        <v>6090</v>
      </c>
      <c r="N942" s="27">
        <f t="shared" si="495"/>
        <v>6090.0000000000146</v>
      </c>
      <c r="O942" s="15">
        <v>30</v>
      </c>
      <c r="P942" s="30">
        <f t="shared" si="514"/>
        <v>9011.8000000000011</v>
      </c>
      <c r="Q942" s="48">
        <f t="shared" si="516"/>
        <v>270354.00000000006</v>
      </c>
      <c r="R942" s="44">
        <f t="shared" si="512"/>
        <v>11264.750000000002</v>
      </c>
      <c r="S942" s="48">
        <f t="shared" si="491"/>
        <v>1013827.5000000002</v>
      </c>
      <c r="T942" s="44">
        <f t="shared" si="518"/>
        <v>11881.8</v>
      </c>
      <c r="U942" s="48">
        <f t="shared" si="492"/>
        <v>1069362</v>
      </c>
      <c r="V942" s="44">
        <f t="shared" si="519"/>
        <v>13316.8</v>
      </c>
      <c r="W942" s="48">
        <f t="shared" si="493"/>
        <v>1198512</v>
      </c>
      <c r="X942" s="44">
        <f t="shared" si="520"/>
        <v>14751.8</v>
      </c>
      <c r="Y942" s="48">
        <f t="shared" si="494"/>
        <v>1327662</v>
      </c>
      <c r="Z942" s="20">
        <f t="shared" si="522"/>
        <v>4609363.5</v>
      </c>
      <c r="AC942" s="87">
        <f t="shared" si="496"/>
        <v>84</v>
      </c>
      <c r="AD942" s="83">
        <f t="shared" si="497"/>
        <v>7812</v>
      </c>
      <c r="AE942" s="92">
        <f t="shared" si="506"/>
        <v>77</v>
      </c>
      <c r="AF942" s="92">
        <f t="shared" si="503"/>
        <v>79.31</v>
      </c>
      <c r="AG942" s="92">
        <f t="shared" si="504"/>
        <v>81.61999999999999</v>
      </c>
      <c r="AH942" s="92">
        <f t="shared" si="505"/>
        <v>84</v>
      </c>
      <c r="AI942" s="137">
        <f t="shared" si="508"/>
        <v>7469</v>
      </c>
      <c r="AJ942" s="137">
        <f t="shared" si="509"/>
        <v>7693.0700000000006</v>
      </c>
      <c r="AK942" s="137">
        <f t="shared" si="510"/>
        <v>7917.1399999999994</v>
      </c>
      <c r="AL942" s="137">
        <f t="shared" si="511"/>
        <v>8148</v>
      </c>
    </row>
    <row r="943" spans="1:38" ht="20.399999999999999">
      <c r="A943" s="5" t="s">
        <v>285</v>
      </c>
      <c r="B943" s="5" t="s">
        <v>408</v>
      </c>
      <c r="C943" s="22" t="s">
        <v>1670</v>
      </c>
      <c r="D943" s="22" t="s">
        <v>1682</v>
      </c>
      <c r="E943" s="22" t="s">
        <v>1690</v>
      </c>
      <c r="F943" s="22"/>
      <c r="G943" s="22"/>
      <c r="H943" s="23" t="s">
        <v>606</v>
      </c>
      <c r="I943" s="24">
        <v>1125</v>
      </c>
      <c r="J943" s="32">
        <v>1640</v>
      </c>
      <c r="K943" s="26" t="s">
        <v>1691</v>
      </c>
      <c r="L943" s="13">
        <f t="shared" si="507"/>
        <v>20</v>
      </c>
      <c r="M943" s="27">
        <f>+L943*87</f>
        <v>1740</v>
      </c>
      <c r="N943" s="27">
        <f>+(1.0609756097561)*J943</f>
        <v>1740.0000000000041</v>
      </c>
      <c r="O943" s="15">
        <v>25</v>
      </c>
      <c r="P943" s="30">
        <f>+J943*1.57</f>
        <v>2574.8000000000002</v>
      </c>
      <c r="Q943" s="48">
        <f>+P943*O943</f>
        <v>64370.000000000007</v>
      </c>
      <c r="R943" s="44">
        <f>+P943*1.25</f>
        <v>3218.5</v>
      </c>
      <c r="S943" s="48">
        <f>+R943*O943*3</f>
        <v>241387.5</v>
      </c>
      <c r="T943" s="44">
        <f>+J943*2.07</f>
        <v>3394.7999999999997</v>
      </c>
      <c r="U943" s="48">
        <f>+T943*O943*3</f>
        <v>254610</v>
      </c>
      <c r="V943" s="44">
        <f>+J943*2.32</f>
        <v>3804.7999999999997</v>
      </c>
      <c r="W943" s="48">
        <f>+V943*O943*3</f>
        <v>285360</v>
      </c>
      <c r="X943" s="44">
        <f>+J943*2.57</f>
        <v>4214.8</v>
      </c>
      <c r="Y943" s="48">
        <f>+X943*O943*3</f>
        <v>316110</v>
      </c>
      <c r="Z943" s="20">
        <f>+Y943+W943+U943+S943</f>
        <v>1097467.5</v>
      </c>
      <c r="AC943" s="87">
        <f>L943*1.2</f>
        <v>24</v>
      </c>
      <c r="AD943" s="83">
        <f>AC943*93</f>
        <v>2232</v>
      </c>
      <c r="AE943" s="92">
        <f>L943*1.1</f>
        <v>22</v>
      </c>
      <c r="AF943" s="92">
        <f>L943*1.133</f>
        <v>22.66</v>
      </c>
      <c r="AG943" s="92">
        <f>L943*1.166</f>
        <v>23.32</v>
      </c>
      <c r="AH943" s="92">
        <f>L943*1.2</f>
        <v>24</v>
      </c>
      <c r="AI943" s="137">
        <f t="shared" si="508"/>
        <v>2134</v>
      </c>
      <c r="AJ943" s="137">
        <f t="shared" si="509"/>
        <v>2198.02</v>
      </c>
      <c r="AK943" s="137">
        <f t="shared" si="510"/>
        <v>2262.04</v>
      </c>
      <c r="AL943" s="137">
        <f t="shared" si="511"/>
        <v>2328</v>
      </c>
    </row>
    <row r="944" spans="1:38" ht="20.399999999999999">
      <c r="A944" s="5" t="s">
        <v>285</v>
      </c>
      <c r="B944" s="5" t="s">
        <v>408</v>
      </c>
      <c r="C944" s="22" t="s">
        <v>1670</v>
      </c>
      <c r="D944" s="22" t="s">
        <v>1682</v>
      </c>
      <c r="E944" s="22" t="s">
        <v>1692</v>
      </c>
      <c r="F944" s="22"/>
      <c r="G944" s="22"/>
      <c r="H944" s="23" t="s">
        <v>606</v>
      </c>
      <c r="I944" s="24">
        <v>562.5</v>
      </c>
      <c r="J944" s="32">
        <v>820</v>
      </c>
      <c r="K944" s="26" t="s">
        <v>1691</v>
      </c>
      <c r="L944" s="13">
        <f t="shared" si="507"/>
        <v>10</v>
      </c>
      <c r="M944" s="27">
        <f>+L944*87</f>
        <v>870</v>
      </c>
      <c r="N944" s="27">
        <f>+(1.0609756097561)*J944</f>
        <v>870.00000000000205</v>
      </c>
      <c r="O944" s="15">
        <v>18</v>
      </c>
      <c r="P944" s="30">
        <f>+J944*1.57</f>
        <v>1287.4000000000001</v>
      </c>
      <c r="Q944" s="48">
        <f>+P944*O944</f>
        <v>23173.200000000001</v>
      </c>
      <c r="R944" s="44">
        <f>+P944*1.25</f>
        <v>1609.25</v>
      </c>
      <c r="S944" s="48">
        <f>+R944*O944*3</f>
        <v>86899.5</v>
      </c>
      <c r="T944" s="44">
        <f>+J944*2.07</f>
        <v>1697.3999999999999</v>
      </c>
      <c r="U944" s="48">
        <f>+T944*O944*3</f>
        <v>91659.599999999991</v>
      </c>
      <c r="V944" s="44">
        <f>+J944*2.32</f>
        <v>1902.3999999999999</v>
      </c>
      <c r="W944" s="48">
        <f>+V944*O944*3</f>
        <v>102729.59999999999</v>
      </c>
      <c r="X944" s="44">
        <f>+J944*2.57</f>
        <v>2107.4</v>
      </c>
      <c r="Y944" s="48">
        <f>+X944*O944*3</f>
        <v>113799.6</v>
      </c>
      <c r="Z944" s="20">
        <f>+Y944+W944+U944+S944</f>
        <v>395088.3</v>
      </c>
      <c r="AC944" s="87">
        <f>L944*1.2</f>
        <v>12</v>
      </c>
      <c r="AD944" s="83">
        <f>AC944*93</f>
        <v>1116</v>
      </c>
      <c r="AE944" s="92">
        <f>L944*1.1</f>
        <v>11</v>
      </c>
      <c r="AF944" s="92">
        <f>L944*1.133</f>
        <v>11.33</v>
      </c>
      <c r="AG944" s="92">
        <f>L944*1.166</f>
        <v>11.66</v>
      </c>
      <c r="AH944" s="92">
        <f>L944*1.2</f>
        <v>12</v>
      </c>
      <c r="AI944" s="137">
        <f t="shared" si="508"/>
        <v>1067</v>
      </c>
      <c r="AJ944" s="137">
        <f t="shared" si="509"/>
        <v>1099.01</v>
      </c>
      <c r="AK944" s="137">
        <f t="shared" si="510"/>
        <v>1131.02</v>
      </c>
      <c r="AL944" s="137">
        <f t="shared" si="511"/>
        <v>1164</v>
      </c>
    </row>
    <row r="945" spans="1:38" ht="20.399999999999999">
      <c r="A945" s="5" t="s">
        <v>285</v>
      </c>
      <c r="B945" s="5" t="s">
        <v>408</v>
      </c>
      <c r="C945" s="22" t="s">
        <v>1670</v>
      </c>
      <c r="D945" s="22" t="s">
        <v>1671</v>
      </c>
      <c r="E945" s="22" t="s">
        <v>1681</v>
      </c>
      <c r="F945" s="22" t="s">
        <v>1673</v>
      </c>
      <c r="G945" s="22"/>
      <c r="H945" s="23" t="s">
        <v>606</v>
      </c>
      <c r="I945" s="24">
        <v>3240</v>
      </c>
      <c r="J945" s="32">
        <v>820</v>
      </c>
      <c r="K945" s="26" t="s">
        <v>1591</v>
      </c>
      <c r="L945" s="13">
        <f t="shared" si="507"/>
        <v>10</v>
      </c>
      <c r="M945" s="27">
        <f t="shared" si="521"/>
        <v>870</v>
      </c>
      <c r="N945" s="27">
        <f t="shared" si="495"/>
        <v>870.00000000000205</v>
      </c>
      <c r="O945" s="15">
        <v>18</v>
      </c>
      <c r="P945" s="30">
        <f t="shared" si="514"/>
        <v>1287.4000000000001</v>
      </c>
      <c r="Q945" s="48">
        <f t="shared" si="516"/>
        <v>23173.200000000001</v>
      </c>
      <c r="R945" s="44">
        <f t="shared" si="512"/>
        <v>1609.25</v>
      </c>
      <c r="S945" s="48">
        <f t="shared" si="491"/>
        <v>86899.5</v>
      </c>
      <c r="T945" s="44">
        <f t="shared" si="518"/>
        <v>1697.3999999999999</v>
      </c>
      <c r="U945" s="48">
        <f t="shared" si="492"/>
        <v>91659.599999999991</v>
      </c>
      <c r="V945" s="44">
        <f t="shared" si="519"/>
        <v>1902.3999999999999</v>
      </c>
      <c r="W945" s="48">
        <f t="shared" si="493"/>
        <v>102729.59999999999</v>
      </c>
      <c r="X945" s="44">
        <f t="shared" si="520"/>
        <v>2107.4</v>
      </c>
      <c r="Y945" s="48">
        <f t="shared" si="494"/>
        <v>113799.6</v>
      </c>
      <c r="Z945" s="20">
        <f t="shared" si="522"/>
        <v>395088.3</v>
      </c>
      <c r="AC945" s="87">
        <f t="shared" si="496"/>
        <v>12</v>
      </c>
      <c r="AD945" s="83">
        <f t="shared" si="497"/>
        <v>1116</v>
      </c>
      <c r="AE945" s="92">
        <f t="shared" si="506"/>
        <v>11</v>
      </c>
      <c r="AF945" s="92">
        <f t="shared" si="503"/>
        <v>11.33</v>
      </c>
      <c r="AG945" s="92">
        <f t="shared" si="504"/>
        <v>11.66</v>
      </c>
      <c r="AH945" s="92">
        <f t="shared" si="505"/>
        <v>12</v>
      </c>
      <c r="AI945" s="137">
        <f t="shared" si="508"/>
        <v>1067</v>
      </c>
      <c r="AJ945" s="137">
        <f t="shared" si="509"/>
        <v>1099.01</v>
      </c>
      <c r="AK945" s="137">
        <f t="shared" si="510"/>
        <v>1131.02</v>
      </c>
      <c r="AL945" s="137">
        <f t="shared" si="511"/>
        <v>1164</v>
      </c>
    </row>
    <row r="946" spans="1:38" ht="20.399999999999999">
      <c r="A946" s="5" t="s">
        <v>285</v>
      </c>
      <c r="B946" s="5" t="s">
        <v>408</v>
      </c>
      <c r="C946" s="22" t="s">
        <v>1670</v>
      </c>
      <c r="D946" s="22"/>
      <c r="E946" s="22"/>
      <c r="F946" s="22"/>
      <c r="G946" s="22"/>
      <c r="H946" s="23"/>
      <c r="I946" s="24"/>
      <c r="J946" s="32"/>
      <c r="K946" s="26"/>
      <c r="L946" s="13">
        <f t="shared" si="507"/>
        <v>0</v>
      </c>
      <c r="M946" s="27">
        <f t="shared" si="521"/>
        <v>0</v>
      </c>
      <c r="N946" s="27">
        <f t="shared" si="495"/>
        <v>0</v>
      </c>
      <c r="P946" s="30">
        <f t="shared" si="514"/>
        <v>0</v>
      </c>
      <c r="Q946" s="48">
        <f t="shared" si="516"/>
        <v>0</v>
      </c>
      <c r="R946" s="44">
        <f t="shared" si="512"/>
        <v>0</v>
      </c>
      <c r="S946" s="48">
        <f t="shared" si="491"/>
        <v>0</v>
      </c>
      <c r="T946" s="44">
        <f t="shared" si="518"/>
        <v>0</v>
      </c>
      <c r="U946" s="48">
        <f t="shared" si="492"/>
        <v>0</v>
      </c>
      <c r="V946" s="44">
        <f t="shared" si="519"/>
        <v>0</v>
      </c>
      <c r="W946" s="48">
        <f t="shared" si="493"/>
        <v>0</v>
      </c>
      <c r="X946" s="44">
        <f t="shared" si="520"/>
        <v>0</v>
      </c>
      <c r="Y946" s="48">
        <f t="shared" si="494"/>
        <v>0</v>
      </c>
      <c r="Z946" s="34">
        <f>SUM(Z938:Z945)</f>
        <v>12445281.450000001</v>
      </c>
      <c r="AC946" s="87">
        <f t="shared" si="496"/>
        <v>0</v>
      </c>
      <c r="AD946" s="83">
        <f t="shared" si="497"/>
        <v>0</v>
      </c>
      <c r="AE946" s="92">
        <f t="shared" si="506"/>
        <v>0</v>
      </c>
      <c r="AF946" s="92">
        <f t="shared" si="503"/>
        <v>0</v>
      </c>
      <c r="AG946" s="92">
        <f t="shared" si="504"/>
        <v>0</v>
      </c>
      <c r="AH946" s="92">
        <f t="shared" si="505"/>
        <v>0</v>
      </c>
      <c r="AI946" s="137">
        <f t="shared" si="508"/>
        <v>0</v>
      </c>
      <c r="AJ946" s="137">
        <f t="shared" si="509"/>
        <v>0</v>
      </c>
      <c r="AK946" s="137">
        <f t="shared" si="510"/>
        <v>0</v>
      </c>
      <c r="AL946" s="137">
        <f t="shared" si="511"/>
        <v>0</v>
      </c>
    </row>
    <row r="947" spans="1:38" ht="20.399999999999999">
      <c r="A947" s="5" t="s">
        <v>285</v>
      </c>
      <c r="B947" s="5" t="s">
        <v>408</v>
      </c>
      <c r="C947" s="22" t="s">
        <v>1670</v>
      </c>
      <c r="D947" s="22" t="s">
        <v>1682</v>
      </c>
      <c r="E947" s="22" t="s">
        <v>1684</v>
      </c>
      <c r="F947" s="22"/>
      <c r="G947" s="22"/>
      <c r="H947" s="23" t="s">
        <v>606</v>
      </c>
      <c r="I947" s="24">
        <v>3600</v>
      </c>
      <c r="J947" s="32">
        <v>820</v>
      </c>
      <c r="K947" s="26" t="s">
        <v>1685</v>
      </c>
      <c r="L947" s="13">
        <f t="shared" si="507"/>
        <v>10</v>
      </c>
      <c r="M947" s="27">
        <f t="shared" si="521"/>
        <v>870</v>
      </c>
      <c r="N947" s="27">
        <f t="shared" si="495"/>
        <v>870.00000000000205</v>
      </c>
      <c r="O947" s="15">
        <v>250</v>
      </c>
      <c r="P947" s="30">
        <f t="shared" si="514"/>
        <v>1287.4000000000001</v>
      </c>
      <c r="Q947" s="48">
        <f t="shared" si="516"/>
        <v>321850</v>
      </c>
      <c r="R947" s="44">
        <f t="shared" si="512"/>
        <v>1609.25</v>
      </c>
      <c r="S947" s="48">
        <f t="shared" si="491"/>
        <v>1206937.5</v>
      </c>
      <c r="T947" s="44">
        <f t="shared" si="518"/>
        <v>1697.3999999999999</v>
      </c>
      <c r="U947" s="48">
        <f t="shared" si="492"/>
        <v>1273049.9999999998</v>
      </c>
      <c r="V947" s="44">
        <f t="shared" si="519"/>
        <v>1902.3999999999999</v>
      </c>
      <c r="W947" s="48">
        <f t="shared" si="493"/>
        <v>1426799.9999999998</v>
      </c>
      <c r="X947" s="44">
        <f t="shared" si="520"/>
        <v>2107.4</v>
      </c>
      <c r="Y947" s="48">
        <f t="shared" si="494"/>
        <v>1580550</v>
      </c>
      <c r="Z947" s="20">
        <f t="shared" si="522"/>
        <v>5487337.5</v>
      </c>
      <c r="AC947" s="87">
        <f t="shared" si="496"/>
        <v>12</v>
      </c>
      <c r="AD947" s="83">
        <f t="shared" si="497"/>
        <v>1116</v>
      </c>
      <c r="AE947" s="92">
        <f t="shared" si="506"/>
        <v>11</v>
      </c>
      <c r="AF947" s="92">
        <f t="shared" si="503"/>
        <v>11.33</v>
      </c>
      <c r="AG947" s="92">
        <f t="shared" si="504"/>
        <v>11.66</v>
      </c>
      <c r="AH947" s="92">
        <f t="shared" si="505"/>
        <v>12</v>
      </c>
      <c r="AI947" s="137">
        <f t="shared" si="508"/>
        <v>1067</v>
      </c>
      <c r="AJ947" s="137">
        <f t="shared" si="509"/>
        <v>1099.01</v>
      </c>
      <c r="AK947" s="137">
        <f t="shared" si="510"/>
        <v>1131.02</v>
      </c>
      <c r="AL947" s="137">
        <f t="shared" si="511"/>
        <v>1164</v>
      </c>
    </row>
    <row r="948" spans="1:38" ht="20.399999999999999">
      <c r="A948" s="5" t="s">
        <v>435</v>
      </c>
      <c r="B948" s="5" t="s">
        <v>118</v>
      </c>
      <c r="C948" s="22" t="s">
        <v>1670</v>
      </c>
      <c r="D948" s="22" t="s">
        <v>1682</v>
      </c>
      <c r="E948" s="22" t="s">
        <v>1683</v>
      </c>
      <c r="F948" s="22" t="s">
        <v>1104</v>
      </c>
      <c r="G948" s="22"/>
      <c r="H948" s="23" t="s">
        <v>606</v>
      </c>
      <c r="I948" s="24"/>
      <c r="J948" s="32">
        <v>6560</v>
      </c>
      <c r="K948" s="26"/>
      <c r="L948" s="13">
        <f t="shared" si="507"/>
        <v>80</v>
      </c>
      <c r="M948" s="27">
        <f>+L948*87</f>
        <v>6960</v>
      </c>
      <c r="N948" s="27">
        <f>+(1.0609756097561)*J948</f>
        <v>6960.0000000000164</v>
      </c>
      <c r="O948" s="15">
        <v>150</v>
      </c>
      <c r="P948" s="30">
        <f>+J948*1.57</f>
        <v>10299.200000000001</v>
      </c>
      <c r="Q948" s="48">
        <f>+P948*O948</f>
        <v>1544880</v>
      </c>
      <c r="R948" s="44">
        <f>+P948*1.25</f>
        <v>12874</v>
      </c>
      <c r="S948" s="48">
        <f>+R948*O948*3</f>
        <v>5793300</v>
      </c>
      <c r="T948" s="44">
        <f>+J948*2.07</f>
        <v>13579.199999999999</v>
      </c>
      <c r="U948" s="48">
        <f>+T948*O948*3</f>
        <v>6110639.9999999991</v>
      </c>
      <c r="V948" s="44">
        <f>+J948*2.32</f>
        <v>15219.199999999999</v>
      </c>
      <c r="W948" s="48">
        <f>+V948*O948*3</f>
        <v>6848640</v>
      </c>
      <c r="X948" s="44">
        <f>+J948*2.57</f>
        <v>16859.2</v>
      </c>
      <c r="Y948" s="48">
        <f>+X948*O948*3</f>
        <v>7586640</v>
      </c>
      <c r="Z948" s="20">
        <f>+Y948+W948+U948+S948</f>
        <v>26339220</v>
      </c>
      <c r="AC948" s="87">
        <f>L948*1.2</f>
        <v>96</v>
      </c>
      <c r="AD948" s="83">
        <f>AC948*93</f>
        <v>8928</v>
      </c>
      <c r="AE948" s="92">
        <f>L948*1.1</f>
        <v>88</v>
      </c>
      <c r="AF948" s="92">
        <f>L948*1.133</f>
        <v>90.64</v>
      </c>
      <c r="AG948" s="92">
        <f>L948*1.166</f>
        <v>93.28</v>
      </c>
      <c r="AH948" s="92">
        <f>L948*1.2</f>
        <v>96</v>
      </c>
      <c r="AI948" s="137">
        <f t="shared" si="508"/>
        <v>8536</v>
      </c>
      <c r="AJ948" s="137">
        <f t="shared" si="509"/>
        <v>8792.08</v>
      </c>
      <c r="AK948" s="137">
        <f t="shared" si="510"/>
        <v>9048.16</v>
      </c>
      <c r="AL948" s="137">
        <f t="shared" si="511"/>
        <v>9312</v>
      </c>
    </row>
    <row r="949" spans="1:38" ht="20.399999999999999">
      <c r="A949" s="5" t="s">
        <v>435</v>
      </c>
      <c r="B949" s="5" t="s">
        <v>118</v>
      </c>
      <c r="C949" s="22" t="s">
        <v>1670</v>
      </c>
      <c r="D949" s="22" t="s">
        <v>1682</v>
      </c>
      <c r="E949" s="22" t="s">
        <v>1686</v>
      </c>
      <c r="F949" s="22" t="s">
        <v>1193</v>
      </c>
      <c r="G949" s="22"/>
      <c r="H949" s="23" t="s">
        <v>606</v>
      </c>
      <c r="I949" s="24"/>
      <c r="J949" s="32">
        <v>8200</v>
      </c>
      <c r="K949" s="26"/>
      <c r="L949" s="13">
        <f t="shared" si="507"/>
        <v>100</v>
      </c>
      <c r="M949" s="27">
        <f t="shared" si="521"/>
        <v>8700</v>
      </c>
      <c r="N949" s="27">
        <f t="shared" si="495"/>
        <v>8700.00000000002</v>
      </c>
      <c r="O949" s="15">
        <v>520</v>
      </c>
      <c r="P949" s="30">
        <f t="shared" si="514"/>
        <v>12874</v>
      </c>
      <c r="Q949" s="48">
        <f t="shared" si="516"/>
        <v>6694480</v>
      </c>
      <c r="R949" s="44">
        <f t="shared" si="512"/>
        <v>16092.5</v>
      </c>
      <c r="S949" s="48">
        <f t="shared" si="491"/>
        <v>25104300</v>
      </c>
      <c r="T949" s="44">
        <f t="shared" si="518"/>
        <v>16974</v>
      </c>
      <c r="U949" s="48">
        <f t="shared" si="492"/>
        <v>26479440</v>
      </c>
      <c r="V949" s="44">
        <f t="shared" si="519"/>
        <v>19024</v>
      </c>
      <c r="W949" s="48">
        <f t="shared" si="493"/>
        <v>29677440</v>
      </c>
      <c r="X949" s="44">
        <f t="shared" si="520"/>
        <v>21074</v>
      </c>
      <c r="Y949" s="48">
        <f t="shared" si="494"/>
        <v>32875440</v>
      </c>
      <c r="Z949" s="20">
        <f t="shared" si="522"/>
        <v>114136620</v>
      </c>
      <c r="AC949" s="87">
        <f t="shared" si="496"/>
        <v>120</v>
      </c>
      <c r="AD949" s="83">
        <f t="shared" si="497"/>
        <v>11160</v>
      </c>
      <c r="AE949" s="92">
        <f t="shared" si="506"/>
        <v>110.00000000000001</v>
      </c>
      <c r="AF949" s="92">
        <f t="shared" si="503"/>
        <v>113.3</v>
      </c>
      <c r="AG949" s="92">
        <f t="shared" si="504"/>
        <v>116.6</v>
      </c>
      <c r="AH949" s="92">
        <f t="shared" si="505"/>
        <v>120</v>
      </c>
      <c r="AI949" s="137">
        <f t="shared" si="508"/>
        <v>10670.000000000002</v>
      </c>
      <c r="AJ949" s="137">
        <f t="shared" si="509"/>
        <v>10990.1</v>
      </c>
      <c r="AK949" s="137">
        <f t="shared" si="510"/>
        <v>11310.199999999999</v>
      </c>
      <c r="AL949" s="137">
        <f t="shared" si="511"/>
        <v>11640</v>
      </c>
    </row>
    <row r="950" spans="1:38" ht="20.399999999999999">
      <c r="A950" s="5" t="s">
        <v>435</v>
      </c>
      <c r="B950" s="5" t="s">
        <v>118</v>
      </c>
      <c r="C950" s="22" t="s">
        <v>1670</v>
      </c>
      <c r="D950" s="22" t="s">
        <v>1682</v>
      </c>
      <c r="E950" s="22" t="s">
        <v>1686</v>
      </c>
      <c r="F950" s="22" t="s">
        <v>640</v>
      </c>
      <c r="G950" s="22"/>
      <c r="H950" s="23" t="s">
        <v>606</v>
      </c>
      <c r="I950" s="24"/>
      <c r="J950" s="32">
        <v>4100</v>
      </c>
      <c r="K950" s="26"/>
      <c r="L950" s="13">
        <f t="shared" si="507"/>
        <v>50</v>
      </c>
      <c r="M950" s="27">
        <f t="shared" si="521"/>
        <v>4350</v>
      </c>
      <c r="N950" s="27">
        <f t="shared" si="495"/>
        <v>4350.00000000001</v>
      </c>
      <c r="O950" s="15">
        <v>521</v>
      </c>
      <c r="P950" s="30">
        <f t="shared" si="514"/>
        <v>6437</v>
      </c>
      <c r="Q950" s="48">
        <f t="shared" si="516"/>
        <v>3353677</v>
      </c>
      <c r="R950" s="44">
        <f t="shared" si="512"/>
        <v>8046.25</v>
      </c>
      <c r="S950" s="48">
        <f t="shared" si="491"/>
        <v>12576288.75</v>
      </c>
      <c r="T950" s="44">
        <f t="shared" si="518"/>
        <v>8487</v>
      </c>
      <c r="U950" s="48">
        <f t="shared" si="492"/>
        <v>13265181</v>
      </c>
      <c r="V950" s="44">
        <f t="shared" si="519"/>
        <v>9512</v>
      </c>
      <c r="W950" s="48">
        <f t="shared" si="493"/>
        <v>14867256</v>
      </c>
      <c r="X950" s="44">
        <f t="shared" si="520"/>
        <v>10537</v>
      </c>
      <c r="Y950" s="48">
        <f t="shared" si="494"/>
        <v>16469331</v>
      </c>
      <c r="Z950" s="20">
        <f t="shared" si="522"/>
        <v>57178056.75</v>
      </c>
      <c r="AC950" s="87">
        <f t="shared" si="496"/>
        <v>60</v>
      </c>
      <c r="AD950" s="83">
        <f t="shared" si="497"/>
        <v>5580</v>
      </c>
      <c r="AE950" s="92">
        <f t="shared" si="506"/>
        <v>55.000000000000007</v>
      </c>
      <c r="AF950" s="92">
        <f t="shared" si="503"/>
        <v>56.65</v>
      </c>
      <c r="AG950" s="92">
        <f t="shared" si="504"/>
        <v>58.3</v>
      </c>
      <c r="AH950" s="92">
        <f t="shared" si="505"/>
        <v>60</v>
      </c>
      <c r="AI950" s="137">
        <f t="shared" si="508"/>
        <v>5335.0000000000009</v>
      </c>
      <c r="AJ950" s="137">
        <f t="shared" si="509"/>
        <v>5495.05</v>
      </c>
      <c r="AK950" s="137">
        <f t="shared" si="510"/>
        <v>5655.0999999999995</v>
      </c>
      <c r="AL950" s="137">
        <f t="shared" si="511"/>
        <v>5820</v>
      </c>
    </row>
    <row r="951" spans="1:38" ht="20.399999999999999">
      <c r="A951" s="5" t="s">
        <v>435</v>
      </c>
      <c r="B951" s="5" t="s">
        <v>118</v>
      </c>
      <c r="C951" s="22" t="s">
        <v>1670</v>
      </c>
      <c r="D951" s="22" t="s">
        <v>1682</v>
      </c>
      <c r="E951" s="22" t="s">
        <v>1687</v>
      </c>
      <c r="F951" s="22" t="s">
        <v>639</v>
      </c>
      <c r="G951" s="22"/>
      <c r="H951" s="23" t="s">
        <v>606</v>
      </c>
      <c r="I951" s="24">
        <v>2250</v>
      </c>
      <c r="J951" s="32">
        <v>1230</v>
      </c>
      <c r="K951" s="26" t="s">
        <v>1688</v>
      </c>
      <c r="L951" s="13">
        <f t="shared" si="507"/>
        <v>15</v>
      </c>
      <c r="M951" s="27">
        <f t="shared" si="521"/>
        <v>1305</v>
      </c>
      <c r="N951" s="27">
        <f t="shared" si="495"/>
        <v>1305.0000000000032</v>
      </c>
      <c r="O951" s="15">
        <v>100</v>
      </c>
      <c r="P951" s="30">
        <f t="shared" si="514"/>
        <v>1931.1000000000001</v>
      </c>
      <c r="Q951" s="48">
        <f t="shared" si="516"/>
        <v>193110</v>
      </c>
      <c r="R951" s="44">
        <f t="shared" si="512"/>
        <v>2413.875</v>
      </c>
      <c r="S951" s="48">
        <f t="shared" si="491"/>
        <v>724162.5</v>
      </c>
      <c r="T951" s="44">
        <f t="shared" si="518"/>
        <v>2546.1</v>
      </c>
      <c r="U951" s="48">
        <f t="shared" si="492"/>
        <v>763830</v>
      </c>
      <c r="V951" s="44">
        <f t="shared" si="519"/>
        <v>2853.6</v>
      </c>
      <c r="W951" s="48">
        <f t="shared" si="493"/>
        <v>856080</v>
      </c>
      <c r="X951" s="44">
        <f t="shared" si="520"/>
        <v>3161.1</v>
      </c>
      <c r="Y951" s="48">
        <f t="shared" si="494"/>
        <v>948330</v>
      </c>
      <c r="Z951" s="20">
        <f t="shared" si="522"/>
        <v>3292402.5</v>
      </c>
      <c r="AC951" s="87">
        <f t="shared" si="496"/>
        <v>18</v>
      </c>
      <c r="AD951" s="83">
        <f t="shared" si="497"/>
        <v>1674</v>
      </c>
      <c r="AE951" s="92">
        <f t="shared" si="506"/>
        <v>16.5</v>
      </c>
      <c r="AF951" s="92">
        <f t="shared" si="503"/>
        <v>16.995000000000001</v>
      </c>
      <c r="AG951" s="92">
        <f t="shared" si="504"/>
        <v>17.489999999999998</v>
      </c>
      <c r="AH951" s="92">
        <f t="shared" si="505"/>
        <v>18</v>
      </c>
      <c r="AI951" s="137">
        <f t="shared" si="508"/>
        <v>1600.5</v>
      </c>
      <c r="AJ951" s="137">
        <f t="shared" si="509"/>
        <v>1648.5150000000001</v>
      </c>
      <c r="AK951" s="137">
        <f t="shared" si="510"/>
        <v>1696.5299999999997</v>
      </c>
      <c r="AL951" s="137">
        <f t="shared" si="511"/>
        <v>1746</v>
      </c>
    </row>
    <row r="952" spans="1:38" ht="20.399999999999999">
      <c r="A952" s="5" t="s">
        <v>435</v>
      </c>
      <c r="B952" s="5" t="s">
        <v>118</v>
      </c>
      <c r="C952" s="22" t="s">
        <v>1670</v>
      </c>
      <c r="D952" s="22" t="s">
        <v>1682</v>
      </c>
      <c r="E952" s="22" t="s">
        <v>1689</v>
      </c>
      <c r="F952" s="22"/>
      <c r="G952" s="22"/>
      <c r="H952" s="23" t="s">
        <v>606</v>
      </c>
      <c r="I952" s="24">
        <v>4500</v>
      </c>
      <c r="J952" s="32">
        <v>2050</v>
      </c>
      <c r="K952" s="26" t="s">
        <v>1006</v>
      </c>
      <c r="L952" s="13">
        <f t="shared" si="507"/>
        <v>25</v>
      </c>
      <c r="M952" s="27">
        <f t="shared" si="521"/>
        <v>2175</v>
      </c>
      <c r="N952" s="27">
        <f t="shared" si="495"/>
        <v>2175.000000000005</v>
      </c>
      <c r="O952" s="15">
        <v>650</v>
      </c>
      <c r="P952" s="30">
        <f t="shared" si="514"/>
        <v>3218.5</v>
      </c>
      <c r="Q952" s="48">
        <f t="shared" si="516"/>
        <v>2092025</v>
      </c>
      <c r="R952" s="44">
        <f t="shared" si="512"/>
        <v>4023.125</v>
      </c>
      <c r="S952" s="48">
        <f t="shared" si="491"/>
        <v>7845093.75</v>
      </c>
      <c r="T952" s="44">
        <f t="shared" si="518"/>
        <v>4243.5</v>
      </c>
      <c r="U952" s="48">
        <f t="shared" si="492"/>
        <v>8274825</v>
      </c>
      <c r="V952" s="44">
        <f t="shared" si="519"/>
        <v>4756</v>
      </c>
      <c r="W952" s="48">
        <f t="shared" si="493"/>
        <v>9274200</v>
      </c>
      <c r="X952" s="44">
        <f t="shared" si="520"/>
        <v>5268.5</v>
      </c>
      <c r="Y952" s="48">
        <f t="shared" si="494"/>
        <v>10273575</v>
      </c>
      <c r="Z952" s="20">
        <f t="shared" si="522"/>
        <v>35667693.75</v>
      </c>
      <c r="AC952" s="87">
        <f t="shared" si="496"/>
        <v>30</v>
      </c>
      <c r="AD952" s="83">
        <f t="shared" si="497"/>
        <v>2790</v>
      </c>
      <c r="AE952" s="92">
        <f t="shared" si="506"/>
        <v>27.500000000000004</v>
      </c>
      <c r="AF952" s="92">
        <f t="shared" si="503"/>
        <v>28.324999999999999</v>
      </c>
      <c r="AG952" s="92">
        <f t="shared" si="504"/>
        <v>29.15</v>
      </c>
      <c r="AH952" s="92">
        <f t="shared" si="505"/>
        <v>30</v>
      </c>
      <c r="AI952" s="137">
        <f t="shared" si="508"/>
        <v>2667.5000000000005</v>
      </c>
      <c r="AJ952" s="137">
        <f t="shared" si="509"/>
        <v>2747.5250000000001</v>
      </c>
      <c r="AK952" s="137">
        <f t="shared" si="510"/>
        <v>2827.5499999999997</v>
      </c>
      <c r="AL952" s="137">
        <f t="shared" si="511"/>
        <v>2910</v>
      </c>
    </row>
    <row r="953" spans="1:38" ht="20.399999999999999">
      <c r="A953" s="5" t="s">
        <v>435</v>
      </c>
      <c r="B953" s="5" t="s">
        <v>118</v>
      </c>
      <c r="C953" s="22" t="s">
        <v>1670</v>
      </c>
      <c r="D953" s="22" t="s">
        <v>1682</v>
      </c>
      <c r="E953" s="22" t="s">
        <v>1693</v>
      </c>
      <c r="F953" s="22"/>
      <c r="G953" s="22"/>
      <c r="H953" s="23" t="s">
        <v>606</v>
      </c>
      <c r="I953" s="24">
        <v>36000</v>
      </c>
      <c r="J953" s="32">
        <v>12300</v>
      </c>
      <c r="K953" s="26" t="s">
        <v>1694</v>
      </c>
      <c r="L953" s="13">
        <f t="shared" si="507"/>
        <v>150</v>
      </c>
      <c r="M953" s="27">
        <f t="shared" si="521"/>
        <v>13050</v>
      </c>
      <c r="N953" s="27">
        <f t="shared" si="495"/>
        <v>13050.000000000031</v>
      </c>
      <c r="O953" s="15">
        <v>50</v>
      </c>
      <c r="P953" s="30">
        <f t="shared" si="514"/>
        <v>19311</v>
      </c>
      <c r="Q953" s="48">
        <f t="shared" si="516"/>
        <v>965550</v>
      </c>
      <c r="R953" s="44">
        <f t="shared" si="512"/>
        <v>24138.75</v>
      </c>
      <c r="S953" s="48">
        <f t="shared" si="491"/>
        <v>3620812.5</v>
      </c>
      <c r="T953" s="44">
        <f t="shared" si="518"/>
        <v>25460.999999999996</v>
      </c>
      <c r="U953" s="48">
        <f t="shared" si="492"/>
        <v>3819149.9999999991</v>
      </c>
      <c r="V953" s="44">
        <f t="shared" si="519"/>
        <v>28535.999999999996</v>
      </c>
      <c r="W953" s="48">
        <f t="shared" si="493"/>
        <v>4280399.9999999991</v>
      </c>
      <c r="X953" s="44">
        <f t="shared" si="520"/>
        <v>31610.999999999996</v>
      </c>
      <c r="Y953" s="48">
        <f t="shared" si="494"/>
        <v>4741649.9999999991</v>
      </c>
      <c r="Z953" s="20">
        <f t="shared" si="522"/>
        <v>16462012.499999996</v>
      </c>
      <c r="AC953" s="87">
        <f t="shared" si="496"/>
        <v>180</v>
      </c>
      <c r="AD953" s="83">
        <f t="shared" si="497"/>
        <v>16740</v>
      </c>
      <c r="AE953" s="92">
        <f t="shared" si="506"/>
        <v>165</v>
      </c>
      <c r="AF953" s="92">
        <f t="shared" si="503"/>
        <v>169.95</v>
      </c>
      <c r="AG953" s="92">
        <f t="shared" si="504"/>
        <v>174.89999999999998</v>
      </c>
      <c r="AH953" s="92">
        <f t="shared" si="505"/>
        <v>180</v>
      </c>
      <c r="AI953" s="137">
        <f t="shared" si="508"/>
        <v>16005</v>
      </c>
      <c r="AJ953" s="137">
        <f t="shared" si="509"/>
        <v>16485.149999999998</v>
      </c>
      <c r="AK953" s="137">
        <f t="shared" si="510"/>
        <v>16965.3</v>
      </c>
      <c r="AL953" s="137">
        <f t="shared" si="511"/>
        <v>17460</v>
      </c>
    </row>
    <row r="954" spans="1:38" ht="20.399999999999999">
      <c r="A954" s="5" t="s">
        <v>435</v>
      </c>
      <c r="B954" s="5" t="s">
        <v>118</v>
      </c>
      <c r="C954" s="22" t="s">
        <v>1670</v>
      </c>
      <c r="D954" s="22" t="s">
        <v>1682</v>
      </c>
      <c r="E954" s="22" t="s">
        <v>1695</v>
      </c>
      <c r="F954" s="22" t="s">
        <v>1193</v>
      </c>
      <c r="G954" s="22"/>
      <c r="H954" s="23" t="s">
        <v>606</v>
      </c>
      <c r="I954" s="24"/>
      <c r="J954" s="32">
        <v>9840</v>
      </c>
      <c r="K954" s="26"/>
      <c r="L954" s="13">
        <f t="shared" si="507"/>
        <v>120</v>
      </c>
      <c r="M954" s="27">
        <f t="shared" si="521"/>
        <v>10440</v>
      </c>
      <c r="N954" s="27">
        <f t="shared" si="495"/>
        <v>10440.000000000025</v>
      </c>
      <c r="O954" s="15">
        <v>25</v>
      </c>
      <c r="P954" s="30">
        <f t="shared" si="514"/>
        <v>15448.800000000001</v>
      </c>
      <c r="Q954" s="48">
        <f t="shared" si="516"/>
        <v>386220</v>
      </c>
      <c r="R954" s="44">
        <f t="shared" si="512"/>
        <v>19311</v>
      </c>
      <c r="S954" s="48">
        <f t="shared" ref="S954:S1008" si="523">+R954*O954*3</f>
        <v>1448325</v>
      </c>
      <c r="T954" s="44">
        <f t="shared" si="518"/>
        <v>20368.8</v>
      </c>
      <c r="U954" s="48">
        <f t="shared" ref="U954:U1008" si="524">+T954*O954*3</f>
        <v>1527660</v>
      </c>
      <c r="V954" s="44">
        <f t="shared" si="519"/>
        <v>22828.799999999999</v>
      </c>
      <c r="W954" s="48">
        <f t="shared" ref="W954:W1008" si="525">+V954*O954*3</f>
        <v>1712160</v>
      </c>
      <c r="X954" s="44">
        <f t="shared" si="520"/>
        <v>25288.799999999999</v>
      </c>
      <c r="Y954" s="48">
        <f t="shared" ref="Y954:Y1008" si="526">+X954*O954*3</f>
        <v>1896660</v>
      </c>
      <c r="Z954" s="20">
        <f t="shared" si="522"/>
        <v>6584805</v>
      </c>
      <c r="AC954" s="87">
        <f t="shared" si="496"/>
        <v>144</v>
      </c>
      <c r="AD954" s="83">
        <f t="shared" si="497"/>
        <v>13392</v>
      </c>
      <c r="AE954" s="92">
        <f t="shared" si="506"/>
        <v>132</v>
      </c>
      <c r="AF954" s="92">
        <f t="shared" si="503"/>
        <v>135.96</v>
      </c>
      <c r="AG954" s="92">
        <f t="shared" si="504"/>
        <v>139.91999999999999</v>
      </c>
      <c r="AH954" s="92">
        <f t="shared" si="505"/>
        <v>144</v>
      </c>
      <c r="AI954" s="137">
        <f t="shared" si="508"/>
        <v>12804</v>
      </c>
      <c r="AJ954" s="137">
        <f t="shared" si="509"/>
        <v>13188.12</v>
      </c>
      <c r="AK954" s="137">
        <f t="shared" si="510"/>
        <v>13572.239999999998</v>
      </c>
      <c r="AL954" s="137">
        <f t="shared" si="511"/>
        <v>13968</v>
      </c>
    </row>
    <row r="955" spans="1:38" ht="20.399999999999999">
      <c r="A955" s="5" t="s">
        <v>435</v>
      </c>
      <c r="B955" s="5" t="s">
        <v>118</v>
      </c>
      <c r="C955" s="22" t="s">
        <v>1670</v>
      </c>
      <c r="D955" s="22" t="s">
        <v>1682</v>
      </c>
      <c r="E955" s="22" t="s">
        <v>1696</v>
      </c>
      <c r="F955" s="22" t="s">
        <v>1697</v>
      </c>
      <c r="G955" s="22"/>
      <c r="H955" s="23" t="s">
        <v>606</v>
      </c>
      <c r="I955" s="24">
        <v>9000</v>
      </c>
      <c r="J955" s="32">
        <v>2460</v>
      </c>
      <c r="K955" s="26" t="s">
        <v>1698</v>
      </c>
      <c r="L955" s="13">
        <f t="shared" si="507"/>
        <v>30</v>
      </c>
      <c r="M955" s="27">
        <f t="shared" si="521"/>
        <v>2610</v>
      </c>
      <c r="N955" s="27">
        <f t="shared" si="495"/>
        <v>2610.0000000000064</v>
      </c>
      <c r="O955" s="15">
        <v>250</v>
      </c>
      <c r="P955" s="30">
        <f t="shared" si="514"/>
        <v>3862.2000000000003</v>
      </c>
      <c r="Q955" s="48">
        <f t="shared" si="516"/>
        <v>965550.00000000012</v>
      </c>
      <c r="R955" s="44">
        <f t="shared" si="512"/>
        <v>4827.75</v>
      </c>
      <c r="S955" s="48">
        <f t="shared" si="523"/>
        <v>3620812.5</v>
      </c>
      <c r="T955" s="44">
        <f t="shared" si="518"/>
        <v>5092.2</v>
      </c>
      <c r="U955" s="48">
        <f t="shared" si="524"/>
        <v>3819150</v>
      </c>
      <c r="V955" s="44">
        <f t="shared" si="519"/>
        <v>5707.2</v>
      </c>
      <c r="W955" s="48">
        <f t="shared" si="525"/>
        <v>4280400</v>
      </c>
      <c r="X955" s="44">
        <f t="shared" si="520"/>
        <v>6322.2</v>
      </c>
      <c r="Y955" s="48">
        <f t="shared" si="526"/>
        <v>4741650</v>
      </c>
      <c r="Z955" s="20">
        <f t="shared" si="522"/>
        <v>16462012.5</v>
      </c>
      <c r="AC955" s="87">
        <f t="shared" si="496"/>
        <v>36</v>
      </c>
      <c r="AD955" s="83">
        <f t="shared" si="497"/>
        <v>3348</v>
      </c>
      <c r="AE955" s="92">
        <f t="shared" si="506"/>
        <v>33</v>
      </c>
      <c r="AF955" s="92">
        <f t="shared" si="503"/>
        <v>33.99</v>
      </c>
      <c r="AG955" s="92">
        <f t="shared" si="504"/>
        <v>34.979999999999997</v>
      </c>
      <c r="AH955" s="92">
        <f t="shared" si="505"/>
        <v>36</v>
      </c>
      <c r="AI955" s="137">
        <f t="shared" si="508"/>
        <v>3201</v>
      </c>
      <c r="AJ955" s="137">
        <f t="shared" si="509"/>
        <v>3297.03</v>
      </c>
      <c r="AK955" s="137">
        <f t="shared" si="510"/>
        <v>3393.0599999999995</v>
      </c>
      <c r="AL955" s="137">
        <f t="shared" si="511"/>
        <v>3492</v>
      </c>
    </row>
    <row r="956" spans="1:38" ht="20.399999999999999">
      <c r="A956" s="5" t="s">
        <v>435</v>
      </c>
      <c r="B956" s="5" t="s">
        <v>118</v>
      </c>
      <c r="C956" s="22" t="s">
        <v>1670</v>
      </c>
      <c r="D956" s="22" t="s">
        <v>1682</v>
      </c>
      <c r="E956" s="22" t="s">
        <v>1699</v>
      </c>
      <c r="F956" s="22"/>
      <c r="G956" s="22"/>
      <c r="H956" s="23" t="s">
        <v>606</v>
      </c>
      <c r="I956" s="24">
        <v>18000</v>
      </c>
      <c r="J956" s="32">
        <v>2460</v>
      </c>
      <c r="K956" s="26" t="s">
        <v>1700</v>
      </c>
      <c r="L956" s="13">
        <f t="shared" ref="L956:L1019" si="527">+J956/82</f>
        <v>30</v>
      </c>
      <c r="M956" s="27">
        <f t="shared" si="521"/>
        <v>2610</v>
      </c>
      <c r="N956" s="27">
        <f t="shared" si="495"/>
        <v>2610.0000000000064</v>
      </c>
      <c r="O956" s="15">
        <v>150</v>
      </c>
      <c r="P956" s="30">
        <f t="shared" si="514"/>
        <v>3862.2000000000003</v>
      </c>
      <c r="Q956" s="48">
        <f t="shared" si="516"/>
        <v>579330</v>
      </c>
      <c r="R956" s="44">
        <f t="shared" si="512"/>
        <v>4827.75</v>
      </c>
      <c r="S956" s="48">
        <f t="shared" si="523"/>
        <v>2172487.5</v>
      </c>
      <c r="T956" s="44">
        <f t="shared" si="518"/>
        <v>5092.2</v>
      </c>
      <c r="U956" s="48">
        <f t="shared" si="524"/>
        <v>2291490</v>
      </c>
      <c r="V956" s="44">
        <f t="shared" si="519"/>
        <v>5707.2</v>
      </c>
      <c r="W956" s="48">
        <f t="shared" si="525"/>
        <v>2568240</v>
      </c>
      <c r="X956" s="44">
        <f t="shared" si="520"/>
        <v>6322.2</v>
      </c>
      <c r="Y956" s="48">
        <f t="shared" si="526"/>
        <v>2844990</v>
      </c>
      <c r="Z956" s="20">
        <f t="shared" si="522"/>
        <v>9877207.5</v>
      </c>
      <c r="AC956" s="87">
        <f t="shared" si="496"/>
        <v>36</v>
      </c>
      <c r="AD956" s="83">
        <f t="shared" si="497"/>
        <v>3348</v>
      </c>
      <c r="AE956" s="92">
        <f t="shared" si="506"/>
        <v>33</v>
      </c>
      <c r="AF956" s="92">
        <f t="shared" si="503"/>
        <v>33.99</v>
      </c>
      <c r="AG956" s="92">
        <f t="shared" si="504"/>
        <v>34.979999999999997</v>
      </c>
      <c r="AH956" s="92">
        <f t="shared" si="505"/>
        <v>36</v>
      </c>
      <c r="AI956" s="137">
        <f t="shared" si="508"/>
        <v>3201</v>
      </c>
      <c r="AJ956" s="137">
        <f t="shared" si="509"/>
        <v>3297.03</v>
      </c>
      <c r="AK956" s="137">
        <f t="shared" si="510"/>
        <v>3393.0599999999995</v>
      </c>
      <c r="AL956" s="137">
        <f t="shared" si="511"/>
        <v>3492</v>
      </c>
    </row>
    <row r="957" spans="1:38">
      <c r="A957" s="5" t="s">
        <v>435</v>
      </c>
      <c r="B957" s="5" t="s">
        <v>118</v>
      </c>
      <c r="C957" s="22" t="s">
        <v>85</v>
      </c>
      <c r="E957" s="22"/>
      <c r="F957" s="22"/>
      <c r="G957" s="22"/>
      <c r="H957" s="23"/>
      <c r="I957" s="24"/>
      <c r="J957" s="32"/>
      <c r="K957" s="26"/>
      <c r="L957" s="13">
        <f t="shared" si="527"/>
        <v>0</v>
      </c>
      <c r="M957" s="27"/>
      <c r="N957" s="27">
        <f t="shared" si="495"/>
        <v>0</v>
      </c>
      <c r="P957" s="30">
        <f t="shared" si="514"/>
        <v>0</v>
      </c>
      <c r="Q957" s="48">
        <f t="shared" si="516"/>
        <v>0</v>
      </c>
      <c r="R957" s="44">
        <f t="shared" si="512"/>
        <v>0</v>
      </c>
      <c r="S957" s="48">
        <f t="shared" si="523"/>
        <v>0</v>
      </c>
      <c r="T957" s="44">
        <f t="shared" si="518"/>
        <v>0</v>
      </c>
      <c r="U957" s="48">
        <f t="shared" si="524"/>
        <v>0</v>
      </c>
      <c r="V957" s="44">
        <f t="shared" si="519"/>
        <v>0</v>
      </c>
      <c r="W957" s="48">
        <f t="shared" si="525"/>
        <v>0</v>
      </c>
      <c r="X957" s="44">
        <f t="shared" si="520"/>
        <v>0</v>
      </c>
      <c r="Y957" s="48">
        <f t="shared" si="526"/>
        <v>0</v>
      </c>
      <c r="Z957" s="34">
        <f>SUM(Z947:Z956)</f>
        <v>291487368</v>
      </c>
      <c r="AC957" s="87">
        <f t="shared" si="496"/>
        <v>0</v>
      </c>
      <c r="AD957" s="83">
        <f t="shared" si="497"/>
        <v>0</v>
      </c>
      <c r="AE957" s="92">
        <f t="shared" si="506"/>
        <v>0</v>
      </c>
      <c r="AF957" s="92">
        <f t="shared" si="503"/>
        <v>0</v>
      </c>
      <c r="AG957" s="92">
        <f t="shared" si="504"/>
        <v>0</v>
      </c>
      <c r="AH957" s="92">
        <f t="shared" si="505"/>
        <v>0</v>
      </c>
      <c r="AI957" s="137">
        <f t="shared" si="508"/>
        <v>0</v>
      </c>
      <c r="AJ957" s="137">
        <f t="shared" si="509"/>
        <v>0</v>
      </c>
      <c r="AK957" s="137">
        <f t="shared" si="510"/>
        <v>0</v>
      </c>
      <c r="AL957" s="137">
        <f t="shared" si="511"/>
        <v>0</v>
      </c>
    </row>
    <row r="958" spans="1:38" ht="20.399999999999999">
      <c r="A958" s="5" t="s">
        <v>435</v>
      </c>
      <c r="B958" s="5" t="s">
        <v>118</v>
      </c>
      <c r="C958" s="22" t="s">
        <v>1670</v>
      </c>
      <c r="D958" s="22" t="s">
        <v>1701</v>
      </c>
      <c r="E958" s="22" t="s">
        <v>1702</v>
      </c>
      <c r="F958" s="22"/>
      <c r="G958" s="22"/>
      <c r="H958" s="23" t="s">
        <v>606</v>
      </c>
      <c r="I958" s="24">
        <v>279</v>
      </c>
      <c r="J958" s="32">
        <v>164</v>
      </c>
      <c r="K958" s="26" t="s">
        <v>1703</v>
      </c>
      <c r="L958" s="13">
        <f t="shared" si="527"/>
        <v>2</v>
      </c>
      <c r="M958" s="27">
        <f t="shared" ref="M958:M962" si="528">+L958*87</f>
        <v>174</v>
      </c>
      <c r="N958" s="27">
        <f t="shared" ref="N958:N1015" si="529">+(1.0609756097561)*J958</f>
        <v>174.0000000000004</v>
      </c>
      <c r="O958" s="15">
        <v>500</v>
      </c>
      <c r="P958" s="30">
        <f t="shared" si="514"/>
        <v>257.48</v>
      </c>
      <c r="Q958" s="48">
        <f t="shared" si="516"/>
        <v>128740.00000000001</v>
      </c>
      <c r="R958" s="44">
        <f t="shared" si="512"/>
        <v>321.85000000000002</v>
      </c>
      <c r="S958" s="48">
        <f t="shared" si="523"/>
        <v>482775</v>
      </c>
      <c r="T958" s="44">
        <f t="shared" si="518"/>
        <v>339.47999999999996</v>
      </c>
      <c r="U958" s="48">
        <f t="shared" si="524"/>
        <v>509219.99999999988</v>
      </c>
      <c r="V958" s="44">
        <f t="shared" si="519"/>
        <v>380.47999999999996</v>
      </c>
      <c r="W958" s="48">
        <f t="shared" si="525"/>
        <v>570719.99999999988</v>
      </c>
      <c r="X958" s="44">
        <f t="shared" si="520"/>
        <v>421.47999999999996</v>
      </c>
      <c r="Y958" s="48">
        <f t="shared" si="526"/>
        <v>632219.99999999988</v>
      </c>
      <c r="Z958" s="20">
        <f t="shared" si="522"/>
        <v>2194934.9999999995</v>
      </c>
      <c r="AC958" s="87">
        <f t="shared" ref="AC958:AC1021" si="530">L958*1.2</f>
        <v>2.4</v>
      </c>
      <c r="AD958" s="83">
        <f t="shared" ref="AD958:AD1021" si="531">AC958*93</f>
        <v>223.2</v>
      </c>
      <c r="AE958" s="92">
        <f t="shared" si="506"/>
        <v>2.2000000000000002</v>
      </c>
      <c r="AF958" s="92">
        <f t="shared" si="503"/>
        <v>2.266</v>
      </c>
      <c r="AG958" s="92">
        <f t="shared" si="504"/>
        <v>2.3319999999999999</v>
      </c>
      <c r="AH958" s="92">
        <f t="shared" si="505"/>
        <v>2.4</v>
      </c>
      <c r="AI958" s="137">
        <f t="shared" si="508"/>
        <v>213.4</v>
      </c>
      <c r="AJ958" s="137">
        <f t="shared" si="509"/>
        <v>219.80199999999999</v>
      </c>
      <c r="AK958" s="137">
        <f t="shared" si="510"/>
        <v>226.20399999999998</v>
      </c>
      <c r="AL958" s="137">
        <f t="shared" si="511"/>
        <v>232.79999999999998</v>
      </c>
    </row>
    <row r="959" spans="1:38" ht="30.6">
      <c r="A959" s="5" t="s">
        <v>14</v>
      </c>
      <c r="B959" s="5" t="s">
        <v>408</v>
      </c>
      <c r="C959" s="22" t="s">
        <v>1670</v>
      </c>
      <c r="D959" s="22" t="s">
        <v>1704</v>
      </c>
      <c r="E959" s="22" t="s">
        <v>86</v>
      </c>
      <c r="F959" s="22" t="s">
        <v>1705</v>
      </c>
      <c r="G959" s="22"/>
      <c r="H959" s="23" t="s">
        <v>606</v>
      </c>
      <c r="I959" s="24">
        <v>405</v>
      </c>
      <c r="J959" s="32">
        <v>82</v>
      </c>
      <c r="K959" s="26" t="s">
        <v>1270</v>
      </c>
      <c r="L959" s="13">
        <f t="shared" si="527"/>
        <v>1</v>
      </c>
      <c r="M959" s="27">
        <f t="shared" si="528"/>
        <v>87</v>
      </c>
      <c r="N959" s="27">
        <f t="shared" si="529"/>
        <v>87.000000000000199</v>
      </c>
      <c r="O959" s="15">
        <v>120</v>
      </c>
      <c r="P959" s="30">
        <f t="shared" si="514"/>
        <v>128.74</v>
      </c>
      <c r="Q959" s="48">
        <f t="shared" si="516"/>
        <v>15448.800000000001</v>
      </c>
      <c r="R959" s="44">
        <f t="shared" si="512"/>
        <v>160.92500000000001</v>
      </c>
      <c r="S959" s="48">
        <f t="shared" si="523"/>
        <v>57933</v>
      </c>
      <c r="T959" s="44">
        <f t="shared" si="518"/>
        <v>169.73999999999998</v>
      </c>
      <c r="U959" s="48">
        <f t="shared" si="524"/>
        <v>61106.399999999994</v>
      </c>
      <c r="V959" s="44">
        <f t="shared" si="519"/>
        <v>190.23999999999998</v>
      </c>
      <c r="W959" s="48">
        <f t="shared" si="525"/>
        <v>68486.399999999994</v>
      </c>
      <c r="X959" s="44">
        <f t="shared" si="520"/>
        <v>210.73999999999998</v>
      </c>
      <c r="Y959" s="48">
        <f t="shared" si="526"/>
        <v>75866.399999999994</v>
      </c>
      <c r="Z959" s="20">
        <f t="shared" si="522"/>
        <v>263392.19999999995</v>
      </c>
      <c r="AC959" s="87">
        <f t="shared" si="530"/>
        <v>1.2</v>
      </c>
      <c r="AD959" s="83">
        <f t="shared" si="531"/>
        <v>111.6</v>
      </c>
      <c r="AE959" s="92">
        <f t="shared" si="506"/>
        <v>1.1000000000000001</v>
      </c>
      <c r="AF959" s="92">
        <f t="shared" si="503"/>
        <v>1.133</v>
      </c>
      <c r="AG959" s="92">
        <f t="shared" si="504"/>
        <v>1.1659999999999999</v>
      </c>
      <c r="AH959" s="92">
        <f t="shared" si="505"/>
        <v>1.2</v>
      </c>
      <c r="AI959" s="137">
        <f t="shared" si="508"/>
        <v>106.7</v>
      </c>
      <c r="AJ959" s="137">
        <f t="shared" si="509"/>
        <v>109.901</v>
      </c>
      <c r="AK959" s="137">
        <f t="shared" si="510"/>
        <v>113.10199999999999</v>
      </c>
      <c r="AL959" s="137">
        <f t="shared" si="511"/>
        <v>116.39999999999999</v>
      </c>
    </row>
    <row r="960" spans="1:38" ht="20.399999999999999">
      <c r="A960" s="5" t="s">
        <v>14</v>
      </c>
      <c r="B960" s="5" t="s">
        <v>408</v>
      </c>
      <c r="C960" s="22" t="s">
        <v>1670</v>
      </c>
      <c r="D960" s="22" t="s">
        <v>1706</v>
      </c>
      <c r="E960" s="22" t="s">
        <v>1707</v>
      </c>
      <c r="F960" s="22"/>
      <c r="G960" s="22"/>
      <c r="H960" s="23" t="s">
        <v>606</v>
      </c>
      <c r="I960" s="24">
        <v>300</v>
      </c>
      <c r="J960" s="32">
        <v>410</v>
      </c>
      <c r="K960" s="26" t="s">
        <v>1708</v>
      </c>
      <c r="L960" s="13">
        <f t="shared" si="527"/>
        <v>5</v>
      </c>
      <c r="M960" s="27">
        <f t="shared" si="528"/>
        <v>435</v>
      </c>
      <c r="N960" s="27">
        <f t="shared" si="529"/>
        <v>435.00000000000102</v>
      </c>
      <c r="O960" s="15">
        <v>150</v>
      </c>
      <c r="P960" s="30">
        <f t="shared" si="514"/>
        <v>643.70000000000005</v>
      </c>
      <c r="Q960" s="48">
        <f t="shared" si="516"/>
        <v>96555</v>
      </c>
      <c r="R960" s="44">
        <f t="shared" si="512"/>
        <v>804.625</v>
      </c>
      <c r="S960" s="48">
        <f t="shared" si="523"/>
        <v>362081.25</v>
      </c>
      <c r="T960" s="44">
        <f t="shared" si="518"/>
        <v>848.69999999999993</v>
      </c>
      <c r="U960" s="48">
        <f t="shared" si="524"/>
        <v>381914.99999999994</v>
      </c>
      <c r="V960" s="44">
        <f t="shared" si="519"/>
        <v>951.19999999999993</v>
      </c>
      <c r="W960" s="48">
        <f t="shared" si="525"/>
        <v>428040</v>
      </c>
      <c r="X960" s="44">
        <f t="shared" si="520"/>
        <v>1053.7</v>
      </c>
      <c r="Y960" s="48">
        <f t="shared" si="526"/>
        <v>474165</v>
      </c>
      <c r="Z960" s="20">
        <f t="shared" si="522"/>
        <v>1646201.25</v>
      </c>
      <c r="AC960" s="87">
        <f t="shared" si="530"/>
        <v>6</v>
      </c>
      <c r="AD960" s="83">
        <f t="shared" si="531"/>
        <v>558</v>
      </c>
      <c r="AE960" s="92">
        <f t="shared" si="506"/>
        <v>5.5</v>
      </c>
      <c r="AF960" s="92">
        <f t="shared" si="503"/>
        <v>5.665</v>
      </c>
      <c r="AG960" s="92">
        <f t="shared" si="504"/>
        <v>5.83</v>
      </c>
      <c r="AH960" s="92">
        <f t="shared" si="505"/>
        <v>6</v>
      </c>
      <c r="AI960" s="137">
        <f t="shared" si="508"/>
        <v>533.5</v>
      </c>
      <c r="AJ960" s="137">
        <f t="shared" si="509"/>
        <v>549.505</v>
      </c>
      <c r="AK960" s="137">
        <f t="shared" si="510"/>
        <v>565.51</v>
      </c>
      <c r="AL960" s="137">
        <f t="shared" si="511"/>
        <v>582</v>
      </c>
    </row>
    <row r="961" spans="1:38" ht="20.399999999999999">
      <c r="A961" s="5" t="s">
        <v>14</v>
      </c>
      <c r="B961" s="5" t="s">
        <v>408</v>
      </c>
      <c r="C961" s="22" t="s">
        <v>1670</v>
      </c>
      <c r="D961" s="22" t="s">
        <v>1709</v>
      </c>
      <c r="E961" s="22" t="s">
        <v>1710</v>
      </c>
      <c r="F961" s="22"/>
      <c r="G961" s="22"/>
      <c r="H961" s="23" t="s">
        <v>606</v>
      </c>
      <c r="I961" s="24">
        <v>1350</v>
      </c>
      <c r="J961" s="32">
        <v>410</v>
      </c>
      <c r="K961" s="26" t="s">
        <v>1711</v>
      </c>
      <c r="L961" s="13">
        <f t="shared" si="527"/>
        <v>5</v>
      </c>
      <c r="M961" s="27">
        <f t="shared" si="528"/>
        <v>435</v>
      </c>
      <c r="N961" s="27">
        <f t="shared" si="529"/>
        <v>435.00000000000102</v>
      </c>
      <c r="O961" s="15">
        <v>200</v>
      </c>
      <c r="P961" s="30">
        <f t="shared" si="514"/>
        <v>643.70000000000005</v>
      </c>
      <c r="Q961" s="48">
        <f t="shared" si="516"/>
        <v>128740.00000000001</v>
      </c>
      <c r="R961" s="44">
        <f t="shared" si="512"/>
        <v>804.625</v>
      </c>
      <c r="S961" s="48">
        <f t="shared" si="523"/>
        <v>482775</v>
      </c>
      <c r="T961" s="44">
        <f t="shared" si="518"/>
        <v>848.69999999999993</v>
      </c>
      <c r="U961" s="48">
        <f t="shared" si="524"/>
        <v>509220</v>
      </c>
      <c r="V961" s="44">
        <f t="shared" si="519"/>
        <v>951.19999999999993</v>
      </c>
      <c r="W961" s="48">
        <f t="shared" si="525"/>
        <v>570720</v>
      </c>
      <c r="X961" s="44">
        <f t="shared" si="520"/>
        <v>1053.7</v>
      </c>
      <c r="Y961" s="48">
        <f t="shared" si="526"/>
        <v>632220</v>
      </c>
      <c r="Z961" s="20">
        <f t="shared" si="522"/>
        <v>2194935</v>
      </c>
      <c r="AC961" s="87">
        <f t="shared" si="530"/>
        <v>6</v>
      </c>
      <c r="AD961" s="83">
        <f t="shared" si="531"/>
        <v>558</v>
      </c>
      <c r="AE961" s="92">
        <f t="shared" si="506"/>
        <v>5.5</v>
      </c>
      <c r="AF961" s="92">
        <f t="shared" si="503"/>
        <v>5.665</v>
      </c>
      <c r="AG961" s="92">
        <f t="shared" si="504"/>
        <v>5.83</v>
      </c>
      <c r="AH961" s="92">
        <f t="shared" si="505"/>
        <v>6</v>
      </c>
      <c r="AI961" s="137">
        <f t="shared" si="508"/>
        <v>533.5</v>
      </c>
      <c r="AJ961" s="137">
        <f t="shared" si="509"/>
        <v>549.505</v>
      </c>
      <c r="AK961" s="137">
        <f t="shared" si="510"/>
        <v>565.51</v>
      </c>
      <c r="AL961" s="137">
        <f t="shared" si="511"/>
        <v>582</v>
      </c>
    </row>
    <row r="962" spans="1:38" ht="20.399999999999999">
      <c r="A962" s="5" t="s">
        <v>14</v>
      </c>
      <c r="B962" s="5" t="s">
        <v>408</v>
      </c>
      <c r="C962" s="22" t="s">
        <v>1670</v>
      </c>
      <c r="D962" s="22" t="s">
        <v>1712</v>
      </c>
      <c r="E962" s="22" t="s">
        <v>1713</v>
      </c>
      <c r="F962" s="22"/>
      <c r="G962" s="22"/>
      <c r="H962" s="23" t="s">
        <v>606</v>
      </c>
      <c r="I962" s="24">
        <v>1350</v>
      </c>
      <c r="J962" s="32">
        <v>410</v>
      </c>
      <c r="K962" s="26" t="s">
        <v>1711</v>
      </c>
      <c r="L962" s="13">
        <f t="shared" si="527"/>
        <v>5</v>
      </c>
      <c r="M962" s="27">
        <f t="shared" si="528"/>
        <v>435</v>
      </c>
      <c r="N962" s="27">
        <f t="shared" si="529"/>
        <v>435.00000000000102</v>
      </c>
      <c r="O962" s="15">
        <v>90</v>
      </c>
      <c r="P962" s="30">
        <f t="shared" si="514"/>
        <v>643.70000000000005</v>
      </c>
      <c r="Q962" s="48">
        <f t="shared" si="516"/>
        <v>57933.000000000007</v>
      </c>
      <c r="R962" s="44">
        <f t="shared" si="512"/>
        <v>804.625</v>
      </c>
      <c r="S962" s="48">
        <f t="shared" si="523"/>
        <v>217248.75</v>
      </c>
      <c r="T962" s="44">
        <f t="shared" si="518"/>
        <v>848.69999999999993</v>
      </c>
      <c r="U962" s="48">
        <f t="shared" si="524"/>
        <v>229149</v>
      </c>
      <c r="V962" s="44">
        <f t="shared" si="519"/>
        <v>951.19999999999993</v>
      </c>
      <c r="W962" s="48">
        <f t="shared" si="525"/>
        <v>256824</v>
      </c>
      <c r="X962" s="44">
        <f t="shared" si="520"/>
        <v>1053.7</v>
      </c>
      <c r="Y962" s="48">
        <f t="shared" si="526"/>
        <v>284499</v>
      </c>
      <c r="Z962" s="20">
        <f t="shared" si="522"/>
        <v>987720.75</v>
      </c>
      <c r="AC962" s="87">
        <f t="shared" si="530"/>
        <v>6</v>
      </c>
      <c r="AD962" s="83">
        <f t="shared" si="531"/>
        <v>558</v>
      </c>
      <c r="AE962" s="92">
        <f t="shared" si="506"/>
        <v>5.5</v>
      </c>
      <c r="AF962" s="92">
        <f t="shared" si="503"/>
        <v>5.665</v>
      </c>
      <c r="AG962" s="92">
        <f t="shared" si="504"/>
        <v>5.83</v>
      </c>
      <c r="AH962" s="92">
        <f t="shared" si="505"/>
        <v>6</v>
      </c>
      <c r="AI962" s="137">
        <f t="shared" ref="AI962:AI1025" si="532">AE962*97</f>
        <v>533.5</v>
      </c>
      <c r="AJ962" s="137">
        <f t="shared" ref="AJ962:AJ1025" si="533">AF962*97</f>
        <v>549.505</v>
      </c>
      <c r="AK962" s="137">
        <f t="shared" ref="AK962:AK1025" si="534">AG962*97</f>
        <v>565.51</v>
      </c>
      <c r="AL962" s="137">
        <f t="shared" ref="AL962:AL1025" si="535">AH962*97</f>
        <v>582</v>
      </c>
    </row>
    <row r="963" spans="1:38">
      <c r="A963" s="5" t="s">
        <v>14</v>
      </c>
      <c r="B963" s="5" t="s">
        <v>62</v>
      </c>
      <c r="C963" s="22" t="s">
        <v>1714</v>
      </c>
      <c r="D963" s="22" t="s">
        <v>1715</v>
      </c>
      <c r="E963" s="22" t="s">
        <v>1716</v>
      </c>
      <c r="F963" s="22"/>
      <c r="G963" s="22"/>
      <c r="H963" s="23" t="s">
        <v>606</v>
      </c>
      <c r="I963" s="24">
        <v>36</v>
      </c>
      <c r="J963" s="32">
        <f ca="1">+L963*87</f>
        <v>304.5</v>
      </c>
      <c r="K963" s="26" t="s">
        <v>1717</v>
      </c>
      <c r="L963" s="13">
        <f t="shared" ca="1" si="527"/>
        <v>0.74926829268292683</v>
      </c>
      <c r="M963" s="27">
        <f t="shared" ref="M963:M973" ca="1" si="536">+L963*87</f>
        <v>304.5</v>
      </c>
      <c r="N963" s="27">
        <f t="shared" ca="1" si="529"/>
        <v>323.06707317073244</v>
      </c>
      <c r="O963" s="15">
        <v>1800</v>
      </c>
      <c r="P963" s="30">
        <f t="shared" ca="1" si="514"/>
        <v>478.065</v>
      </c>
      <c r="Q963" s="48">
        <f t="shared" ca="1" si="516"/>
        <v>860517</v>
      </c>
      <c r="R963" s="44">
        <f t="shared" ca="1" si="512"/>
        <v>597.58124999999995</v>
      </c>
      <c r="S963" s="48">
        <f t="shared" ca="1" si="523"/>
        <v>3226938.75</v>
      </c>
      <c r="T963" s="44">
        <f t="shared" ca="1" si="518"/>
        <v>630.31499999999994</v>
      </c>
      <c r="U963" s="48">
        <f t="shared" ca="1" si="524"/>
        <v>3403701</v>
      </c>
      <c r="V963" s="44">
        <f t="shared" ca="1" si="519"/>
        <v>706.43999999999994</v>
      </c>
      <c r="W963" s="48">
        <f t="shared" ca="1" si="525"/>
        <v>3814776</v>
      </c>
      <c r="X963" s="44">
        <f t="shared" ca="1" si="520"/>
        <v>782.56499999999994</v>
      </c>
      <c r="Y963" s="48">
        <f t="shared" ca="1" si="526"/>
        <v>4225851</v>
      </c>
      <c r="Z963" s="20">
        <f t="shared" ca="1" si="522"/>
        <v>14671266.75</v>
      </c>
      <c r="AC963" s="87">
        <f t="shared" ca="1" si="530"/>
        <v>4.2</v>
      </c>
      <c r="AD963" s="83">
        <f t="shared" ca="1" si="531"/>
        <v>390.6</v>
      </c>
      <c r="AE963" s="92">
        <f t="shared" ca="1" si="506"/>
        <v>3.8500000000000005</v>
      </c>
      <c r="AF963" s="92">
        <f t="shared" ca="1" si="503"/>
        <v>3.9655</v>
      </c>
      <c r="AG963" s="92">
        <f t="shared" ca="1" si="504"/>
        <v>4.0809999999999995</v>
      </c>
      <c r="AH963" s="92">
        <f t="shared" ca="1" si="505"/>
        <v>4.2</v>
      </c>
      <c r="AI963" s="137">
        <f t="shared" ca="1" si="532"/>
        <v>79.946926829268293</v>
      </c>
      <c r="AJ963" s="137">
        <f t="shared" ca="1" si="533"/>
        <v>82.34533463414634</v>
      </c>
      <c r="AK963" s="137">
        <f t="shared" ca="1" si="534"/>
        <v>84.743742439024388</v>
      </c>
      <c r="AL963" s="137">
        <f t="shared" ca="1" si="535"/>
        <v>87.214829268292689</v>
      </c>
    </row>
    <row r="964" spans="1:38">
      <c r="A964" s="5" t="s">
        <v>14</v>
      </c>
      <c r="B964" s="5" t="s">
        <v>62</v>
      </c>
      <c r="C964" s="22" t="s">
        <v>1714</v>
      </c>
      <c r="D964" s="22" t="s">
        <v>1715</v>
      </c>
      <c r="E964" s="22" t="s">
        <v>1718</v>
      </c>
      <c r="F964" s="22"/>
      <c r="G964" s="22"/>
      <c r="H964" s="23" t="s">
        <v>606</v>
      </c>
      <c r="I964" s="24">
        <v>444.91500000000002</v>
      </c>
      <c r="J964" s="32">
        <f ca="1">+L964*87</f>
        <v>174</v>
      </c>
      <c r="K964" s="26" t="s">
        <v>1719</v>
      </c>
      <c r="L964" s="13">
        <f t="shared" ca="1" si="527"/>
        <v>0.74926829268292683</v>
      </c>
      <c r="M964" s="27">
        <f t="shared" ca="1" si="536"/>
        <v>174</v>
      </c>
      <c r="N964" s="27">
        <f t="shared" ca="1" si="529"/>
        <v>184.60975609756142</v>
      </c>
      <c r="O964" s="15">
        <v>960</v>
      </c>
      <c r="P964" s="30">
        <f t="shared" ca="1" si="514"/>
        <v>273.18</v>
      </c>
      <c r="Q964" s="48">
        <f t="shared" ca="1" si="516"/>
        <v>262252.79999999999</v>
      </c>
      <c r="R964" s="44">
        <f t="shared" ca="1" si="512"/>
        <v>341.47500000000002</v>
      </c>
      <c r="S964" s="48">
        <f t="shared" ca="1" si="523"/>
        <v>983448</v>
      </c>
      <c r="T964" s="44">
        <f t="shared" ca="1" si="518"/>
        <v>360.17999999999995</v>
      </c>
      <c r="U964" s="48">
        <f t="shared" ca="1" si="524"/>
        <v>1037318.3999999998</v>
      </c>
      <c r="V964" s="44">
        <f t="shared" ca="1" si="519"/>
        <v>403.67999999999995</v>
      </c>
      <c r="W964" s="48">
        <f t="shared" ca="1" si="525"/>
        <v>1162598.3999999999</v>
      </c>
      <c r="X964" s="44">
        <f t="shared" ca="1" si="520"/>
        <v>447.17999999999995</v>
      </c>
      <c r="Y964" s="48">
        <f t="shared" ca="1" si="526"/>
        <v>1287878.3999999999</v>
      </c>
      <c r="Z964" s="20">
        <f t="shared" ca="1" si="522"/>
        <v>4471243.1999999993</v>
      </c>
      <c r="AC964" s="87">
        <f t="shared" ca="1" si="530"/>
        <v>2.4</v>
      </c>
      <c r="AD964" s="83">
        <f t="shared" ca="1" si="531"/>
        <v>223.2</v>
      </c>
      <c r="AE964" s="92">
        <f t="shared" ref="AE964:AE1028" ca="1" si="537">L964*1.1</f>
        <v>2.2000000000000002</v>
      </c>
      <c r="AF964" s="92">
        <f t="shared" ref="AF964:AF1028" ca="1" si="538">L964*1.133</f>
        <v>2.266</v>
      </c>
      <c r="AG964" s="92">
        <f t="shared" ref="AG964:AG1028" ca="1" si="539">L964*1.166</f>
        <v>2.3319999999999999</v>
      </c>
      <c r="AH964" s="92">
        <f t="shared" ref="AH964:AH1028" ca="1" si="540">L964*1.2</f>
        <v>2.4</v>
      </c>
      <c r="AI964" s="137">
        <f t="shared" ca="1" si="532"/>
        <v>79.946926829268293</v>
      </c>
      <c r="AJ964" s="137">
        <f t="shared" ca="1" si="533"/>
        <v>82.34533463414634</v>
      </c>
      <c r="AK964" s="137">
        <f t="shared" ca="1" si="534"/>
        <v>84.743742439024388</v>
      </c>
      <c r="AL964" s="137">
        <f t="shared" ca="1" si="535"/>
        <v>87.214829268292689</v>
      </c>
    </row>
    <row r="965" spans="1:38">
      <c r="A965" s="5" t="s">
        <v>14</v>
      </c>
      <c r="B965" s="5" t="s">
        <v>62</v>
      </c>
      <c r="C965" s="22" t="s">
        <v>1714</v>
      </c>
      <c r="D965" s="22" t="s">
        <v>1715</v>
      </c>
      <c r="E965" s="22" t="s">
        <v>1720</v>
      </c>
      <c r="F965" s="22"/>
      <c r="G965" s="22"/>
      <c r="H965" s="23" t="s">
        <v>606</v>
      </c>
      <c r="I965" s="24">
        <v>15.75</v>
      </c>
      <c r="J965" s="32">
        <f ca="1">+L965*87</f>
        <v>174</v>
      </c>
      <c r="K965" s="26" t="s">
        <v>1721</v>
      </c>
      <c r="L965" s="13">
        <f t="shared" ca="1" si="527"/>
        <v>0.74926829268292683</v>
      </c>
      <c r="M965" s="27">
        <f t="shared" ca="1" si="536"/>
        <v>174</v>
      </c>
      <c r="N965" s="27">
        <f t="shared" ca="1" si="529"/>
        <v>184.60975609756142</v>
      </c>
      <c r="O965" s="15">
        <v>3600</v>
      </c>
      <c r="P965" s="30">
        <f t="shared" ca="1" si="514"/>
        <v>273.18</v>
      </c>
      <c r="Q965" s="48">
        <f t="shared" ca="1" si="516"/>
        <v>983448</v>
      </c>
      <c r="R965" s="44">
        <f t="shared" ca="1" si="512"/>
        <v>341.47500000000002</v>
      </c>
      <c r="S965" s="48">
        <f t="shared" ca="1" si="523"/>
        <v>3687930</v>
      </c>
      <c r="T965" s="44">
        <f t="shared" ca="1" si="518"/>
        <v>360.17999999999995</v>
      </c>
      <c r="U965" s="48">
        <f t="shared" ca="1" si="524"/>
        <v>3889943.9999999991</v>
      </c>
      <c r="V965" s="44">
        <f t="shared" ca="1" si="519"/>
        <v>403.67999999999995</v>
      </c>
      <c r="W965" s="48">
        <f t="shared" ca="1" si="525"/>
        <v>4359743.9999999991</v>
      </c>
      <c r="X965" s="44">
        <f t="shared" ca="1" si="520"/>
        <v>447.17999999999995</v>
      </c>
      <c r="Y965" s="48">
        <f t="shared" ca="1" si="526"/>
        <v>4829543.9999999991</v>
      </c>
      <c r="Z965" s="20">
        <f t="shared" ca="1" si="522"/>
        <v>16767161.999999996</v>
      </c>
      <c r="AC965" s="87">
        <f t="shared" ca="1" si="530"/>
        <v>2.4</v>
      </c>
      <c r="AD965" s="83">
        <f t="shared" ca="1" si="531"/>
        <v>223.2</v>
      </c>
      <c r="AE965" s="92">
        <f t="shared" ca="1" si="537"/>
        <v>2.2000000000000002</v>
      </c>
      <c r="AF965" s="92">
        <f t="shared" ca="1" si="538"/>
        <v>2.266</v>
      </c>
      <c r="AG965" s="92">
        <f t="shared" ca="1" si="539"/>
        <v>2.3319999999999999</v>
      </c>
      <c r="AH965" s="92">
        <f t="shared" ca="1" si="540"/>
        <v>2.4</v>
      </c>
      <c r="AI965" s="137">
        <f t="shared" ca="1" si="532"/>
        <v>79.946926829268293</v>
      </c>
      <c r="AJ965" s="137">
        <f t="shared" ca="1" si="533"/>
        <v>82.34533463414634</v>
      </c>
      <c r="AK965" s="137">
        <f t="shared" ca="1" si="534"/>
        <v>84.743742439024388</v>
      </c>
      <c r="AL965" s="137">
        <f t="shared" ca="1" si="535"/>
        <v>87.214829268292689</v>
      </c>
    </row>
    <row r="966" spans="1:38">
      <c r="A966" s="5" t="s">
        <v>14</v>
      </c>
      <c r="B966" s="5" t="s">
        <v>62</v>
      </c>
      <c r="C966" s="22" t="s">
        <v>1714</v>
      </c>
      <c r="D966" s="22" t="s">
        <v>1715</v>
      </c>
      <c r="E966" s="22" t="s">
        <v>1722</v>
      </c>
      <c r="F966" s="22"/>
      <c r="G966" s="22"/>
      <c r="H966" s="23" t="s">
        <v>606</v>
      </c>
      <c r="I966" s="24">
        <v>252</v>
      </c>
      <c r="J966" s="32">
        <f ca="1">+L966*87</f>
        <v>174</v>
      </c>
      <c r="K966" s="26" t="s">
        <v>1723</v>
      </c>
      <c r="L966" s="13">
        <f t="shared" ca="1" si="527"/>
        <v>0.74926829268292683</v>
      </c>
      <c r="M966" s="27">
        <f t="shared" ca="1" si="536"/>
        <v>174</v>
      </c>
      <c r="N966" s="27">
        <f t="shared" ca="1" si="529"/>
        <v>184.60975609756142</v>
      </c>
      <c r="O966" s="15">
        <v>2400</v>
      </c>
      <c r="P966" s="30">
        <f t="shared" ca="1" si="514"/>
        <v>273.18</v>
      </c>
      <c r="Q966" s="48">
        <f t="shared" ca="1" si="516"/>
        <v>655632</v>
      </c>
      <c r="R966" s="44">
        <f t="shared" ca="1" si="512"/>
        <v>341.47500000000002</v>
      </c>
      <c r="S966" s="48">
        <f t="shared" ca="1" si="523"/>
        <v>2458620</v>
      </c>
      <c r="T966" s="44">
        <f t="shared" ca="1" si="518"/>
        <v>360.17999999999995</v>
      </c>
      <c r="U966" s="48">
        <f t="shared" ca="1" si="524"/>
        <v>2593295.9999999995</v>
      </c>
      <c r="V966" s="44">
        <f t="shared" ca="1" si="519"/>
        <v>403.67999999999995</v>
      </c>
      <c r="W966" s="48">
        <f t="shared" ca="1" si="525"/>
        <v>2906495.9999999995</v>
      </c>
      <c r="X966" s="44">
        <f t="shared" ca="1" si="520"/>
        <v>447.17999999999995</v>
      </c>
      <c r="Y966" s="48">
        <f t="shared" ca="1" si="526"/>
        <v>3219695.9999999991</v>
      </c>
      <c r="Z966" s="20">
        <f t="shared" ca="1" si="522"/>
        <v>11178107.999999998</v>
      </c>
      <c r="AC966" s="87">
        <f t="shared" ca="1" si="530"/>
        <v>2.4</v>
      </c>
      <c r="AD966" s="83">
        <f t="shared" ca="1" si="531"/>
        <v>223.2</v>
      </c>
      <c r="AE966" s="92">
        <f t="shared" ca="1" si="537"/>
        <v>2.2000000000000002</v>
      </c>
      <c r="AF966" s="92">
        <f t="shared" ca="1" si="538"/>
        <v>2.266</v>
      </c>
      <c r="AG966" s="92">
        <f t="shared" ca="1" si="539"/>
        <v>2.3319999999999999</v>
      </c>
      <c r="AH966" s="92">
        <f t="shared" ca="1" si="540"/>
        <v>2.4</v>
      </c>
      <c r="AI966" s="137">
        <f t="shared" ca="1" si="532"/>
        <v>79.946926829268293</v>
      </c>
      <c r="AJ966" s="137">
        <f t="shared" ca="1" si="533"/>
        <v>82.34533463414634</v>
      </c>
      <c r="AK966" s="137">
        <f t="shared" ca="1" si="534"/>
        <v>84.743742439024388</v>
      </c>
      <c r="AL966" s="137">
        <f t="shared" ca="1" si="535"/>
        <v>87.214829268292689</v>
      </c>
    </row>
    <row r="967" spans="1:38">
      <c r="A967" s="5" t="s">
        <v>14</v>
      </c>
      <c r="B967" s="5" t="s">
        <v>62</v>
      </c>
      <c r="C967" s="22" t="s">
        <v>1714</v>
      </c>
      <c r="D967" s="22" t="s">
        <v>1715</v>
      </c>
      <c r="E967" s="22" t="s">
        <v>1724</v>
      </c>
      <c r="F967" s="22"/>
      <c r="G967" s="22"/>
      <c r="H967" s="23" t="s">
        <v>606</v>
      </c>
      <c r="I967" s="24">
        <v>1067.76</v>
      </c>
      <c r="J967" s="32">
        <v>246</v>
      </c>
      <c r="K967" s="26" t="s">
        <v>1725</v>
      </c>
      <c r="L967" s="13">
        <f t="shared" si="527"/>
        <v>3</v>
      </c>
      <c r="M967" s="27">
        <f t="shared" si="536"/>
        <v>261</v>
      </c>
      <c r="N967" s="27">
        <f t="shared" si="529"/>
        <v>261.00000000000063</v>
      </c>
      <c r="O967" s="15">
        <v>1800</v>
      </c>
      <c r="P967" s="30">
        <f t="shared" si="514"/>
        <v>386.22</v>
      </c>
      <c r="Q967" s="48">
        <f t="shared" si="516"/>
        <v>695196</v>
      </c>
      <c r="R967" s="44">
        <f t="shared" si="512"/>
        <v>482.77500000000003</v>
      </c>
      <c r="S967" s="48">
        <f t="shared" si="523"/>
        <v>2606985.0000000005</v>
      </c>
      <c r="T967" s="44">
        <f t="shared" si="518"/>
        <v>509.21999999999997</v>
      </c>
      <c r="U967" s="48">
        <f t="shared" si="524"/>
        <v>2749788</v>
      </c>
      <c r="V967" s="44">
        <f t="shared" si="519"/>
        <v>570.71999999999991</v>
      </c>
      <c r="W967" s="48">
        <f t="shared" si="525"/>
        <v>3081887.9999999995</v>
      </c>
      <c r="X967" s="44">
        <f t="shared" si="520"/>
        <v>632.21999999999991</v>
      </c>
      <c r="Y967" s="48">
        <f t="shared" si="526"/>
        <v>3413987.9999999991</v>
      </c>
      <c r="Z967" s="20">
        <f t="shared" si="522"/>
        <v>11852648.999999998</v>
      </c>
      <c r="AC967" s="87">
        <f t="shared" si="530"/>
        <v>3.5999999999999996</v>
      </c>
      <c r="AD967" s="83">
        <f t="shared" si="531"/>
        <v>334.79999999999995</v>
      </c>
      <c r="AE967" s="92">
        <f t="shared" si="537"/>
        <v>3.3000000000000003</v>
      </c>
      <c r="AF967" s="92">
        <f t="shared" si="538"/>
        <v>3.399</v>
      </c>
      <c r="AG967" s="92">
        <f t="shared" si="539"/>
        <v>3.4979999999999998</v>
      </c>
      <c r="AH967" s="92">
        <f t="shared" si="540"/>
        <v>3.5999999999999996</v>
      </c>
      <c r="AI967" s="137">
        <f t="shared" si="532"/>
        <v>320.10000000000002</v>
      </c>
      <c r="AJ967" s="137">
        <f t="shared" si="533"/>
        <v>329.70299999999997</v>
      </c>
      <c r="AK967" s="137">
        <f t="shared" si="534"/>
        <v>339.30599999999998</v>
      </c>
      <c r="AL967" s="137">
        <f t="shared" si="535"/>
        <v>349.2</v>
      </c>
    </row>
    <row r="968" spans="1:38">
      <c r="A968" s="5" t="s">
        <v>14</v>
      </c>
      <c r="B968" s="5" t="s">
        <v>62</v>
      </c>
      <c r="C968" s="22" t="s">
        <v>1714</v>
      </c>
      <c r="D968" s="22" t="s">
        <v>1715</v>
      </c>
      <c r="E968" s="22" t="s">
        <v>1726</v>
      </c>
      <c r="F968" s="22"/>
      <c r="G968" s="22"/>
      <c r="H968" s="23" t="s">
        <v>606</v>
      </c>
      <c r="I968" s="24">
        <v>711.81</v>
      </c>
      <c r="J968" s="32">
        <f ca="1">+L968*87</f>
        <v>435</v>
      </c>
      <c r="K968" s="26" t="s">
        <v>1727</v>
      </c>
      <c r="L968" s="13">
        <f t="shared" ca="1" si="527"/>
        <v>0.74926829268292683</v>
      </c>
      <c r="M968" s="27">
        <f t="shared" ca="1" si="536"/>
        <v>435</v>
      </c>
      <c r="N968" s="27">
        <f t="shared" ca="1" si="529"/>
        <v>461.5243902439035</v>
      </c>
      <c r="O968" s="15">
        <v>1800</v>
      </c>
      <c r="P968" s="30">
        <f t="shared" ca="1" si="514"/>
        <v>682.95</v>
      </c>
      <c r="Q968" s="48">
        <f t="shared" ca="1" si="516"/>
        <v>1229310</v>
      </c>
      <c r="R968" s="44">
        <f t="shared" ca="1" si="512"/>
        <v>853.6875</v>
      </c>
      <c r="S968" s="48">
        <f t="shared" ca="1" si="523"/>
        <v>4609912.5</v>
      </c>
      <c r="T968" s="44">
        <f t="shared" ca="1" si="518"/>
        <v>900.44999999999993</v>
      </c>
      <c r="U968" s="48">
        <f t="shared" ca="1" si="524"/>
        <v>4862429.9999999991</v>
      </c>
      <c r="V968" s="44">
        <f t="shared" ca="1" si="519"/>
        <v>1009.1999999999999</v>
      </c>
      <c r="W968" s="48">
        <f t="shared" ca="1" si="525"/>
        <v>5449679.9999999991</v>
      </c>
      <c r="X968" s="44">
        <f t="shared" ca="1" si="520"/>
        <v>1117.9499999999998</v>
      </c>
      <c r="Y968" s="48">
        <f t="shared" ca="1" si="526"/>
        <v>6036929.9999999991</v>
      </c>
      <c r="Z968" s="20">
        <f t="shared" ca="1" si="522"/>
        <v>20958952.499999996</v>
      </c>
      <c r="AC968" s="87">
        <f t="shared" ca="1" si="530"/>
        <v>6</v>
      </c>
      <c r="AD968" s="83">
        <f t="shared" ca="1" si="531"/>
        <v>558</v>
      </c>
      <c r="AE968" s="92">
        <f t="shared" ca="1" si="537"/>
        <v>5.5</v>
      </c>
      <c r="AF968" s="92">
        <f t="shared" ca="1" si="538"/>
        <v>5.665</v>
      </c>
      <c r="AG968" s="92">
        <f t="shared" ca="1" si="539"/>
        <v>5.83</v>
      </c>
      <c r="AH968" s="92">
        <f t="shared" ca="1" si="540"/>
        <v>6</v>
      </c>
      <c r="AI968" s="137">
        <f t="shared" ca="1" si="532"/>
        <v>79.946926829268293</v>
      </c>
      <c r="AJ968" s="137">
        <f t="shared" ca="1" si="533"/>
        <v>82.34533463414634</v>
      </c>
      <c r="AK968" s="137">
        <f t="shared" ca="1" si="534"/>
        <v>84.743742439024388</v>
      </c>
      <c r="AL968" s="137">
        <f t="shared" ca="1" si="535"/>
        <v>87.214829268292689</v>
      </c>
    </row>
    <row r="969" spans="1:38" ht="20.399999999999999">
      <c r="A969" s="5" t="s">
        <v>14</v>
      </c>
      <c r="B969" s="5" t="s">
        <v>62</v>
      </c>
      <c r="C969" s="22" t="s">
        <v>1714</v>
      </c>
      <c r="D969" s="22" t="s">
        <v>1715</v>
      </c>
      <c r="E969" s="22" t="s">
        <v>1728</v>
      </c>
      <c r="F969" s="22"/>
      <c r="G969" s="22"/>
      <c r="H969" s="23" t="s">
        <v>606</v>
      </c>
      <c r="I969" s="24">
        <v>444.91500000000002</v>
      </c>
      <c r="J969" s="32">
        <v>205</v>
      </c>
      <c r="K969" s="26" t="s">
        <v>1729</v>
      </c>
      <c r="L969" s="13">
        <f t="shared" si="527"/>
        <v>2.5</v>
      </c>
      <c r="M969" s="27">
        <f t="shared" si="536"/>
        <v>217.5</v>
      </c>
      <c r="N969" s="27">
        <f t="shared" si="529"/>
        <v>217.50000000000051</v>
      </c>
      <c r="O969" s="15">
        <v>2400</v>
      </c>
      <c r="P969" s="30">
        <f t="shared" si="514"/>
        <v>321.85000000000002</v>
      </c>
      <c r="Q969" s="48">
        <f t="shared" si="516"/>
        <v>772440</v>
      </c>
      <c r="R969" s="44">
        <f t="shared" si="512"/>
        <v>402.3125</v>
      </c>
      <c r="S969" s="48">
        <f t="shared" si="523"/>
        <v>2896650</v>
      </c>
      <c r="T969" s="44">
        <f t="shared" si="518"/>
        <v>424.34999999999997</v>
      </c>
      <c r="U969" s="48">
        <f t="shared" si="524"/>
        <v>3055319.9999999995</v>
      </c>
      <c r="V969" s="44">
        <f t="shared" si="519"/>
        <v>475.59999999999997</v>
      </c>
      <c r="W969" s="48">
        <f t="shared" si="525"/>
        <v>3424320</v>
      </c>
      <c r="X969" s="44">
        <f t="shared" si="520"/>
        <v>526.85</v>
      </c>
      <c r="Y969" s="48">
        <f t="shared" si="526"/>
        <v>3793320</v>
      </c>
      <c r="Z969" s="20">
        <f t="shared" si="522"/>
        <v>13169610</v>
      </c>
      <c r="AC969" s="87">
        <f t="shared" si="530"/>
        <v>3</v>
      </c>
      <c r="AD969" s="83">
        <f t="shared" si="531"/>
        <v>279</v>
      </c>
      <c r="AE969" s="92">
        <f t="shared" si="537"/>
        <v>2.75</v>
      </c>
      <c r="AF969" s="92">
        <f t="shared" si="538"/>
        <v>2.8325</v>
      </c>
      <c r="AG969" s="92">
        <f t="shared" si="539"/>
        <v>2.915</v>
      </c>
      <c r="AH969" s="92">
        <f t="shared" si="540"/>
        <v>3</v>
      </c>
      <c r="AI969" s="137">
        <f t="shared" si="532"/>
        <v>266.75</v>
      </c>
      <c r="AJ969" s="137">
        <f t="shared" si="533"/>
        <v>274.7525</v>
      </c>
      <c r="AK969" s="137">
        <f t="shared" si="534"/>
        <v>282.755</v>
      </c>
      <c r="AL969" s="137">
        <f t="shared" si="535"/>
        <v>291</v>
      </c>
    </row>
    <row r="970" spans="1:38">
      <c r="A970" s="5" t="s">
        <v>14</v>
      </c>
      <c r="B970" s="5" t="s">
        <v>62</v>
      </c>
      <c r="C970" s="22" t="s">
        <v>1714</v>
      </c>
      <c r="D970" s="22" t="s">
        <v>1715</v>
      </c>
      <c r="E970" s="22" t="s">
        <v>1730</v>
      </c>
      <c r="F970" s="22" t="s">
        <v>1731</v>
      </c>
      <c r="G970" s="22"/>
      <c r="H970" s="23" t="s">
        <v>606</v>
      </c>
      <c r="I970" s="24">
        <v>51.75</v>
      </c>
      <c r="J970" s="32">
        <f ca="1">+L970*87</f>
        <v>261</v>
      </c>
      <c r="K970" s="26" t="s">
        <v>1539</v>
      </c>
      <c r="L970" s="13">
        <f t="shared" ca="1" si="527"/>
        <v>0.74926829268292683</v>
      </c>
      <c r="M970" s="27">
        <f t="shared" ca="1" si="536"/>
        <v>261</v>
      </c>
      <c r="N970" s="27">
        <f t="shared" ca="1" si="529"/>
        <v>276.91463414634211</v>
      </c>
      <c r="O970" s="15">
        <v>1500</v>
      </c>
      <c r="P970" s="30">
        <f t="shared" ca="1" si="514"/>
        <v>409.77000000000004</v>
      </c>
      <c r="Q970" s="48">
        <f t="shared" ca="1" si="516"/>
        <v>614655</v>
      </c>
      <c r="R970" s="44">
        <f t="shared" ca="1" si="512"/>
        <v>512.21250000000009</v>
      </c>
      <c r="S970" s="48">
        <f t="shared" ca="1" si="523"/>
        <v>2304956.2500000005</v>
      </c>
      <c r="T970" s="44">
        <f t="shared" ca="1" si="518"/>
        <v>540.27</v>
      </c>
      <c r="U970" s="48">
        <f t="shared" ca="1" si="524"/>
        <v>2431215</v>
      </c>
      <c r="V970" s="44">
        <f t="shared" ca="1" si="519"/>
        <v>605.52</v>
      </c>
      <c r="W970" s="48">
        <f t="shared" ca="1" si="525"/>
        <v>2724840</v>
      </c>
      <c r="X970" s="44">
        <f t="shared" ca="1" si="520"/>
        <v>670.77</v>
      </c>
      <c r="Y970" s="48">
        <f t="shared" ca="1" si="526"/>
        <v>3018465</v>
      </c>
      <c r="Z970" s="20">
        <f t="shared" ca="1" si="522"/>
        <v>10479476.25</v>
      </c>
      <c r="AC970" s="87">
        <f t="shared" ca="1" si="530"/>
        <v>3.5999999999999996</v>
      </c>
      <c r="AD970" s="83">
        <f t="shared" ca="1" si="531"/>
        <v>334.79999999999995</v>
      </c>
      <c r="AE970" s="92">
        <f t="shared" ca="1" si="537"/>
        <v>3.3000000000000003</v>
      </c>
      <c r="AF970" s="92">
        <f t="shared" ca="1" si="538"/>
        <v>3.399</v>
      </c>
      <c r="AG970" s="92">
        <f t="shared" ca="1" si="539"/>
        <v>3.4979999999999998</v>
      </c>
      <c r="AH970" s="92">
        <f t="shared" ca="1" si="540"/>
        <v>3.5999999999999996</v>
      </c>
      <c r="AI970" s="137">
        <f t="shared" ca="1" si="532"/>
        <v>79.946926829268293</v>
      </c>
      <c r="AJ970" s="137">
        <f t="shared" ca="1" si="533"/>
        <v>82.34533463414634</v>
      </c>
      <c r="AK970" s="137">
        <f t="shared" ca="1" si="534"/>
        <v>84.743742439024388</v>
      </c>
      <c r="AL970" s="137">
        <f t="shared" ca="1" si="535"/>
        <v>87.214829268292689</v>
      </c>
    </row>
    <row r="971" spans="1:38">
      <c r="A971" s="5" t="s">
        <v>14</v>
      </c>
      <c r="B971" s="5" t="s">
        <v>62</v>
      </c>
      <c r="C971" s="22" t="s">
        <v>1714</v>
      </c>
      <c r="D971" s="22" t="s">
        <v>1715</v>
      </c>
      <c r="E971" s="22" t="s">
        <v>1730</v>
      </c>
      <c r="F971" s="22" t="s">
        <v>1732</v>
      </c>
      <c r="G971" s="22"/>
      <c r="H971" s="23" t="s">
        <v>606</v>
      </c>
      <c r="I971" s="24">
        <v>103.5</v>
      </c>
      <c r="J971" s="32">
        <f ca="1">+L971*87</f>
        <v>304.5</v>
      </c>
      <c r="K971" s="26" t="s">
        <v>1733</v>
      </c>
      <c r="L971" s="13">
        <f t="shared" ca="1" si="527"/>
        <v>0.74926829268292683</v>
      </c>
      <c r="M971" s="27">
        <f t="shared" ca="1" si="536"/>
        <v>304.5</v>
      </c>
      <c r="N971" s="27">
        <f t="shared" ca="1" si="529"/>
        <v>323.06707317073244</v>
      </c>
      <c r="O971" s="15">
        <v>3540</v>
      </c>
      <c r="P971" s="30">
        <f t="shared" ca="1" si="514"/>
        <v>478.065</v>
      </c>
      <c r="Q971" s="48">
        <f t="shared" ca="1" si="516"/>
        <v>1692350.1</v>
      </c>
      <c r="R971" s="44">
        <f t="shared" ca="1" si="512"/>
        <v>597.58124999999995</v>
      </c>
      <c r="S971" s="48">
        <f t="shared" ca="1" si="523"/>
        <v>6346312.875</v>
      </c>
      <c r="T971" s="44">
        <f t="shared" ca="1" si="518"/>
        <v>630.31499999999994</v>
      </c>
      <c r="U971" s="48">
        <f t="shared" ca="1" si="524"/>
        <v>6693945.2999999989</v>
      </c>
      <c r="V971" s="44">
        <f t="shared" ca="1" si="519"/>
        <v>706.43999999999994</v>
      </c>
      <c r="W971" s="48">
        <f t="shared" ca="1" si="525"/>
        <v>7502392.7999999989</v>
      </c>
      <c r="X971" s="44">
        <f t="shared" ca="1" si="520"/>
        <v>782.56499999999994</v>
      </c>
      <c r="Y971" s="48">
        <f t="shared" ca="1" si="526"/>
        <v>8310840.2999999989</v>
      </c>
      <c r="Z971" s="20">
        <f t="shared" ca="1" si="522"/>
        <v>28853491.274999999</v>
      </c>
      <c r="AC971" s="87">
        <f t="shared" ca="1" si="530"/>
        <v>4.2</v>
      </c>
      <c r="AD971" s="83">
        <f t="shared" ca="1" si="531"/>
        <v>390.6</v>
      </c>
      <c r="AE971" s="92">
        <f t="shared" ca="1" si="537"/>
        <v>3.8500000000000005</v>
      </c>
      <c r="AF971" s="92">
        <f t="shared" ca="1" si="538"/>
        <v>3.9655</v>
      </c>
      <c r="AG971" s="92">
        <f t="shared" ca="1" si="539"/>
        <v>4.0809999999999995</v>
      </c>
      <c r="AH971" s="92">
        <f t="shared" ca="1" si="540"/>
        <v>4.2</v>
      </c>
      <c r="AI971" s="137">
        <f t="shared" ca="1" si="532"/>
        <v>79.946926829268293</v>
      </c>
      <c r="AJ971" s="137">
        <f t="shared" ca="1" si="533"/>
        <v>82.34533463414634</v>
      </c>
      <c r="AK971" s="137">
        <f t="shared" ca="1" si="534"/>
        <v>84.743742439024388</v>
      </c>
      <c r="AL971" s="137">
        <f t="shared" ca="1" si="535"/>
        <v>87.214829268292689</v>
      </c>
    </row>
    <row r="972" spans="1:38">
      <c r="A972" s="5" t="s">
        <v>14</v>
      </c>
      <c r="B972" s="5" t="s">
        <v>62</v>
      </c>
      <c r="C972" s="22" t="s">
        <v>1714</v>
      </c>
      <c r="D972" s="22" t="s">
        <v>1715</v>
      </c>
      <c r="E972" s="22" t="s">
        <v>1734</v>
      </c>
      <c r="F972" s="22"/>
      <c r="G972" s="22"/>
      <c r="H972" s="23" t="s">
        <v>606</v>
      </c>
      <c r="I972" s="24">
        <v>270.89999999999998</v>
      </c>
      <c r="J972" s="32">
        <v>246</v>
      </c>
      <c r="K972" s="26" t="s">
        <v>1735</v>
      </c>
      <c r="L972" s="13">
        <f t="shared" si="527"/>
        <v>3</v>
      </c>
      <c r="M972" s="27">
        <f t="shared" si="536"/>
        <v>261</v>
      </c>
      <c r="N972" s="27">
        <f t="shared" si="529"/>
        <v>261.00000000000063</v>
      </c>
      <c r="O972" s="15">
        <v>4800</v>
      </c>
      <c r="P972" s="30">
        <f t="shared" si="514"/>
        <v>386.22</v>
      </c>
      <c r="Q972" s="48">
        <f t="shared" si="516"/>
        <v>1853856.0000000002</v>
      </c>
      <c r="R972" s="44">
        <f t="shared" si="512"/>
        <v>482.77500000000003</v>
      </c>
      <c r="S972" s="48">
        <f t="shared" si="523"/>
        <v>6951960</v>
      </c>
      <c r="T972" s="44">
        <f t="shared" si="518"/>
        <v>509.21999999999997</v>
      </c>
      <c r="U972" s="48">
        <f t="shared" si="524"/>
        <v>7332768</v>
      </c>
      <c r="V972" s="44">
        <f t="shared" si="519"/>
        <v>570.71999999999991</v>
      </c>
      <c r="W972" s="48">
        <f t="shared" si="525"/>
        <v>8218367.9999999981</v>
      </c>
      <c r="X972" s="44">
        <f t="shared" si="520"/>
        <v>632.21999999999991</v>
      </c>
      <c r="Y972" s="48">
        <f t="shared" si="526"/>
        <v>9103967.9999999981</v>
      </c>
      <c r="Z972" s="20">
        <f t="shared" si="522"/>
        <v>31607063.999999996</v>
      </c>
      <c r="AC972" s="87">
        <f t="shared" si="530"/>
        <v>3.5999999999999996</v>
      </c>
      <c r="AD972" s="83">
        <f t="shared" si="531"/>
        <v>334.79999999999995</v>
      </c>
      <c r="AE972" s="92">
        <f t="shared" si="537"/>
        <v>3.3000000000000003</v>
      </c>
      <c r="AF972" s="92">
        <f t="shared" si="538"/>
        <v>3.399</v>
      </c>
      <c r="AG972" s="92">
        <f t="shared" si="539"/>
        <v>3.4979999999999998</v>
      </c>
      <c r="AH972" s="92">
        <f t="shared" si="540"/>
        <v>3.5999999999999996</v>
      </c>
      <c r="AI972" s="137">
        <f t="shared" si="532"/>
        <v>320.10000000000002</v>
      </c>
      <c r="AJ972" s="137">
        <f t="shared" si="533"/>
        <v>329.70299999999997</v>
      </c>
      <c r="AK972" s="137">
        <f t="shared" si="534"/>
        <v>339.30599999999998</v>
      </c>
      <c r="AL972" s="137">
        <f t="shared" si="535"/>
        <v>349.2</v>
      </c>
    </row>
    <row r="973" spans="1:38">
      <c r="A973" s="5" t="s">
        <v>14</v>
      </c>
      <c r="B973" s="5" t="s">
        <v>62</v>
      </c>
      <c r="C973" s="22" t="s">
        <v>1714</v>
      </c>
      <c r="D973" s="22" t="s">
        <v>1715</v>
      </c>
      <c r="E973" s="22" t="s">
        <v>1736</v>
      </c>
      <c r="F973" s="22"/>
      <c r="G973" s="22"/>
      <c r="H973" s="23" t="s">
        <v>606</v>
      </c>
      <c r="I973" s="24">
        <v>321.3</v>
      </c>
      <c r="J973" s="32">
        <v>410</v>
      </c>
      <c r="K973" s="26" t="s">
        <v>1737</v>
      </c>
      <c r="L973" s="13">
        <f t="shared" si="527"/>
        <v>5</v>
      </c>
      <c r="M973" s="27">
        <f t="shared" si="536"/>
        <v>435</v>
      </c>
      <c r="N973" s="27">
        <f t="shared" si="529"/>
        <v>435.00000000000102</v>
      </c>
      <c r="O973" s="15">
        <v>3540</v>
      </c>
      <c r="P973" s="30">
        <f t="shared" si="514"/>
        <v>643.70000000000005</v>
      </c>
      <c r="Q973" s="48">
        <f t="shared" si="516"/>
        <v>2278698</v>
      </c>
      <c r="R973" s="44">
        <f t="shared" si="512"/>
        <v>804.625</v>
      </c>
      <c r="S973" s="48">
        <f t="shared" si="523"/>
        <v>8545117.5</v>
      </c>
      <c r="T973" s="44">
        <f t="shared" si="518"/>
        <v>848.69999999999993</v>
      </c>
      <c r="U973" s="48">
        <f t="shared" si="524"/>
        <v>9013193.9999999981</v>
      </c>
      <c r="V973" s="44">
        <f t="shared" si="519"/>
        <v>951.19999999999993</v>
      </c>
      <c r="W973" s="48">
        <f t="shared" si="525"/>
        <v>10101743.999999998</v>
      </c>
      <c r="X973" s="44">
        <f t="shared" si="520"/>
        <v>1053.7</v>
      </c>
      <c r="Y973" s="48">
        <f t="shared" si="526"/>
        <v>11190294</v>
      </c>
      <c r="Z973" s="20">
        <f t="shared" si="522"/>
        <v>38850349.5</v>
      </c>
      <c r="AC973" s="87">
        <f t="shared" si="530"/>
        <v>6</v>
      </c>
      <c r="AD973" s="83">
        <f t="shared" si="531"/>
        <v>558</v>
      </c>
      <c r="AE973" s="92">
        <f t="shared" si="537"/>
        <v>5.5</v>
      </c>
      <c r="AF973" s="92">
        <f t="shared" si="538"/>
        <v>5.665</v>
      </c>
      <c r="AG973" s="92">
        <f t="shared" si="539"/>
        <v>5.83</v>
      </c>
      <c r="AH973" s="92">
        <f t="shared" si="540"/>
        <v>6</v>
      </c>
      <c r="AI973" s="137">
        <f t="shared" si="532"/>
        <v>533.5</v>
      </c>
      <c r="AJ973" s="137">
        <f t="shared" si="533"/>
        <v>549.505</v>
      </c>
      <c r="AK973" s="137">
        <f t="shared" si="534"/>
        <v>565.51</v>
      </c>
      <c r="AL973" s="137">
        <f t="shared" si="535"/>
        <v>582</v>
      </c>
    </row>
    <row r="974" spans="1:38">
      <c r="C974" s="22" t="s">
        <v>85</v>
      </c>
      <c r="D974" s="22"/>
      <c r="E974" s="22"/>
      <c r="F974" s="22"/>
      <c r="G974" s="22"/>
      <c r="H974" s="23"/>
      <c r="I974" s="24"/>
      <c r="J974" s="32"/>
      <c r="K974" s="26"/>
      <c r="L974" s="13">
        <f t="shared" si="527"/>
        <v>0</v>
      </c>
      <c r="M974" s="27"/>
      <c r="N974" s="27">
        <f t="shared" si="529"/>
        <v>0</v>
      </c>
      <c r="P974" s="30">
        <f t="shared" si="514"/>
        <v>0</v>
      </c>
      <c r="Q974" s="48">
        <f t="shared" si="516"/>
        <v>0</v>
      </c>
      <c r="R974" s="44">
        <f t="shared" si="512"/>
        <v>0</v>
      </c>
      <c r="S974" s="48">
        <f t="shared" si="523"/>
        <v>0</v>
      </c>
      <c r="T974" s="44">
        <f t="shared" si="518"/>
        <v>0</v>
      </c>
      <c r="U974" s="48">
        <f t="shared" si="524"/>
        <v>0</v>
      </c>
      <c r="V974" s="44">
        <f t="shared" si="519"/>
        <v>0</v>
      </c>
      <c r="W974" s="48">
        <f t="shared" si="525"/>
        <v>0</v>
      </c>
      <c r="X974" s="44">
        <f t="shared" si="520"/>
        <v>0</v>
      </c>
      <c r="Y974" s="48">
        <f t="shared" si="526"/>
        <v>0</v>
      </c>
      <c r="Z974" s="34">
        <f ca="1">SUM(Z963:Z973)</f>
        <v>202859372.47499999</v>
      </c>
      <c r="AC974" s="87">
        <f t="shared" si="530"/>
        <v>0</v>
      </c>
      <c r="AD974" s="83">
        <f t="shared" si="531"/>
        <v>0</v>
      </c>
      <c r="AE974" s="92">
        <f t="shared" si="537"/>
        <v>0</v>
      </c>
      <c r="AF974" s="92">
        <f t="shared" si="538"/>
        <v>0</v>
      </c>
      <c r="AG974" s="92">
        <f t="shared" si="539"/>
        <v>0</v>
      </c>
      <c r="AH974" s="92">
        <f t="shared" si="540"/>
        <v>0</v>
      </c>
      <c r="AI974" s="137">
        <f t="shared" si="532"/>
        <v>0</v>
      </c>
      <c r="AJ974" s="137">
        <f t="shared" si="533"/>
        <v>0</v>
      </c>
      <c r="AK974" s="137">
        <f t="shared" si="534"/>
        <v>0</v>
      </c>
      <c r="AL974" s="137">
        <f t="shared" si="535"/>
        <v>0</v>
      </c>
    </row>
    <row r="975" spans="1:38" ht="20.399999999999999">
      <c r="A975" s="5" t="s">
        <v>192</v>
      </c>
      <c r="B975" s="5" t="s">
        <v>118</v>
      </c>
      <c r="C975" s="22" t="s">
        <v>1738</v>
      </c>
      <c r="D975" s="22" t="s">
        <v>1739</v>
      </c>
      <c r="E975" s="22" t="s">
        <v>1740</v>
      </c>
      <c r="F975" s="22"/>
      <c r="G975" s="22"/>
      <c r="H975" s="23" t="s">
        <v>606</v>
      </c>
      <c r="I975" s="24">
        <v>7695</v>
      </c>
      <c r="J975" s="32">
        <v>8200</v>
      </c>
      <c r="K975" s="26" t="s">
        <v>575</v>
      </c>
      <c r="L975" s="13">
        <f t="shared" si="527"/>
        <v>100</v>
      </c>
      <c r="M975" s="27">
        <f>+L975*87</f>
        <v>8700</v>
      </c>
      <c r="N975" s="27">
        <f t="shared" si="529"/>
        <v>8700.00000000002</v>
      </c>
      <c r="O975" s="15">
        <v>500</v>
      </c>
      <c r="P975" s="30">
        <f t="shared" si="514"/>
        <v>12874</v>
      </c>
      <c r="Q975" s="48">
        <f t="shared" si="516"/>
        <v>6437000</v>
      </c>
      <c r="R975" s="44">
        <f t="shared" ref="R975:R1032" si="541">+P975*1.25</f>
        <v>16092.5</v>
      </c>
      <c r="S975" s="48">
        <f t="shared" si="523"/>
        <v>24138750</v>
      </c>
      <c r="T975" s="44">
        <f t="shared" si="518"/>
        <v>16974</v>
      </c>
      <c r="U975" s="48">
        <f t="shared" si="524"/>
        <v>25461000</v>
      </c>
      <c r="V975" s="44">
        <f t="shared" si="519"/>
        <v>19024</v>
      </c>
      <c r="W975" s="48">
        <f t="shared" si="525"/>
        <v>28536000</v>
      </c>
      <c r="X975" s="44">
        <f t="shared" si="520"/>
        <v>21074</v>
      </c>
      <c r="Y975" s="48">
        <f t="shared" si="526"/>
        <v>31611000</v>
      </c>
      <c r="Z975" s="20">
        <f t="shared" si="522"/>
        <v>109746750</v>
      </c>
      <c r="AC975" s="87">
        <f t="shared" si="530"/>
        <v>120</v>
      </c>
      <c r="AD975" s="83">
        <f t="shared" si="531"/>
        <v>11160</v>
      </c>
      <c r="AE975" s="92">
        <f t="shared" si="537"/>
        <v>110.00000000000001</v>
      </c>
      <c r="AF975" s="92">
        <f t="shared" si="538"/>
        <v>113.3</v>
      </c>
      <c r="AG975" s="92">
        <f t="shared" si="539"/>
        <v>116.6</v>
      </c>
      <c r="AH975" s="92">
        <f t="shared" si="540"/>
        <v>120</v>
      </c>
      <c r="AI975" s="137">
        <f t="shared" si="532"/>
        <v>10670.000000000002</v>
      </c>
      <c r="AJ975" s="137">
        <f t="shared" si="533"/>
        <v>10990.1</v>
      </c>
      <c r="AK975" s="137">
        <f t="shared" si="534"/>
        <v>11310.199999999999</v>
      </c>
      <c r="AL975" s="137">
        <f t="shared" si="535"/>
        <v>11640</v>
      </c>
    </row>
    <row r="976" spans="1:38" ht="20.399999999999999">
      <c r="A976" s="5" t="s">
        <v>192</v>
      </c>
      <c r="B976" s="5" t="s">
        <v>118</v>
      </c>
      <c r="C976" s="22" t="s">
        <v>1738</v>
      </c>
      <c r="D976" s="22" t="s">
        <v>1739</v>
      </c>
      <c r="E976" s="22" t="s">
        <v>1741</v>
      </c>
      <c r="F976" s="22" t="s">
        <v>1742</v>
      </c>
      <c r="G976" s="22"/>
      <c r="H976" s="23" t="s">
        <v>537</v>
      </c>
      <c r="I976" s="24"/>
      <c r="J976" s="32"/>
      <c r="K976" s="26"/>
      <c r="L976" s="13">
        <f t="shared" si="527"/>
        <v>0</v>
      </c>
      <c r="M976" s="27"/>
      <c r="N976" s="27">
        <f t="shared" si="529"/>
        <v>0</v>
      </c>
      <c r="P976" s="30">
        <f t="shared" si="514"/>
        <v>0</v>
      </c>
      <c r="Q976" s="48">
        <f t="shared" si="516"/>
        <v>0</v>
      </c>
      <c r="R976" s="44">
        <f t="shared" si="541"/>
        <v>0</v>
      </c>
      <c r="S976" s="48">
        <f t="shared" si="523"/>
        <v>0</v>
      </c>
      <c r="T976" s="44">
        <f t="shared" si="518"/>
        <v>0</v>
      </c>
      <c r="U976" s="48">
        <f t="shared" si="524"/>
        <v>0</v>
      </c>
      <c r="V976" s="44">
        <f t="shared" si="519"/>
        <v>0</v>
      </c>
      <c r="W976" s="48">
        <f t="shared" si="525"/>
        <v>0</v>
      </c>
      <c r="X976" s="44">
        <f t="shared" si="520"/>
        <v>0</v>
      </c>
      <c r="Y976" s="48">
        <f t="shared" si="526"/>
        <v>0</v>
      </c>
      <c r="Z976" s="20">
        <f t="shared" si="522"/>
        <v>0</v>
      </c>
      <c r="AC976" s="87">
        <f t="shared" si="530"/>
        <v>0</v>
      </c>
      <c r="AD976" s="83">
        <f t="shared" si="531"/>
        <v>0</v>
      </c>
      <c r="AE976" s="92">
        <f t="shared" si="537"/>
        <v>0</v>
      </c>
      <c r="AF976" s="92">
        <f t="shared" si="538"/>
        <v>0</v>
      </c>
      <c r="AG976" s="92">
        <f t="shared" si="539"/>
        <v>0</v>
      </c>
      <c r="AH976" s="92">
        <f t="shared" si="540"/>
        <v>0</v>
      </c>
      <c r="AI976" s="137">
        <f t="shared" si="532"/>
        <v>0</v>
      </c>
      <c r="AJ976" s="137">
        <f t="shared" si="533"/>
        <v>0</v>
      </c>
      <c r="AK976" s="137">
        <f t="shared" si="534"/>
        <v>0</v>
      </c>
      <c r="AL976" s="137">
        <f t="shared" si="535"/>
        <v>0</v>
      </c>
    </row>
    <row r="977" spans="1:38" ht="20.399999999999999">
      <c r="A977" s="5" t="s">
        <v>192</v>
      </c>
      <c r="B977" s="5" t="s">
        <v>118</v>
      </c>
      <c r="C977" s="22" t="s">
        <v>1738</v>
      </c>
      <c r="D977" s="22" t="s">
        <v>1739</v>
      </c>
      <c r="E977" s="22" t="s">
        <v>1743</v>
      </c>
      <c r="F977" s="22" t="s">
        <v>1744</v>
      </c>
      <c r="G977" s="22"/>
      <c r="H977" s="23" t="s">
        <v>537</v>
      </c>
      <c r="I977" s="24"/>
      <c r="J977" s="32"/>
      <c r="K977" s="26"/>
      <c r="L977" s="13">
        <f t="shared" si="527"/>
        <v>0</v>
      </c>
      <c r="M977" s="27"/>
      <c r="N977" s="27">
        <f t="shared" si="529"/>
        <v>0</v>
      </c>
      <c r="P977" s="30">
        <f t="shared" si="514"/>
        <v>0</v>
      </c>
      <c r="Q977" s="48">
        <f t="shared" si="516"/>
        <v>0</v>
      </c>
      <c r="R977" s="44">
        <f t="shared" si="541"/>
        <v>0</v>
      </c>
      <c r="S977" s="48">
        <f t="shared" si="523"/>
        <v>0</v>
      </c>
      <c r="T977" s="44">
        <f t="shared" si="518"/>
        <v>0</v>
      </c>
      <c r="U977" s="48">
        <f t="shared" si="524"/>
        <v>0</v>
      </c>
      <c r="V977" s="44">
        <f t="shared" si="519"/>
        <v>0</v>
      </c>
      <c r="W977" s="48">
        <f t="shared" si="525"/>
        <v>0</v>
      </c>
      <c r="X977" s="44">
        <f t="shared" si="520"/>
        <v>0</v>
      </c>
      <c r="Y977" s="48">
        <f t="shared" si="526"/>
        <v>0</v>
      </c>
      <c r="Z977" s="20">
        <f t="shared" si="522"/>
        <v>0</v>
      </c>
      <c r="AC977" s="87">
        <f t="shared" si="530"/>
        <v>0</v>
      </c>
      <c r="AD977" s="83">
        <f t="shared" si="531"/>
        <v>0</v>
      </c>
      <c r="AE977" s="92">
        <f t="shared" si="537"/>
        <v>0</v>
      </c>
      <c r="AF977" s="92">
        <f t="shared" si="538"/>
        <v>0</v>
      </c>
      <c r="AG977" s="92">
        <f t="shared" si="539"/>
        <v>0</v>
      </c>
      <c r="AH977" s="92">
        <f t="shared" si="540"/>
        <v>0</v>
      </c>
      <c r="AI977" s="137">
        <f t="shared" si="532"/>
        <v>0</v>
      </c>
      <c r="AJ977" s="137">
        <f t="shared" si="533"/>
        <v>0</v>
      </c>
      <c r="AK977" s="137">
        <f t="shared" si="534"/>
        <v>0</v>
      </c>
      <c r="AL977" s="137">
        <f t="shared" si="535"/>
        <v>0</v>
      </c>
    </row>
    <row r="978" spans="1:38" ht="20.399999999999999">
      <c r="A978" s="5" t="s">
        <v>192</v>
      </c>
      <c r="B978" s="5" t="s">
        <v>118</v>
      </c>
      <c r="C978" s="22" t="s">
        <v>1738</v>
      </c>
      <c r="D978" s="22" t="s">
        <v>1745</v>
      </c>
      <c r="E978" s="22" t="s">
        <v>1388</v>
      </c>
      <c r="F978" s="22"/>
      <c r="G978" s="22"/>
      <c r="H978" s="23" t="s">
        <v>606</v>
      </c>
      <c r="I978" s="24">
        <v>3847.5</v>
      </c>
      <c r="J978" s="32">
        <v>4100</v>
      </c>
      <c r="K978" s="26" t="s">
        <v>575</v>
      </c>
      <c r="L978" s="13">
        <f t="shared" si="527"/>
        <v>50</v>
      </c>
      <c r="M978" s="27">
        <f>+L978*87</f>
        <v>4350</v>
      </c>
      <c r="N978" s="27">
        <f t="shared" si="529"/>
        <v>4350.00000000001</v>
      </c>
      <c r="O978" s="15">
        <v>150</v>
      </c>
      <c r="P978" s="30">
        <f t="shared" si="514"/>
        <v>6437</v>
      </c>
      <c r="Q978" s="48">
        <f t="shared" si="516"/>
        <v>965550</v>
      </c>
      <c r="R978" s="44">
        <f t="shared" si="541"/>
        <v>8046.25</v>
      </c>
      <c r="S978" s="48">
        <f t="shared" si="523"/>
        <v>3620812.5</v>
      </c>
      <c r="T978" s="44">
        <f t="shared" si="518"/>
        <v>8487</v>
      </c>
      <c r="U978" s="48">
        <f t="shared" si="524"/>
        <v>3819150</v>
      </c>
      <c r="V978" s="44">
        <f t="shared" si="519"/>
        <v>9512</v>
      </c>
      <c r="W978" s="48">
        <f t="shared" si="525"/>
        <v>4280400</v>
      </c>
      <c r="X978" s="44">
        <f t="shared" si="520"/>
        <v>10537</v>
      </c>
      <c r="Y978" s="48">
        <f t="shared" si="526"/>
        <v>4741650</v>
      </c>
      <c r="Z978" s="20">
        <f t="shared" si="522"/>
        <v>16462012.5</v>
      </c>
      <c r="AC978" s="87">
        <f t="shared" si="530"/>
        <v>60</v>
      </c>
      <c r="AD978" s="83">
        <f t="shared" si="531"/>
        <v>5580</v>
      </c>
      <c r="AE978" s="92">
        <f t="shared" si="537"/>
        <v>55.000000000000007</v>
      </c>
      <c r="AF978" s="92">
        <f t="shared" si="538"/>
        <v>56.65</v>
      </c>
      <c r="AG978" s="92">
        <f t="shared" si="539"/>
        <v>58.3</v>
      </c>
      <c r="AH978" s="92">
        <f t="shared" si="540"/>
        <v>60</v>
      </c>
      <c r="AI978" s="137">
        <f t="shared" si="532"/>
        <v>5335.0000000000009</v>
      </c>
      <c r="AJ978" s="137">
        <f t="shared" si="533"/>
        <v>5495.05</v>
      </c>
      <c r="AK978" s="137">
        <f t="shared" si="534"/>
        <v>5655.0999999999995</v>
      </c>
      <c r="AL978" s="137">
        <f t="shared" si="535"/>
        <v>5820</v>
      </c>
    </row>
    <row r="979" spans="1:38" ht="20.399999999999999">
      <c r="A979" s="5" t="s">
        <v>192</v>
      </c>
      <c r="B979" s="5" t="s">
        <v>118</v>
      </c>
      <c r="C979" s="22" t="s">
        <v>1738</v>
      </c>
      <c r="D979" s="22" t="s">
        <v>1745</v>
      </c>
      <c r="E979" s="22" t="s">
        <v>1746</v>
      </c>
      <c r="F979" s="22" t="s">
        <v>1747</v>
      </c>
      <c r="G979" s="22"/>
      <c r="H979" s="23" t="s">
        <v>606</v>
      </c>
      <c r="I979" s="24">
        <v>38475</v>
      </c>
      <c r="J979" s="32">
        <v>41000</v>
      </c>
      <c r="K979" s="26" t="s">
        <v>575</v>
      </c>
      <c r="L979" s="13">
        <f t="shared" si="527"/>
        <v>500</v>
      </c>
      <c r="M979" s="27">
        <f>+L979*87</f>
        <v>43500</v>
      </c>
      <c r="N979" s="27">
        <f t="shared" si="529"/>
        <v>43500.000000000102</v>
      </c>
      <c r="O979" s="15">
        <v>10</v>
      </c>
      <c r="P979" s="30">
        <f t="shared" si="514"/>
        <v>64370</v>
      </c>
      <c r="Q979" s="48">
        <f t="shared" si="516"/>
        <v>643700</v>
      </c>
      <c r="R979" s="44">
        <f t="shared" si="541"/>
        <v>80462.5</v>
      </c>
      <c r="S979" s="48">
        <f t="shared" si="523"/>
        <v>2413875</v>
      </c>
      <c r="T979" s="44">
        <f t="shared" si="518"/>
        <v>84870</v>
      </c>
      <c r="U979" s="48">
        <f t="shared" si="524"/>
        <v>2546100</v>
      </c>
      <c r="V979" s="44">
        <f t="shared" si="519"/>
        <v>95120</v>
      </c>
      <c r="W979" s="48">
        <f t="shared" si="525"/>
        <v>2853600</v>
      </c>
      <c r="X979" s="44">
        <f t="shared" si="520"/>
        <v>105370</v>
      </c>
      <c r="Y979" s="48">
        <f t="shared" si="526"/>
        <v>3161100</v>
      </c>
      <c r="Z979" s="20">
        <f t="shared" si="522"/>
        <v>10974675</v>
      </c>
      <c r="AC979" s="87">
        <f t="shared" si="530"/>
        <v>600</v>
      </c>
      <c r="AD979" s="83">
        <f t="shared" si="531"/>
        <v>55800</v>
      </c>
      <c r="AE979" s="92">
        <f t="shared" si="537"/>
        <v>550</v>
      </c>
      <c r="AF979" s="92">
        <f t="shared" si="538"/>
        <v>566.5</v>
      </c>
      <c r="AG979" s="92">
        <f t="shared" si="539"/>
        <v>583</v>
      </c>
      <c r="AH979" s="92">
        <f t="shared" si="540"/>
        <v>600</v>
      </c>
      <c r="AI979" s="137">
        <f t="shared" si="532"/>
        <v>53350</v>
      </c>
      <c r="AJ979" s="137">
        <f t="shared" si="533"/>
        <v>54950.5</v>
      </c>
      <c r="AK979" s="137">
        <f t="shared" si="534"/>
        <v>56551</v>
      </c>
      <c r="AL979" s="137">
        <f t="shared" si="535"/>
        <v>58200</v>
      </c>
    </row>
    <row r="980" spans="1:38" ht="20.399999999999999">
      <c r="A980" s="5" t="s">
        <v>192</v>
      </c>
      <c r="B980" s="5" t="s">
        <v>118</v>
      </c>
      <c r="C980" s="22" t="s">
        <v>1738</v>
      </c>
      <c r="D980" s="22" t="s">
        <v>1745</v>
      </c>
      <c r="E980" s="22" t="s">
        <v>1746</v>
      </c>
      <c r="F980" s="22" t="s">
        <v>1748</v>
      </c>
      <c r="G980" s="22"/>
      <c r="H980" s="23" t="s">
        <v>606</v>
      </c>
      <c r="I980" s="24">
        <v>15390</v>
      </c>
      <c r="J980" s="32">
        <v>16400</v>
      </c>
      <c r="K980" s="26" t="s">
        <v>575</v>
      </c>
      <c r="L980" s="13">
        <f t="shared" si="527"/>
        <v>200</v>
      </c>
      <c r="M980" s="27">
        <f>+L980*87</f>
        <v>17400</v>
      </c>
      <c r="N980" s="27">
        <f t="shared" si="529"/>
        <v>17400.00000000004</v>
      </c>
      <c r="O980" s="15">
        <v>10</v>
      </c>
      <c r="P980" s="30">
        <f t="shared" si="514"/>
        <v>25748</v>
      </c>
      <c r="Q980" s="48">
        <f t="shared" si="516"/>
        <v>257480</v>
      </c>
      <c r="R980" s="44">
        <f t="shared" si="541"/>
        <v>32185</v>
      </c>
      <c r="S980" s="48">
        <f t="shared" si="523"/>
        <v>965550</v>
      </c>
      <c r="T980" s="44">
        <f t="shared" si="518"/>
        <v>33948</v>
      </c>
      <c r="U980" s="48">
        <f t="shared" si="524"/>
        <v>1018440</v>
      </c>
      <c r="V980" s="44">
        <f t="shared" si="519"/>
        <v>38048</v>
      </c>
      <c r="W980" s="48">
        <f t="shared" si="525"/>
        <v>1141440</v>
      </c>
      <c r="X980" s="44">
        <f t="shared" si="520"/>
        <v>42148</v>
      </c>
      <c r="Y980" s="48">
        <f t="shared" si="526"/>
        <v>1264440</v>
      </c>
      <c r="Z980" s="20">
        <f t="shared" si="522"/>
        <v>4389870</v>
      </c>
      <c r="AC980" s="87">
        <f t="shared" si="530"/>
        <v>240</v>
      </c>
      <c r="AD980" s="83">
        <f t="shared" si="531"/>
        <v>22320</v>
      </c>
      <c r="AE980" s="92">
        <f t="shared" si="537"/>
        <v>220.00000000000003</v>
      </c>
      <c r="AF980" s="92">
        <f t="shared" si="538"/>
        <v>226.6</v>
      </c>
      <c r="AG980" s="92">
        <f t="shared" si="539"/>
        <v>233.2</v>
      </c>
      <c r="AH980" s="92">
        <f t="shared" si="540"/>
        <v>240</v>
      </c>
      <c r="AI980" s="137">
        <f t="shared" si="532"/>
        <v>21340.000000000004</v>
      </c>
      <c r="AJ980" s="137">
        <f t="shared" si="533"/>
        <v>21980.2</v>
      </c>
      <c r="AK980" s="137">
        <f t="shared" si="534"/>
        <v>22620.399999999998</v>
      </c>
      <c r="AL980" s="137">
        <f t="shared" si="535"/>
        <v>23280</v>
      </c>
    </row>
    <row r="981" spans="1:38" ht="20.399999999999999">
      <c r="A981" s="5" t="s">
        <v>192</v>
      </c>
      <c r="B981" s="5" t="s">
        <v>118</v>
      </c>
      <c r="C981" s="22" t="s">
        <v>1738</v>
      </c>
      <c r="D981" s="22" t="s">
        <v>1749</v>
      </c>
      <c r="E981" s="22"/>
      <c r="F981" s="22"/>
      <c r="G981" s="22"/>
      <c r="H981" s="23"/>
      <c r="I981" s="24"/>
      <c r="J981" s="32"/>
      <c r="K981" s="26"/>
      <c r="L981" s="13">
        <f t="shared" si="527"/>
        <v>0</v>
      </c>
      <c r="M981" s="27"/>
      <c r="N981" s="27">
        <f t="shared" si="529"/>
        <v>0</v>
      </c>
      <c r="P981" s="30">
        <f t="shared" si="514"/>
        <v>0</v>
      </c>
      <c r="Q981" s="48">
        <f t="shared" si="516"/>
        <v>0</v>
      </c>
      <c r="R981" s="44">
        <f t="shared" si="541"/>
        <v>0</v>
      </c>
      <c r="S981" s="48">
        <f t="shared" si="523"/>
        <v>0</v>
      </c>
      <c r="T981" s="44">
        <f t="shared" si="518"/>
        <v>0</v>
      </c>
      <c r="U981" s="48">
        <f t="shared" si="524"/>
        <v>0</v>
      </c>
      <c r="V981" s="44">
        <f t="shared" si="519"/>
        <v>0</v>
      </c>
      <c r="W981" s="48">
        <f t="shared" si="525"/>
        <v>0</v>
      </c>
      <c r="X981" s="44">
        <f t="shared" si="520"/>
        <v>0</v>
      </c>
      <c r="Y981" s="48">
        <f t="shared" si="526"/>
        <v>0</v>
      </c>
      <c r="Z981" s="34">
        <f>SUM(Z978:Z980)</f>
        <v>31826557.5</v>
      </c>
      <c r="AC981" s="87">
        <f t="shared" si="530"/>
        <v>0</v>
      </c>
      <c r="AD981" s="83">
        <f t="shared" si="531"/>
        <v>0</v>
      </c>
      <c r="AE981" s="92">
        <f t="shared" si="537"/>
        <v>0</v>
      </c>
      <c r="AF981" s="92">
        <f t="shared" si="538"/>
        <v>0</v>
      </c>
      <c r="AG981" s="92">
        <f t="shared" si="539"/>
        <v>0</v>
      </c>
      <c r="AH981" s="92">
        <f t="shared" si="540"/>
        <v>0</v>
      </c>
      <c r="AI981" s="137">
        <f t="shared" si="532"/>
        <v>0</v>
      </c>
      <c r="AJ981" s="137">
        <f t="shared" si="533"/>
        <v>0</v>
      </c>
      <c r="AK981" s="137">
        <f t="shared" si="534"/>
        <v>0</v>
      </c>
      <c r="AL981" s="137">
        <f t="shared" si="535"/>
        <v>0</v>
      </c>
    </row>
    <row r="982" spans="1:38" ht="20.399999999999999">
      <c r="A982" s="5" t="s">
        <v>192</v>
      </c>
      <c r="B982" s="5" t="s">
        <v>118</v>
      </c>
      <c r="C982" s="22" t="s">
        <v>1738</v>
      </c>
      <c r="D982" s="22" t="s">
        <v>1749</v>
      </c>
      <c r="E982" s="22" t="s">
        <v>1750</v>
      </c>
      <c r="F982" s="22" t="s">
        <v>1751</v>
      </c>
      <c r="G982" s="22"/>
      <c r="H982" s="23" t="s">
        <v>606</v>
      </c>
      <c r="I982" s="24">
        <v>6840</v>
      </c>
      <c r="J982" s="32">
        <v>6150</v>
      </c>
      <c r="K982" s="26" t="s">
        <v>1752</v>
      </c>
      <c r="L982" s="13">
        <f t="shared" si="527"/>
        <v>75</v>
      </c>
      <c r="M982" s="27">
        <f>+L982*87</f>
        <v>6525</v>
      </c>
      <c r="N982" s="27">
        <f t="shared" si="529"/>
        <v>6525.0000000000155</v>
      </c>
      <c r="O982" s="15">
        <v>65</v>
      </c>
      <c r="P982" s="30">
        <f t="shared" si="514"/>
        <v>9655.5</v>
      </c>
      <c r="Q982" s="48">
        <f t="shared" si="516"/>
        <v>627607.5</v>
      </c>
      <c r="R982" s="44">
        <f t="shared" si="541"/>
        <v>12069.375</v>
      </c>
      <c r="S982" s="48">
        <f t="shared" si="523"/>
        <v>2353528.125</v>
      </c>
      <c r="T982" s="44">
        <f t="shared" si="518"/>
        <v>12730.499999999998</v>
      </c>
      <c r="U982" s="48">
        <f t="shared" si="524"/>
        <v>2482447.4999999995</v>
      </c>
      <c r="V982" s="44">
        <f t="shared" si="519"/>
        <v>14267.999999999998</v>
      </c>
      <c r="W982" s="48">
        <f t="shared" si="525"/>
        <v>2782259.9999999995</v>
      </c>
      <c r="X982" s="44">
        <f t="shared" si="520"/>
        <v>15805.499999999998</v>
      </c>
      <c r="Y982" s="48">
        <f t="shared" si="526"/>
        <v>3082072.4999999995</v>
      </c>
      <c r="Z982" s="20">
        <f t="shared" si="522"/>
        <v>10700308.124999998</v>
      </c>
      <c r="AC982" s="87">
        <f t="shared" si="530"/>
        <v>90</v>
      </c>
      <c r="AD982" s="83">
        <f t="shared" si="531"/>
        <v>8370</v>
      </c>
      <c r="AE982" s="92">
        <f t="shared" si="537"/>
        <v>82.5</v>
      </c>
      <c r="AF982" s="92">
        <f t="shared" si="538"/>
        <v>84.974999999999994</v>
      </c>
      <c r="AG982" s="92">
        <f t="shared" si="539"/>
        <v>87.449999999999989</v>
      </c>
      <c r="AH982" s="92">
        <f t="shared" si="540"/>
        <v>90</v>
      </c>
      <c r="AI982" s="137">
        <f t="shared" si="532"/>
        <v>8002.5</v>
      </c>
      <c r="AJ982" s="137">
        <f t="shared" si="533"/>
        <v>8242.5749999999989</v>
      </c>
      <c r="AK982" s="137">
        <f t="shared" si="534"/>
        <v>8482.65</v>
      </c>
      <c r="AL982" s="137">
        <f t="shared" si="535"/>
        <v>8730</v>
      </c>
    </row>
    <row r="983" spans="1:38" ht="20.399999999999999">
      <c r="A983" s="5" t="s">
        <v>192</v>
      </c>
      <c r="B983" s="5" t="s">
        <v>118</v>
      </c>
      <c r="C983" s="22" t="s">
        <v>1738</v>
      </c>
      <c r="D983" s="22" t="s">
        <v>1749</v>
      </c>
      <c r="E983" s="22" t="s">
        <v>639</v>
      </c>
      <c r="F983" s="22" t="s">
        <v>1751</v>
      </c>
      <c r="G983" s="22"/>
      <c r="H983" s="23" t="s">
        <v>606</v>
      </c>
      <c r="I983" s="24">
        <v>2052</v>
      </c>
      <c r="J983" s="32">
        <v>2460</v>
      </c>
      <c r="K983" s="26" t="s">
        <v>928</v>
      </c>
      <c r="L983" s="13">
        <f t="shared" si="527"/>
        <v>30</v>
      </c>
      <c r="M983" s="27">
        <f>+L983*87</f>
        <v>2610</v>
      </c>
      <c r="N983" s="27">
        <f t="shared" si="529"/>
        <v>2610.0000000000064</v>
      </c>
      <c r="O983" s="15">
        <v>152</v>
      </c>
      <c r="P983" s="30">
        <f t="shared" ref="P983:P1040" si="542">+J983*1.57</f>
        <v>3862.2000000000003</v>
      </c>
      <c r="Q983" s="48">
        <f t="shared" si="516"/>
        <v>587054.4</v>
      </c>
      <c r="R983" s="44">
        <f t="shared" si="541"/>
        <v>4827.75</v>
      </c>
      <c r="S983" s="48">
        <f t="shared" si="523"/>
        <v>2201454</v>
      </c>
      <c r="T983" s="44">
        <f t="shared" si="518"/>
        <v>5092.2</v>
      </c>
      <c r="U983" s="48">
        <f t="shared" si="524"/>
        <v>2322043.2000000002</v>
      </c>
      <c r="V983" s="44">
        <f t="shared" si="519"/>
        <v>5707.2</v>
      </c>
      <c r="W983" s="48">
        <f t="shared" si="525"/>
        <v>2602483.2000000002</v>
      </c>
      <c r="X983" s="44">
        <f t="shared" si="520"/>
        <v>6322.2</v>
      </c>
      <c r="Y983" s="48">
        <f t="shared" si="526"/>
        <v>2882923.2</v>
      </c>
      <c r="Z983" s="20">
        <f t="shared" si="522"/>
        <v>10008903.600000001</v>
      </c>
      <c r="AC983" s="87">
        <f t="shared" si="530"/>
        <v>36</v>
      </c>
      <c r="AD983" s="83">
        <f t="shared" si="531"/>
        <v>3348</v>
      </c>
      <c r="AE983" s="92">
        <f t="shared" si="537"/>
        <v>33</v>
      </c>
      <c r="AF983" s="92">
        <f t="shared" si="538"/>
        <v>33.99</v>
      </c>
      <c r="AG983" s="92">
        <f t="shared" si="539"/>
        <v>34.979999999999997</v>
      </c>
      <c r="AH983" s="92">
        <f t="shared" si="540"/>
        <v>36</v>
      </c>
      <c r="AI983" s="137">
        <f t="shared" si="532"/>
        <v>3201</v>
      </c>
      <c r="AJ983" s="137">
        <f t="shared" si="533"/>
        <v>3297.03</v>
      </c>
      <c r="AK983" s="137">
        <f t="shared" si="534"/>
        <v>3393.0599999999995</v>
      </c>
      <c r="AL983" s="137">
        <f t="shared" si="535"/>
        <v>3492</v>
      </c>
    </row>
    <row r="984" spans="1:38" ht="20.399999999999999">
      <c r="A984" s="5" t="s">
        <v>192</v>
      </c>
      <c r="B984" s="5" t="s">
        <v>118</v>
      </c>
      <c r="C984" s="22" t="s">
        <v>1738</v>
      </c>
      <c r="D984" s="22" t="s">
        <v>1749</v>
      </c>
      <c r="E984" s="22" t="s">
        <v>612</v>
      </c>
      <c r="F984" s="22" t="s">
        <v>1751</v>
      </c>
      <c r="G984" s="22"/>
      <c r="H984" s="23" t="s">
        <v>606</v>
      </c>
      <c r="I984" s="24">
        <v>3420</v>
      </c>
      <c r="J984" s="32">
        <v>4100</v>
      </c>
      <c r="K984" s="26" t="s">
        <v>928</v>
      </c>
      <c r="L984" s="13">
        <f t="shared" si="527"/>
        <v>50</v>
      </c>
      <c r="M984" s="27">
        <f>+L984*87</f>
        <v>4350</v>
      </c>
      <c r="N984" s="27">
        <f t="shared" si="529"/>
        <v>4350.00000000001</v>
      </c>
      <c r="O984" s="15">
        <v>125</v>
      </c>
      <c r="P984" s="30">
        <f t="shared" si="542"/>
        <v>6437</v>
      </c>
      <c r="Q984" s="48">
        <f t="shared" si="516"/>
        <v>804625</v>
      </c>
      <c r="R984" s="44">
        <f t="shared" si="541"/>
        <v>8046.25</v>
      </c>
      <c r="S984" s="48">
        <f t="shared" si="523"/>
        <v>3017343.75</v>
      </c>
      <c r="T984" s="44">
        <f t="shared" si="518"/>
        <v>8487</v>
      </c>
      <c r="U984" s="48">
        <f t="shared" si="524"/>
        <v>3182625</v>
      </c>
      <c r="V984" s="44">
        <f t="shared" si="519"/>
        <v>9512</v>
      </c>
      <c r="W984" s="48">
        <f t="shared" si="525"/>
        <v>3567000</v>
      </c>
      <c r="X984" s="44">
        <f t="shared" si="520"/>
        <v>10537</v>
      </c>
      <c r="Y984" s="48">
        <f t="shared" si="526"/>
        <v>3951375</v>
      </c>
      <c r="Z984" s="20">
        <f t="shared" si="522"/>
        <v>13718343.75</v>
      </c>
      <c r="AC984" s="87">
        <f t="shared" si="530"/>
        <v>60</v>
      </c>
      <c r="AD984" s="83">
        <f t="shared" si="531"/>
        <v>5580</v>
      </c>
      <c r="AE984" s="92">
        <f t="shared" si="537"/>
        <v>55.000000000000007</v>
      </c>
      <c r="AF984" s="92">
        <f t="shared" si="538"/>
        <v>56.65</v>
      </c>
      <c r="AG984" s="92">
        <f t="shared" si="539"/>
        <v>58.3</v>
      </c>
      <c r="AH984" s="92">
        <f t="shared" si="540"/>
        <v>60</v>
      </c>
      <c r="AI984" s="137">
        <f t="shared" si="532"/>
        <v>5335.0000000000009</v>
      </c>
      <c r="AJ984" s="137">
        <f t="shared" si="533"/>
        <v>5495.05</v>
      </c>
      <c r="AK984" s="137">
        <f t="shared" si="534"/>
        <v>5655.0999999999995</v>
      </c>
      <c r="AL984" s="137">
        <f t="shared" si="535"/>
        <v>5820</v>
      </c>
    </row>
    <row r="985" spans="1:38" ht="20.399999999999999">
      <c r="A985" s="5" t="s">
        <v>285</v>
      </c>
      <c r="B985" s="5" t="s">
        <v>408</v>
      </c>
      <c r="C985" s="22" t="s">
        <v>1738</v>
      </c>
      <c r="D985" s="22" t="s">
        <v>1753</v>
      </c>
      <c r="E985" s="22"/>
      <c r="F985" s="22"/>
      <c r="G985" s="22"/>
      <c r="H985" s="23"/>
      <c r="I985" s="24"/>
      <c r="J985" s="32"/>
      <c r="K985" s="26"/>
      <c r="L985" s="13">
        <f t="shared" si="527"/>
        <v>0</v>
      </c>
      <c r="M985" s="27"/>
      <c r="N985" s="27">
        <f t="shared" si="529"/>
        <v>0</v>
      </c>
      <c r="P985" s="30">
        <f t="shared" si="542"/>
        <v>0</v>
      </c>
      <c r="Q985" s="48">
        <f t="shared" ref="Q985:Q1042" si="543">+P985*O985</f>
        <v>0</v>
      </c>
      <c r="R985" s="44">
        <f t="shared" si="541"/>
        <v>0</v>
      </c>
      <c r="S985" s="48">
        <f t="shared" si="523"/>
        <v>0</v>
      </c>
      <c r="T985" s="44">
        <f t="shared" si="518"/>
        <v>0</v>
      </c>
      <c r="U985" s="48">
        <f t="shared" si="524"/>
        <v>0</v>
      </c>
      <c r="V985" s="44">
        <f t="shared" si="519"/>
        <v>0</v>
      </c>
      <c r="W985" s="48">
        <f t="shared" si="525"/>
        <v>0</v>
      </c>
      <c r="X985" s="44">
        <f t="shared" si="520"/>
        <v>0</v>
      </c>
      <c r="Y985" s="48">
        <f t="shared" si="526"/>
        <v>0</v>
      </c>
      <c r="Z985" s="34">
        <f>SUM(Z982:Z984)</f>
        <v>34427555.475000001</v>
      </c>
      <c r="AC985" s="87">
        <f t="shared" si="530"/>
        <v>0</v>
      </c>
      <c r="AD985" s="83">
        <f t="shared" si="531"/>
        <v>0</v>
      </c>
      <c r="AE985" s="92">
        <f t="shared" si="537"/>
        <v>0</v>
      </c>
      <c r="AF985" s="92">
        <f t="shared" si="538"/>
        <v>0</v>
      </c>
      <c r="AG985" s="92">
        <f t="shared" si="539"/>
        <v>0</v>
      </c>
      <c r="AH985" s="92">
        <f t="shared" si="540"/>
        <v>0</v>
      </c>
      <c r="AI985" s="137">
        <f t="shared" si="532"/>
        <v>0</v>
      </c>
      <c r="AJ985" s="137">
        <f t="shared" si="533"/>
        <v>0</v>
      </c>
      <c r="AK985" s="137">
        <f t="shared" si="534"/>
        <v>0</v>
      </c>
      <c r="AL985" s="137">
        <f t="shared" si="535"/>
        <v>0</v>
      </c>
    </row>
    <row r="986" spans="1:38" ht="20.399999999999999">
      <c r="A986" s="5" t="s">
        <v>285</v>
      </c>
      <c r="B986" s="5" t="s">
        <v>408</v>
      </c>
      <c r="C986" s="22" t="s">
        <v>1738</v>
      </c>
      <c r="D986" s="22" t="s">
        <v>1753</v>
      </c>
      <c r="E986" s="22" t="s">
        <v>1754</v>
      </c>
      <c r="F986" s="22" t="s">
        <v>814</v>
      </c>
      <c r="G986" s="22"/>
      <c r="H986" s="23" t="s">
        <v>537</v>
      </c>
      <c r="I986" s="24">
        <v>42.75</v>
      </c>
      <c r="J986" s="32">
        <v>82</v>
      </c>
      <c r="K986" s="26" t="s">
        <v>1176</v>
      </c>
      <c r="L986" s="13">
        <f t="shared" si="527"/>
        <v>1</v>
      </c>
      <c r="M986" s="27">
        <f t="shared" ref="M986:M992" si="544">+L986*87</f>
        <v>87</v>
      </c>
      <c r="N986" s="27">
        <f t="shared" si="529"/>
        <v>87.000000000000199</v>
      </c>
      <c r="O986" s="15">
        <v>142</v>
      </c>
      <c r="P986" s="30">
        <f t="shared" si="542"/>
        <v>128.74</v>
      </c>
      <c r="Q986" s="48">
        <f t="shared" si="543"/>
        <v>18281.080000000002</v>
      </c>
      <c r="R986" s="44">
        <f t="shared" si="541"/>
        <v>160.92500000000001</v>
      </c>
      <c r="S986" s="48">
        <f t="shared" si="523"/>
        <v>68554.05</v>
      </c>
      <c r="T986" s="44">
        <f t="shared" ref="T986:T1043" si="545">+J986*2.07</f>
        <v>169.73999999999998</v>
      </c>
      <c r="U986" s="48">
        <f t="shared" si="524"/>
        <v>72309.239999999991</v>
      </c>
      <c r="V986" s="44">
        <f t="shared" ref="V986:V1043" si="546">+J986*2.32</f>
        <v>190.23999999999998</v>
      </c>
      <c r="W986" s="48">
        <f t="shared" si="525"/>
        <v>81042.239999999991</v>
      </c>
      <c r="X986" s="44">
        <f t="shared" ref="X986:X1043" si="547">+J986*2.57</f>
        <v>210.73999999999998</v>
      </c>
      <c r="Y986" s="48">
        <f t="shared" si="526"/>
        <v>89775.239999999991</v>
      </c>
      <c r="Z986" s="20">
        <f t="shared" si="522"/>
        <v>311680.76999999996</v>
      </c>
      <c r="AC986" s="87">
        <f t="shared" si="530"/>
        <v>1.2</v>
      </c>
      <c r="AD986" s="83">
        <f t="shared" si="531"/>
        <v>111.6</v>
      </c>
      <c r="AE986" s="92">
        <f t="shared" si="537"/>
        <v>1.1000000000000001</v>
      </c>
      <c r="AF986" s="92">
        <f t="shared" si="538"/>
        <v>1.133</v>
      </c>
      <c r="AG986" s="92">
        <f t="shared" si="539"/>
        <v>1.1659999999999999</v>
      </c>
      <c r="AH986" s="92">
        <f t="shared" si="540"/>
        <v>1.2</v>
      </c>
      <c r="AI986" s="137">
        <f t="shared" si="532"/>
        <v>106.7</v>
      </c>
      <c r="AJ986" s="137">
        <f t="shared" si="533"/>
        <v>109.901</v>
      </c>
      <c r="AK986" s="137">
        <f t="shared" si="534"/>
        <v>113.10199999999999</v>
      </c>
      <c r="AL986" s="137">
        <f t="shared" si="535"/>
        <v>116.39999999999999</v>
      </c>
    </row>
    <row r="987" spans="1:38" ht="20.399999999999999">
      <c r="A987" s="5" t="s">
        <v>285</v>
      </c>
      <c r="B987" s="5" t="s">
        <v>408</v>
      </c>
      <c r="C987" s="22" t="s">
        <v>1738</v>
      </c>
      <c r="D987" s="22" t="s">
        <v>1753</v>
      </c>
      <c r="E987" s="22" t="s">
        <v>1755</v>
      </c>
      <c r="F987" s="22" t="s">
        <v>814</v>
      </c>
      <c r="G987" s="22"/>
      <c r="H987" s="23" t="s">
        <v>537</v>
      </c>
      <c r="I987" s="24">
        <v>85.5</v>
      </c>
      <c r="J987" s="32">
        <v>820</v>
      </c>
      <c r="K987" s="26" t="s">
        <v>1756</v>
      </c>
      <c r="L987" s="13">
        <f t="shared" si="527"/>
        <v>10</v>
      </c>
      <c r="M987" s="27">
        <f t="shared" si="544"/>
        <v>870</v>
      </c>
      <c r="N987" s="27">
        <f t="shared" si="529"/>
        <v>870.00000000000205</v>
      </c>
      <c r="O987" s="15">
        <v>165</v>
      </c>
      <c r="P987" s="30">
        <f t="shared" si="542"/>
        <v>1287.4000000000001</v>
      </c>
      <c r="Q987" s="48">
        <f t="shared" si="543"/>
        <v>212421.00000000003</v>
      </c>
      <c r="R987" s="44">
        <f t="shared" si="541"/>
        <v>1609.25</v>
      </c>
      <c r="S987" s="48">
        <f t="shared" si="523"/>
        <v>796578.75</v>
      </c>
      <c r="T987" s="44">
        <f t="shared" si="545"/>
        <v>1697.3999999999999</v>
      </c>
      <c r="U987" s="48">
        <f t="shared" si="524"/>
        <v>840213</v>
      </c>
      <c r="V987" s="44">
        <f t="shared" si="546"/>
        <v>1902.3999999999999</v>
      </c>
      <c r="W987" s="48">
        <f t="shared" si="525"/>
        <v>941688</v>
      </c>
      <c r="X987" s="44">
        <f t="shared" si="547"/>
        <v>2107.4</v>
      </c>
      <c r="Y987" s="48">
        <f t="shared" si="526"/>
        <v>1043163</v>
      </c>
      <c r="Z987" s="20">
        <f t="shared" si="522"/>
        <v>3621642.75</v>
      </c>
      <c r="AC987" s="87">
        <f t="shared" si="530"/>
        <v>12</v>
      </c>
      <c r="AD987" s="83">
        <f t="shared" si="531"/>
        <v>1116</v>
      </c>
      <c r="AE987" s="92">
        <f t="shared" si="537"/>
        <v>11</v>
      </c>
      <c r="AF987" s="92">
        <f t="shared" si="538"/>
        <v>11.33</v>
      </c>
      <c r="AG987" s="92">
        <f t="shared" si="539"/>
        <v>11.66</v>
      </c>
      <c r="AH987" s="92">
        <f t="shared" si="540"/>
        <v>12</v>
      </c>
      <c r="AI987" s="137">
        <f t="shared" si="532"/>
        <v>1067</v>
      </c>
      <c r="AJ987" s="137">
        <f t="shared" si="533"/>
        <v>1099.01</v>
      </c>
      <c r="AK987" s="137">
        <f t="shared" si="534"/>
        <v>1131.02</v>
      </c>
      <c r="AL987" s="137">
        <f t="shared" si="535"/>
        <v>1164</v>
      </c>
    </row>
    <row r="988" spans="1:38" ht="20.399999999999999">
      <c r="A988" s="5" t="s">
        <v>285</v>
      </c>
      <c r="B988" s="5" t="s">
        <v>408</v>
      </c>
      <c r="C988" s="22" t="s">
        <v>1738</v>
      </c>
      <c r="D988" s="22" t="s">
        <v>1753</v>
      </c>
      <c r="E988" s="22" t="s">
        <v>1757</v>
      </c>
      <c r="F988" s="22" t="s">
        <v>814</v>
      </c>
      <c r="G988" s="22"/>
      <c r="H988" s="23" t="s">
        <v>537</v>
      </c>
      <c r="I988" s="24">
        <v>85.5</v>
      </c>
      <c r="J988" s="32">
        <v>1230</v>
      </c>
      <c r="K988" s="26" t="s">
        <v>868</v>
      </c>
      <c r="L988" s="13">
        <f t="shared" si="527"/>
        <v>15</v>
      </c>
      <c r="M988" s="27">
        <f t="shared" si="544"/>
        <v>1305</v>
      </c>
      <c r="N988" s="27">
        <f t="shared" si="529"/>
        <v>1305.0000000000032</v>
      </c>
      <c r="O988" s="15">
        <v>365</v>
      </c>
      <c r="P988" s="30">
        <f t="shared" si="542"/>
        <v>1931.1000000000001</v>
      </c>
      <c r="Q988" s="48">
        <f t="shared" si="543"/>
        <v>704851.5</v>
      </c>
      <c r="R988" s="44">
        <f t="shared" si="541"/>
        <v>2413.875</v>
      </c>
      <c r="S988" s="48">
        <f t="shared" si="523"/>
        <v>2643193.125</v>
      </c>
      <c r="T988" s="44">
        <f t="shared" si="545"/>
        <v>2546.1</v>
      </c>
      <c r="U988" s="48">
        <f t="shared" si="524"/>
        <v>2787979.5</v>
      </c>
      <c r="V988" s="44">
        <f t="shared" si="546"/>
        <v>2853.6</v>
      </c>
      <c r="W988" s="48">
        <f t="shared" si="525"/>
        <v>3124692</v>
      </c>
      <c r="X988" s="44">
        <f t="shared" si="547"/>
        <v>3161.1</v>
      </c>
      <c r="Y988" s="48">
        <f t="shared" si="526"/>
        <v>3461404.5</v>
      </c>
      <c r="Z988" s="20">
        <f t="shared" si="522"/>
        <v>12017269.125</v>
      </c>
      <c r="AC988" s="87">
        <f t="shared" si="530"/>
        <v>18</v>
      </c>
      <c r="AD988" s="83">
        <f t="shared" si="531"/>
        <v>1674</v>
      </c>
      <c r="AE988" s="92">
        <f t="shared" si="537"/>
        <v>16.5</v>
      </c>
      <c r="AF988" s="92">
        <f t="shared" si="538"/>
        <v>16.995000000000001</v>
      </c>
      <c r="AG988" s="92">
        <f t="shared" si="539"/>
        <v>17.489999999999998</v>
      </c>
      <c r="AH988" s="92">
        <f t="shared" si="540"/>
        <v>18</v>
      </c>
      <c r="AI988" s="137">
        <f t="shared" si="532"/>
        <v>1600.5</v>
      </c>
      <c r="AJ988" s="137">
        <f t="shared" si="533"/>
        <v>1648.5150000000001</v>
      </c>
      <c r="AK988" s="137">
        <f t="shared" si="534"/>
        <v>1696.5299999999997</v>
      </c>
      <c r="AL988" s="137">
        <f t="shared" si="535"/>
        <v>1746</v>
      </c>
    </row>
    <row r="989" spans="1:38" ht="20.399999999999999">
      <c r="A989" s="5" t="s">
        <v>285</v>
      </c>
      <c r="B989" s="5" t="s">
        <v>408</v>
      </c>
      <c r="C989" s="22" t="s">
        <v>1738</v>
      </c>
      <c r="D989" s="22" t="s">
        <v>1753</v>
      </c>
      <c r="E989" s="22" t="s">
        <v>1758</v>
      </c>
      <c r="F989" s="22" t="s">
        <v>814</v>
      </c>
      <c r="G989" s="22"/>
      <c r="H989" s="23" t="s">
        <v>537</v>
      </c>
      <c r="I989" s="24">
        <v>299.25</v>
      </c>
      <c r="J989" s="32">
        <v>2870</v>
      </c>
      <c r="K989" s="26" t="s">
        <v>1756</v>
      </c>
      <c r="L989" s="13">
        <f t="shared" si="527"/>
        <v>35</v>
      </c>
      <c r="M989" s="27">
        <f t="shared" si="544"/>
        <v>3045</v>
      </c>
      <c r="N989" s="27">
        <f t="shared" si="529"/>
        <v>3045.0000000000073</v>
      </c>
      <c r="O989" s="15">
        <v>133</v>
      </c>
      <c r="P989" s="30">
        <f t="shared" si="542"/>
        <v>4505.9000000000005</v>
      </c>
      <c r="Q989" s="48">
        <f t="shared" si="543"/>
        <v>599284.70000000007</v>
      </c>
      <c r="R989" s="44">
        <f t="shared" si="541"/>
        <v>5632.3750000000009</v>
      </c>
      <c r="S989" s="48">
        <f t="shared" si="523"/>
        <v>2247317.6250000005</v>
      </c>
      <c r="T989" s="44">
        <f t="shared" si="545"/>
        <v>5940.9</v>
      </c>
      <c r="U989" s="48">
        <f t="shared" si="524"/>
        <v>2370419.0999999996</v>
      </c>
      <c r="V989" s="44">
        <f t="shared" si="546"/>
        <v>6658.4</v>
      </c>
      <c r="W989" s="48">
        <f t="shared" si="525"/>
        <v>2656701.5999999996</v>
      </c>
      <c r="X989" s="44">
        <f t="shared" si="547"/>
        <v>7375.9</v>
      </c>
      <c r="Y989" s="48">
        <f t="shared" si="526"/>
        <v>2942984.0999999996</v>
      </c>
      <c r="Z989" s="20">
        <f t="shared" si="522"/>
        <v>10217422.424999999</v>
      </c>
      <c r="AC989" s="87">
        <f t="shared" si="530"/>
        <v>42</v>
      </c>
      <c r="AD989" s="83">
        <f t="shared" si="531"/>
        <v>3906</v>
      </c>
      <c r="AE989" s="92">
        <f t="shared" si="537"/>
        <v>38.5</v>
      </c>
      <c r="AF989" s="92">
        <f t="shared" si="538"/>
        <v>39.655000000000001</v>
      </c>
      <c r="AG989" s="92">
        <f t="shared" si="539"/>
        <v>40.809999999999995</v>
      </c>
      <c r="AH989" s="92">
        <f t="shared" si="540"/>
        <v>42</v>
      </c>
      <c r="AI989" s="137">
        <f t="shared" si="532"/>
        <v>3734.5</v>
      </c>
      <c r="AJ989" s="137">
        <f t="shared" si="533"/>
        <v>3846.5350000000003</v>
      </c>
      <c r="AK989" s="137">
        <f t="shared" si="534"/>
        <v>3958.5699999999997</v>
      </c>
      <c r="AL989" s="137">
        <f t="shared" si="535"/>
        <v>4074</v>
      </c>
    </row>
    <row r="990" spans="1:38" ht="20.399999999999999">
      <c r="A990" s="5" t="s">
        <v>285</v>
      </c>
      <c r="B990" s="5" t="s">
        <v>408</v>
      </c>
      <c r="C990" s="22" t="s">
        <v>1738</v>
      </c>
      <c r="D990" s="22" t="s">
        <v>1753</v>
      </c>
      <c r="E990" s="22" t="s">
        <v>1759</v>
      </c>
      <c r="F990" s="22" t="s">
        <v>814</v>
      </c>
      <c r="G990" s="22"/>
      <c r="H990" s="23" t="s">
        <v>537</v>
      </c>
      <c r="I990" s="24">
        <v>128.25</v>
      </c>
      <c r="J990" s="32">
        <v>820</v>
      </c>
      <c r="K990" s="26" t="s">
        <v>818</v>
      </c>
      <c r="L990" s="13">
        <f t="shared" si="527"/>
        <v>10</v>
      </c>
      <c r="M990" s="27">
        <f t="shared" si="544"/>
        <v>870</v>
      </c>
      <c r="N990" s="27">
        <f t="shared" si="529"/>
        <v>870.00000000000205</v>
      </c>
      <c r="O990" s="15">
        <v>125</v>
      </c>
      <c r="P990" s="30">
        <f t="shared" si="542"/>
        <v>1287.4000000000001</v>
      </c>
      <c r="Q990" s="48">
        <f t="shared" si="543"/>
        <v>160925</v>
      </c>
      <c r="R990" s="44">
        <f t="shared" si="541"/>
        <v>1609.25</v>
      </c>
      <c r="S990" s="48">
        <f t="shared" si="523"/>
        <v>603468.75</v>
      </c>
      <c r="T990" s="44">
        <f t="shared" si="545"/>
        <v>1697.3999999999999</v>
      </c>
      <c r="U990" s="48">
        <f t="shared" si="524"/>
        <v>636524.99999999988</v>
      </c>
      <c r="V990" s="44">
        <f t="shared" si="546"/>
        <v>1902.3999999999999</v>
      </c>
      <c r="W990" s="48">
        <f t="shared" si="525"/>
        <v>713399.99999999988</v>
      </c>
      <c r="X990" s="44">
        <f t="shared" si="547"/>
        <v>2107.4</v>
      </c>
      <c r="Y990" s="48">
        <f t="shared" si="526"/>
        <v>790275</v>
      </c>
      <c r="Z990" s="20">
        <f t="shared" si="522"/>
        <v>2743668.75</v>
      </c>
      <c r="AC990" s="87">
        <f t="shared" si="530"/>
        <v>12</v>
      </c>
      <c r="AD990" s="83">
        <f t="shared" si="531"/>
        <v>1116</v>
      </c>
      <c r="AE990" s="92">
        <f t="shared" si="537"/>
        <v>11</v>
      </c>
      <c r="AF990" s="92">
        <f t="shared" si="538"/>
        <v>11.33</v>
      </c>
      <c r="AG990" s="92">
        <f t="shared" si="539"/>
        <v>11.66</v>
      </c>
      <c r="AH990" s="92">
        <f t="shared" si="540"/>
        <v>12</v>
      </c>
      <c r="AI990" s="137">
        <f t="shared" si="532"/>
        <v>1067</v>
      </c>
      <c r="AJ990" s="137">
        <f t="shared" si="533"/>
        <v>1099.01</v>
      </c>
      <c r="AK990" s="137">
        <f t="shared" si="534"/>
        <v>1131.02</v>
      </c>
      <c r="AL990" s="137">
        <f t="shared" si="535"/>
        <v>1164</v>
      </c>
    </row>
    <row r="991" spans="1:38" ht="20.399999999999999">
      <c r="A991" s="5" t="s">
        <v>285</v>
      </c>
      <c r="B991" s="5" t="s">
        <v>408</v>
      </c>
      <c r="C991" s="22" t="s">
        <v>1738</v>
      </c>
      <c r="D991" s="22" t="s">
        <v>1753</v>
      </c>
      <c r="E991" s="22" t="s">
        <v>1760</v>
      </c>
      <c r="F991" s="22" t="s">
        <v>814</v>
      </c>
      <c r="G991" s="22"/>
      <c r="H991" s="23" t="s">
        <v>537</v>
      </c>
      <c r="I991" s="24">
        <v>128.25</v>
      </c>
      <c r="J991" s="32">
        <v>1230</v>
      </c>
      <c r="K991" s="26" t="s">
        <v>1756</v>
      </c>
      <c r="L991" s="13">
        <f t="shared" si="527"/>
        <v>15</v>
      </c>
      <c r="M991" s="27">
        <f t="shared" si="544"/>
        <v>1305</v>
      </c>
      <c r="N991" s="27">
        <f t="shared" si="529"/>
        <v>1305.0000000000032</v>
      </c>
      <c r="O991" s="15">
        <v>65</v>
      </c>
      <c r="P991" s="30">
        <f t="shared" si="542"/>
        <v>1931.1000000000001</v>
      </c>
      <c r="Q991" s="48">
        <f t="shared" si="543"/>
        <v>125521.50000000001</v>
      </c>
      <c r="R991" s="44">
        <f t="shared" si="541"/>
        <v>2413.875</v>
      </c>
      <c r="S991" s="48">
        <f t="shared" si="523"/>
        <v>470705.625</v>
      </c>
      <c r="T991" s="44">
        <f t="shared" si="545"/>
        <v>2546.1</v>
      </c>
      <c r="U991" s="48">
        <f t="shared" si="524"/>
        <v>496489.5</v>
      </c>
      <c r="V991" s="44">
        <f t="shared" si="546"/>
        <v>2853.6</v>
      </c>
      <c r="W991" s="48">
        <f t="shared" si="525"/>
        <v>556452</v>
      </c>
      <c r="X991" s="44">
        <f t="shared" si="547"/>
        <v>3161.1</v>
      </c>
      <c r="Y991" s="48">
        <f t="shared" si="526"/>
        <v>616414.5</v>
      </c>
      <c r="Z991" s="20">
        <f t="shared" si="522"/>
        <v>2140061.625</v>
      </c>
      <c r="AC991" s="87">
        <f t="shared" si="530"/>
        <v>18</v>
      </c>
      <c r="AD991" s="83">
        <f t="shared" si="531"/>
        <v>1674</v>
      </c>
      <c r="AE991" s="92">
        <f t="shared" si="537"/>
        <v>16.5</v>
      </c>
      <c r="AF991" s="92">
        <f t="shared" si="538"/>
        <v>16.995000000000001</v>
      </c>
      <c r="AG991" s="92">
        <f t="shared" si="539"/>
        <v>17.489999999999998</v>
      </c>
      <c r="AH991" s="92">
        <f t="shared" si="540"/>
        <v>18</v>
      </c>
      <c r="AI991" s="137">
        <f t="shared" si="532"/>
        <v>1600.5</v>
      </c>
      <c r="AJ991" s="137">
        <f t="shared" si="533"/>
        <v>1648.5150000000001</v>
      </c>
      <c r="AK991" s="137">
        <f t="shared" si="534"/>
        <v>1696.5299999999997</v>
      </c>
      <c r="AL991" s="137">
        <f t="shared" si="535"/>
        <v>1746</v>
      </c>
    </row>
    <row r="992" spans="1:38" ht="20.399999999999999">
      <c r="A992" s="5" t="s">
        <v>285</v>
      </c>
      <c r="B992" s="5" t="s">
        <v>408</v>
      </c>
      <c r="C992" s="22" t="s">
        <v>1738</v>
      </c>
      <c r="D992" s="22" t="s">
        <v>1753</v>
      </c>
      <c r="E992" s="22" t="s">
        <v>1762</v>
      </c>
      <c r="F992" s="22" t="s">
        <v>814</v>
      </c>
      <c r="G992" s="22"/>
      <c r="H992" s="23" t="s">
        <v>537</v>
      </c>
      <c r="I992" s="24">
        <v>128.25</v>
      </c>
      <c r="J992" s="32">
        <v>574</v>
      </c>
      <c r="K992" s="26" t="s">
        <v>1763</v>
      </c>
      <c r="L992" s="13">
        <f t="shared" si="527"/>
        <v>7</v>
      </c>
      <c r="M992" s="27">
        <f t="shared" si="544"/>
        <v>609</v>
      </c>
      <c r="N992" s="27">
        <f t="shared" si="529"/>
        <v>609.00000000000148</v>
      </c>
      <c r="O992" s="15">
        <v>150</v>
      </c>
      <c r="P992" s="30">
        <f t="shared" si="542"/>
        <v>901.18000000000006</v>
      </c>
      <c r="Q992" s="48">
        <f t="shared" si="543"/>
        <v>135177</v>
      </c>
      <c r="R992" s="44">
        <f t="shared" si="541"/>
        <v>1126.4750000000001</v>
      </c>
      <c r="S992" s="48">
        <f t="shared" si="523"/>
        <v>506913.75000000012</v>
      </c>
      <c r="T992" s="44">
        <f t="shared" si="545"/>
        <v>1188.1799999999998</v>
      </c>
      <c r="U992" s="48">
        <f t="shared" si="524"/>
        <v>534680.99999999988</v>
      </c>
      <c r="V992" s="44">
        <f t="shared" si="546"/>
        <v>1331.6799999999998</v>
      </c>
      <c r="W992" s="48">
        <f t="shared" si="525"/>
        <v>599255.99999999988</v>
      </c>
      <c r="X992" s="44">
        <f t="shared" si="547"/>
        <v>1475.1799999999998</v>
      </c>
      <c r="Y992" s="48">
        <f t="shared" si="526"/>
        <v>663830.99999999988</v>
      </c>
      <c r="Z992" s="20">
        <f t="shared" si="522"/>
        <v>2304681.7499999995</v>
      </c>
      <c r="AC992" s="87">
        <f t="shared" si="530"/>
        <v>8.4</v>
      </c>
      <c r="AD992" s="83">
        <f t="shared" si="531"/>
        <v>781.2</v>
      </c>
      <c r="AE992" s="92">
        <f t="shared" si="537"/>
        <v>7.7000000000000011</v>
      </c>
      <c r="AF992" s="92">
        <f t="shared" si="538"/>
        <v>7.931</v>
      </c>
      <c r="AG992" s="92">
        <f t="shared" si="539"/>
        <v>8.161999999999999</v>
      </c>
      <c r="AH992" s="92">
        <f t="shared" si="540"/>
        <v>8.4</v>
      </c>
      <c r="AI992" s="137">
        <f t="shared" si="532"/>
        <v>746.90000000000009</v>
      </c>
      <c r="AJ992" s="137">
        <f t="shared" si="533"/>
        <v>769.30700000000002</v>
      </c>
      <c r="AK992" s="137">
        <f t="shared" si="534"/>
        <v>791.71399999999994</v>
      </c>
      <c r="AL992" s="137">
        <f t="shared" si="535"/>
        <v>814.80000000000007</v>
      </c>
    </row>
    <row r="993" spans="1:38" ht="20.399999999999999">
      <c r="A993" s="5" t="s">
        <v>192</v>
      </c>
      <c r="B993" s="5" t="s">
        <v>118</v>
      </c>
      <c r="C993" s="22" t="s">
        <v>1738</v>
      </c>
      <c r="D993" s="22" t="s">
        <v>1764</v>
      </c>
      <c r="E993" s="22"/>
      <c r="F993" s="22"/>
      <c r="G993" s="22"/>
      <c r="H993" s="23"/>
      <c r="I993" s="24"/>
      <c r="J993" s="32"/>
      <c r="K993" s="26"/>
      <c r="L993" s="13">
        <f t="shared" si="527"/>
        <v>0</v>
      </c>
      <c r="M993" s="27"/>
      <c r="N993" s="27">
        <f t="shared" si="529"/>
        <v>0</v>
      </c>
      <c r="P993" s="30">
        <f t="shared" si="542"/>
        <v>0</v>
      </c>
      <c r="Q993" s="48">
        <f t="shared" si="543"/>
        <v>0</v>
      </c>
      <c r="R993" s="44">
        <f t="shared" si="541"/>
        <v>0</v>
      </c>
      <c r="S993" s="48">
        <f t="shared" si="523"/>
        <v>0</v>
      </c>
      <c r="T993" s="44">
        <f t="shared" si="545"/>
        <v>0</v>
      </c>
      <c r="U993" s="48">
        <f t="shared" si="524"/>
        <v>0</v>
      </c>
      <c r="V993" s="44">
        <f t="shared" si="546"/>
        <v>0</v>
      </c>
      <c r="W993" s="48">
        <f t="shared" si="525"/>
        <v>0</v>
      </c>
      <c r="X993" s="44">
        <f t="shared" si="547"/>
        <v>0</v>
      </c>
      <c r="Y993" s="48">
        <f t="shared" si="526"/>
        <v>0</v>
      </c>
      <c r="Z993" s="34">
        <f>SUM(Z986:Z992)</f>
        <v>33356427.195</v>
      </c>
      <c r="AC993" s="87">
        <f t="shared" si="530"/>
        <v>0</v>
      </c>
      <c r="AD993" s="83">
        <f t="shared" si="531"/>
        <v>0</v>
      </c>
      <c r="AE993" s="92">
        <f t="shared" si="537"/>
        <v>0</v>
      </c>
      <c r="AF993" s="92">
        <f t="shared" si="538"/>
        <v>0</v>
      </c>
      <c r="AG993" s="92">
        <f t="shared" si="539"/>
        <v>0</v>
      </c>
      <c r="AH993" s="92">
        <f t="shared" si="540"/>
        <v>0</v>
      </c>
      <c r="AI993" s="137">
        <f t="shared" si="532"/>
        <v>0</v>
      </c>
      <c r="AJ993" s="137">
        <f t="shared" si="533"/>
        <v>0</v>
      </c>
      <c r="AK993" s="137">
        <f t="shared" si="534"/>
        <v>0</v>
      </c>
      <c r="AL993" s="137">
        <f t="shared" si="535"/>
        <v>0</v>
      </c>
    </row>
    <row r="994" spans="1:38" ht="20.399999999999999">
      <c r="A994" s="5" t="s">
        <v>192</v>
      </c>
      <c r="B994" s="5" t="s">
        <v>118</v>
      </c>
      <c r="C994" s="22" t="s">
        <v>1738</v>
      </c>
      <c r="D994" s="22" t="s">
        <v>1764</v>
      </c>
      <c r="E994" s="22" t="s">
        <v>1765</v>
      </c>
      <c r="F994" s="22"/>
      <c r="G994" s="22"/>
      <c r="H994" s="23" t="s">
        <v>606</v>
      </c>
      <c r="I994" s="24">
        <v>3690</v>
      </c>
      <c r="J994" s="32">
        <v>410</v>
      </c>
      <c r="K994" s="26" t="s">
        <v>1766</v>
      </c>
      <c r="L994" s="13">
        <f t="shared" si="527"/>
        <v>5</v>
      </c>
      <c r="M994" s="27">
        <f>+L994*87</f>
        <v>435</v>
      </c>
      <c r="N994" s="27">
        <f t="shared" si="529"/>
        <v>435.00000000000102</v>
      </c>
      <c r="O994" s="15">
        <v>500</v>
      </c>
      <c r="P994" s="30">
        <f t="shared" si="542"/>
        <v>643.70000000000005</v>
      </c>
      <c r="Q994" s="48">
        <f t="shared" si="543"/>
        <v>321850</v>
      </c>
      <c r="R994" s="44">
        <f t="shared" si="541"/>
        <v>804.625</v>
      </c>
      <c r="S994" s="48">
        <f t="shared" si="523"/>
        <v>1206937.5</v>
      </c>
      <c r="T994" s="44">
        <f t="shared" si="545"/>
        <v>848.69999999999993</v>
      </c>
      <c r="U994" s="48">
        <f t="shared" si="524"/>
        <v>1273049.9999999998</v>
      </c>
      <c r="V994" s="44">
        <f t="shared" si="546"/>
        <v>951.19999999999993</v>
      </c>
      <c r="W994" s="48">
        <f t="shared" si="525"/>
        <v>1426799.9999999998</v>
      </c>
      <c r="X994" s="44">
        <f t="shared" si="547"/>
        <v>1053.7</v>
      </c>
      <c r="Y994" s="48">
        <f t="shared" si="526"/>
        <v>1580550</v>
      </c>
      <c r="Z994" s="20">
        <f t="shared" ref="Z994:Z1057" si="548">+Y994+W994+U994+S994</f>
        <v>5487337.5</v>
      </c>
      <c r="AC994" s="87">
        <f t="shared" si="530"/>
        <v>6</v>
      </c>
      <c r="AD994" s="83">
        <f t="shared" si="531"/>
        <v>558</v>
      </c>
      <c r="AE994" s="92">
        <f t="shared" si="537"/>
        <v>5.5</v>
      </c>
      <c r="AF994" s="92">
        <f t="shared" si="538"/>
        <v>5.665</v>
      </c>
      <c r="AG994" s="92">
        <f t="shared" si="539"/>
        <v>5.83</v>
      </c>
      <c r="AH994" s="92">
        <f t="shared" si="540"/>
        <v>6</v>
      </c>
      <c r="AI994" s="137">
        <f t="shared" si="532"/>
        <v>533.5</v>
      </c>
      <c r="AJ994" s="137">
        <f t="shared" si="533"/>
        <v>549.505</v>
      </c>
      <c r="AK994" s="137">
        <f t="shared" si="534"/>
        <v>565.51</v>
      </c>
      <c r="AL994" s="137">
        <f t="shared" si="535"/>
        <v>582</v>
      </c>
    </row>
    <row r="995" spans="1:38" ht="20.399999999999999">
      <c r="A995" s="5" t="s">
        <v>192</v>
      </c>
      <c r="B995" s="5" t="s">
        <v>118</v>
      </c>
      <c r="C995" s="22" t="s">
        <v>1738</v>
      </c>
      <c r="D995" s="22" t="s">
        <v>1764</v>
      </c>
      <c r="E995" s="22" t="s">
        <v>1767</v>
      </c>
      <c r="F995" s="22"/>
      <c r="G995" s="22"/>
      <c r="H995" s="23" t="s">
        <v>606</v>
      </c>
      <c r="I995" s="24">
        <v>9225</v>
      </c>
      <c r="J995" s="32">
        <v>2050</v>
      </c>
      <c r="K995" s="26" t="s">
        <v>607</v>
      </c>
      <c r="L995" s="13">
        <f t="shared" si="527"/>
        <v>25</v>
      </c>
      <c r="M995" s="27">
        <f>+L995*87</f>
        <v>2175</v>
      </c>
      <c r="N995" s="27">
        <f t="shared" si="529"/>
        <v>2175.000000000005</v>
      </c>
      <c r="O995" s="15">
        <v>600</v>
      </c>
      <c r="P995" s="30">
        <f t="shared" si="542"/>
        <v>3218.5</v>
      </c>
      <c r="Q995" s="48">
        <f t="shared" si="543"/>
        <v>1931100</v>
      </c>
      <c r="R995" s="44">
        <f t="shared" si="541"/>
        <v>4023.125</v>
      </c>
      <c r="S995" s="48">
        <f t="shared" si="523"/>
        <v>7241625</v>
      </c>
      <c r="T995" s="44">
        <f t="shared" si="545"/>
        <v>4243.5</v>
      </c>
      <c r="U995" s="48">
        <f t="shared" si="524"/>
        <v>7638300</v>
      </c>
      <c r="V995" s="44">
        <f t="shared" si="546"/>
        <v>4756</v>
      </c>
      <c r="W995" s="48">
        <f t="shared" si="525"/>
        <v>8560800</v>
      </c>
      <c r="X995" s="44">
        <f t="shared" si="547"/>
        <v>5268.5</v>
      </c>
      <c r="Y995" s="48">
        <f t="shared" si="526"/>
        <v>9483300</v>
      </c>
      <c r="Z995" s="20">
        <f t="shared" si="548"/>
        <v>32924025</v>
      </c>
      <c r="AC995" s="87">
        <f t="shared" si="530"/>
        <v>30</v>
      </c>
      <c r="AD995" s="83">
        <f t="shared" si="531"/>
        <v>2790</v>
      </c>
      <c r="AE995" s="92">
        <f t="shared" si="537"/>
        <v>27.500000000000004</v>
      </c>
      <c r="AF995" s="92">
        <f t="shared" si="538"/>
        <v>28.324999999999999</v>
      </c>
      <c r="AG995" s="92">
        <f t="shared" si="539"/>
        <v>29.15</v>
      </c>
      <c r="AH995" s="92">
        <f t="shared" si="540"/>
        <v>30</v>
      </c>
      <c r="AI995" s="137">
        <f t="shared" si="532"/>
        <v>2667.5000000000005</v>
      </c>
      <c r="AJ995" s="137">
        <f t="shared" si="533"/>
        <v>2747.5250000000001</v>
      </c>
      <c r="AK995" s="137">
        <f t="shared" si="534"/>
        <v>2827.5499999999997</v>
      </c>
      <c r="AL995" s="137">
        <f t="shared" si="535"/>
        <v>2910</v>
      </c>
    </row>
    <row r="996" spans="1:38" ht="20.399999999999999">
      <c r="A996" s="5" t="s">
        <v>192</v>
      </c>
      <c r="B996" s="5" t="s">
        <v>118</v>
      </c>
      <c r="C996" s="22" t="s">
        <v>1738</v>
      </c>
      <c r="D996" s="22" t="s">
        <v>1764</v>
      </c>
      <c r="E996" s="22" t="s">
        <v>1768</v>
      </c>
      <c r="F996" s="22"/>
      <c r="G996" s="22"/>
      <c r="H996" s="23" t="s">
        <v>606</v>
      </c>
      <c r="I996" s="24">
        <v>45</v>
      </c>
      <c r="J996" s="32">
        <v>820</v>
      </c>
      <c r="K996" s="26" t="s">
        <v>1769</v>
      </c>
      <c r="L996" s="13">
        <f t="shared" si="527"/>
        <v>10</v>
      </c>
      <c r="M996" s="27">
        <f>+L996*87</f>
        <v>870</v>
      </c>
      <c r="N996" s="27">
        <f t="shared" si="529"/>
        <v>870.00000000000205</v>
      </c>
      <c r="O996" s="15">
        <v>550</v>
      </c>
      <c r="P996" s="30">
        <f t="shared" si="542"/>
        <v>1287.4000000000001</v>
      </c>
      <c r="Q996" s="48">
        <f t="shared" si="543"/>
        <v>708070</v>
      </c>
      <c r="R996" s="44">
        <f t="shared" si="541"/>
        <v>1609.25</v>
      </c>
      <c r="S996" s="48">
        <f t="shared" si="523"/>
        <v>2655262.5</v>
      </c>
      <c r="T996" s="44">
        <f t="shared" si="545"/>
        <v>1697.3999999999999</v>
      </c>
      <c r="U996" s="48">
        <f t="shared" si="524"/>
        <v>2800709.9999999995</v>
      </c>
      <c r="V996" s="44">
        <f t="shared" si="546"/>
        <v>1902.3999999999999</v>
      </c>
      <c r="W996" s="48">
        <f t="shared" si="525"/>
        <v>3138959.9999999995</v>
      </c>
      <c r="X996" s="44">
        <f t="shared" si="547"/>
        <v>2107.4</v>
      </c>
      <c r="Y996" s="48">
        <f t="shared" si="526"/>
        <v>3477210</v>
      </c>
      <c r="Z996" s="20">
        <f t="shared" si="548"/>
        <v>12072142.5</v>
      </c>
      <c r="AC996" s="87">
        <f t="shared" si="530"/>
        <v>12</v>
      </c>
      <c r="AD996" s="83">
        <f t="shared" si="531"/>
        <v>1116</v>
      </c>
      <c r="AE996" s="92">
        <f t="shared" si="537"/>
        <v>11</v>
      </c>
      <c r="AF996" s="92">
        <f t="shared" si="538"/>
        <v>11.33</v>
      </c>
      <c r="AG996" s="92">
        <f t="shared" si="539"/>
        <v>11.66</v>
      </c>
      <c r="AH996" s="92">
        <f t="shared" si="540"/>
        <v>12</v>
      </c>
      <c r="AI996" s="137">
        <f t="shared" si="532"/>
        <v>1067</v>
      </c>
      <c r="AJ996" s="137">
        <f t="shared" si="533"/>
        <v>1099.01</v>
      </c>
      <c r="AK996" s="137">
        <f t="shared" si="534"/>
        <v>1131.02</v>
      </c>
      <c r="AL996" s="137">
        <f t="shared" si="535"/>
        <v>1164</v>
      </c>
    </row>
    <row r="997" spans="1:38" ht="20.399999999999999">
      <c r="A997" s="5" t="s">
        <v>192</v>
      </c>
      <c r="B997" s="5" t="s">
        <v>118</v>
      </c>
      <c r="C997" s="22" t="s">
        <v>1738</v>
      </c>
      <c r="D997" s="22" t="s">
        <v>1770</v>
      </c>
      <c r="E997" s="22" t="s">
        <v>1771</v>
      </c>
      <c r="F997" s="22"/>
      <c r="G997" s="22"/>
      <c r="H997" s="23" t="s">
        <v>606</v>
      </c>
      <c r="I997" s="24">
        <v>900</v>
      </c>
      <c r="J997" s="32">
        <v>1013.6</v>
      </c>
      <c r="K997" s="26" t="s">
        <v>625</v>
      </c>
      <c r="L997" s="13">
        <f t="shared" si="527"/>
        <v>12.360975609756098</v>
      </c>
      <c r="M997" s="27">
        <f>+L997*87</f>
        <v>1075.4048780487806</v>
      </c>
      <c r="N997" s="27">
        <f t="shared" si="529"/>
        <v>1075.4048780487831</v>
      </c>
      <c r="O997" s="15">
        <v>420</v>
      </c>
      <c r="P997" s="30">
        <f t="shared" si="542"/>
        <v>1591.3520000000001</v>
      </c>
      <c r="Q997" s="48">
        <f t="shared" si="543"/>
        <v>668367.84000000008</v>
      </c>
      <c r="R997" s="44">
        <f t="shared" si="541"/>
        <v>1989.19</v>
      </c>
      <c r="S997" s="48">
        <f t="shared" si="523"/>
        <v>2506379.4000000004</v>
      </c>
      <c r="T997" s="44">
        <f t="shared" si="545"/>
        <v>2098.152</v>
      </c>
      <c r="U997" s="48">
        <f t="shared" si="524"/>
        <v>2643671.52</v>
      </c>
      <c r="V997" s="44">
        <f t="shared" si="546"/>
        <v>2351.5519999999997</v>
      </c>
      <c r="W997" s="48">
        <f t="shared" si="525"/>
        <v>2962955.5199999996</v>
      </c>
      <c r="X997" s="44">
        <f t="shared" si="547"/>
        <v>2604.9519999999998</v>
      </c>
      <c r="Y997" s="48">
        <f t="shared" si="526"/>
        <v>3282239.5199999996</v>
      </c>
      <c r="Z997" s="20">
        <f t="shared" si="548"/>
        <v>11395245.959999999</v>
      </c>
      <c r="AC997" s="87">
        <f t="shared" si="530"/>
        <v>14.833170731707316</v>
      </c>
      <c r="AD997" s="83">
        <f t="shared" si="531"/>
        <v>1379.4848780487805</v>
      </c>
      <c r="AE997" s="92">
        <f t="shared" si="537"/>
        <v>13.59707317073171</v>
      </c>
      <c r="AF997" s="92">
        <f t="shared" si="538"/>
        <v>14.00498536585366</v>
      </c>
      <c r="AG997" s="92">
        <f t="shared" si="539"/>
        <v>14.41289756097561</v>
      </c>
      <c r="AH997" s="92">
        <f t="shared" si="540"/>
        <v>14.833170731707316</v>
      </c>
      <c r="AI997" s="137">
        <f t="shared" si="532"/>
        <v>1318.9160975609759</v>
      </c>
      <c r="AJ997" s="137">
        <f t="shared" si="533"/>
        <v>1358.4835804878051</v>
      </c>
      <c r="AK997" s="137">
        <f t="shared" si="534"/>
        <v>1398.0510634146342</v>
      </c>
      <c r="AL997" s="137">
        <f t="shared" si="535"/>
        <v>1438.8175609756097</v>
      </c>
    </row>
    <row r="998" spans="1:38" ht="20.399999999999999">
      <c r="A998" s="5" t="s">
        <v>192</v>
      </c>
      <c r="B998" s="5" t="s">
        <v>227</v>
      </c>
      <c r="C998" s="22" t="s">
        <v>1772</v>
      </c>
      <c r="D998" s="22" t="s">
        <v>1773</v>
      </c>
      <c r="E998" s="22" t="s">
        <v>1774</v>
      </c>
      <c r="F998" s="22"/>
      <c r="G998" s="22"/>
      <c r="H998" s="23" t="s">
        <v>537</v>
      </c>
      <c r="I998" s="24">
        <v>8100</v>
      </c>
      <c r="J998" s="32">
        <v>4100</v>
      </c>
      <c r="K998" s="26" t="s">
        <v>1153</v>
      </c>
      <c r="L998" s="13">
        <f t="shared" si="527"/>
        <v>50</v>
      </c>
      <c r="M998" s="27">
        <f t="shared" ref="M998:M1007" si="549">+L998*87</f>
        <v>4350</v>
      </c>
      <c r="N998" s="27">
        <f t="shared" si="529"/>
        <v>4350.00000000001</v>
      </c>
      <c r="O998" s="15">
        <v>6.67</v>
      </c>
      <c r="P998" s="30">
        <f t="shared" si="542"/>
        <v>6437</v>
      </c>
      <c r="Q998" s="48">
        <f t="shared" si="543"/>
        <v>42934.79</v>
      </c>
      <c r="R998" s="44">
        <f t="shared" si="541"/>
        <v>8046.25</v>
      </c>
      <c r="S998" s="48">
        <f t="shared" si="523"/>
        <v>161005.46250000002</v>
      </c>
      <c r="T998" s="44">
        <f t="shared" si="545"/>
        <v>8487</v>
      </c>
      <c r="U998" s="48">
        <f t="shared" si="524"/>
        <v>169824.87</v>
      </c>
      <c r="V998" s="44">
        <f t="shared" si="546"/>
        <v>9512</v>
      </c>
      <c r="W998" s="48">
        <f t="shared" si="525"/>
        <v>190335.12</v>
      </c>
      <c r="X998" s="44">
        <f t="shared" si="547"/>
        <v>10537</v>
      </c>
      <c r="Y998" s="48">
        <f t="shared" si="526"/>
        <v>210845.37</v>
      </c>
      <c r="Z998" s="20">
        <f t="shared" si="548"/>
        <v>732010.82250000001</v>
      </c>
      <c r="AC998" s="87">
        <f t="shared" si="530"/>
        <v>60</v>
      </c>
      <c r="AD998" s="83">
        <f t="shared" si="531"/>
        <v>5580</v>
      </c>
      <c r="AE998" s="92">
        <f t="shared" si="537"/>
        <v>55.000000000000007</v>
      </c>
      <c r="AF998" s="92">
        <f t="shared" si="538"/>
        <v>56.65</v>
      </c>
      <c r="AG998" s="92">
        <f t="shared" si="539"/>
        <v>58.3</v>
      </c>
      <c r="AH998" s="92">
        <f t="shared" si="540"/>
        <v>60</v>
      </c>
      <c r="AI998" s="137">
        <f t="shared" si="532"/>
        <v>5335.0000000000009</v>
      </c>
      <c r="AJ998" s="137">
        <f t="shared" si="533"/>
        <v>5495.05</v>
      </c>
      <c r="AK998" s="137">
        <f t="shared" si="534"/>
        <v>5655.0999999999995</v>
      </c>
      <c r="AL998" s="137">
        <f t="shared" si="535"/>
        <v>5820</v>
      </c>
    </row>
    <row r="999" spans="1:38" ht="20.399999999999999">
      <c r="A999" s="5" t="s">
        <v>192</v>
      </c>
      <c r="B999" s="5" t="s">
        <v>227</v>
      </c>
      <c r="C999" s="22" t="s">
        <v>1772</v>
      </c>
      <c r="D999" s="22" t="s">
        <v>1773</v>
      </c>
      <c r="E999" s="22" t="s">
        <v>1775</v>
      </c>
      <c r="F999" s="22"/>
      <c r="G999" s="22"/>
      <c r="H999" s="23" t="s">
        <v>537</v>
      </c>
      <c r="I999" s="24">
        <v>405</v>
      </c>
      <c r="J999" s="32">
        <v>4100</v>
      </c>
      <c r="K999" s="26" t="s">
        <v>1776</v>
      </c>
      <c r="L999" s="13">
        <f t="shared" si="527"/>
        <v>50</v>
      </c>
      <c r="M999" s="27">
        <f t="shared" si="549"/>
        <v>4350</v>
      </c>
      <c r="N999" s="27">
        <f t="shared" si="529"/>
        <v>4350.00000000001</v>
      </c>
      <c r="O999" s="15">
        <v>8.33</v>
      </c>
      <c r="P999" s="30">
        <f t="shared" si="542"/>
        <v>6437</v>
      </c>
      <c r="Q999" s="48">
        <f t="shared" si="543"/>
        <v>53620.21</v>
      </c>
      <c r="R999" s="44">
        <f t="shared" si="541"/>
        <v>8046.25</v>
      </c>
      <c r="S999" s="48">
        <f t="shared" si="523"/>
        <v>201075.78749999998</v>
      </c>
      <c r="T999" s="44">
        <f t="shared" si="545"/>
        <v>8487</v>
      </c>
      <c r="U999" s="48">
        <f t="shared" si="524"/>
        <v>212090.13</v>
      </c>
      <c r="V999" s="44">
        <f t="shared" si="546"/>
        <v>9512</v>
      </c>
      <c r="W999" s="48">
        <f t="shared" si="525"/>
        <v>237704.88</v>
      </c>
      <c r="X999" s="44">
        <f t="shared" si="547"/>
        <v>10537</v>
      </c>
      <c r="Y999" s="48">
        <f t="shared" si="526"/>
        <v>263319.63</v>
      </c>
      <c r="Z999" s="20">
        <f t="shared" si="548"/>
        <v>914190.42749999999</v>
      </c>
      <c r="AC999" s="87">
        <f t="shared" si="530"/>
        <v>60</v>
      </c>
      <c r="AD999" s="83">
        <f t="shared" si="531"/>
        <v>5580</v>
      </c>
      <c r="AE999" s="92">
        <f t="shared" si="537"/>
        <v>55.000000000000007</v>
      </c>
      <c r="AF999" s="92">
        <f t="shared" si="538"/>
        <v>56.65</v>
      </c>
      <c r="AG999" s="92">
        <f t="shared" si="539"/>
        <v>58.3</v>
      </c>
      <c r="AH999" s="92">
        <f t="shared" si="540"/>
        <v>60</v>
      </c>
      <c r="AI999" s="137">
        <f t="shared" si="532"/>
        <v>5335.0000000000009</v>
      </c>
      <c r="AJ999" s="137">
        <f t="shared" si="533"/>
        <v>5495.05</v>
      </c>
      <c r="AK999" s="137">
        <f t="shared" si="534"/>
        <v>5655.0999999999995</v>
      </c>
      <c r="AL999" s="137">
        <f t="shared" si="535"/>
        <v>5820</v>
      </c>
    </row>
    <row r="1000" spans="1:38" ht="20.399999999999999">
      <c r="A1000" s="5" t="s">
        <v>192</v>
      </c>
      <c r="B1000" s="5" t="s">
        <v>227</v>
      </c>
      <c r="C1000" s="22" t="s">
        <v>1772</v>
      </c>
      <c r="D1000" s="22" t="s">
        <v>1773</v>
      </c>
      <c r="E1000" s="22" t="s">
        <v>1777</v>
      </c>
      <c r="F1000" s="22"/>
      <c r="G1000" s="22"/>
      <c r="H1000" s="23" t="s">
        <v>537</v>
      </c>
      <c r="I1000" s="24">
        <v>675</v>
      </c>
      <c r="J1000" s="32">
        <v>8200</v>
      </c>
      <c r="K1000" s="26" t="s">
        <v>1778</v>
      </c>
      <c r="L1000" s="13">
        <f t="shared" si="527"/>
        <v>100</v>
      </c>
      <c r="M1000" s="27">
        <f t="shared" si="549"/>
        <v>8700</v>
      </c>
      <c r="N1000" s="27">
        <f t="shared" si="529"/>
        <v>8700.00000000002</v>
      </c>
      <c r="O1000" s="15">
        <v>10</v>
      </c>
      <c r="P1000" s="30">
        <f t="shared" si="542"/>
        <v>12874</v>
      </c>
      <c r="Q1000" s="48">
        <f t="shared" si="543"/>
        <v>128740</v>
      </c>
      <c r="R1000" s="44">
        <f t="shared" si="541"/>
        <v>16092.5</v>
      </c>
      <c r="S1000" s="48">
        <f t="shared" si="523"/>
        <v>482775</v>
      </c>
      <c r="T1000" s="44">
        <f t="shared" si="545"/>
        <v>16974</v>
      </c>
      <c r="U1000" s="48">
        <f t="shared" si="524"/>
        <v>509220</v>
      </c>
      <c r="V1000" s="44">
        <f t="shared" si="546"/>
        <v>19024</v>
      </c>
      <c r="W1000" s="48">
        <f t="shared" si="525"/>
        <v>570720</v>
      </c>
      <c r="X1000" s="44">
        <f t="shared" si="547"/>
        <v>21074</v>
      </c>
      <c r="Y1000" s="48">
        <f t="shared" si="526"/>
        <v>632220</v>
      </c>
      <c r="Z1000" s="20">
        <f t="shared" si="548"/>
        <v>2194935</v>
      </c>
      <c r="AC1000" s="87">
        <f t="shared" si="530"/>
        <v>120</v>
      </c>
      <c r="AD1000" s="83">
        <f t="shared" si="531"/>
        <v>11160</v>
      </c>
      <c r="AE1000" s="92">
        <f t="shared" si="537"/>
        <v>110.00000000000001</v>
      </c>
      <c r="AF1000" s="92">
        <f t="shared" si="538"/>
        <v>113.3</v>
      </c>
      <c r="AG1000" s="92">
        <f t="shared" si="539"/>
        <v>116.6</v>
      </c>
      <c r="AH1000" s="92">
        <f t="shared" si="540"/>
        <v>120</v>
      </c>
      <c r="AI1000" s="137">
        <f t="shared" si="532"/>
        <v>10670.000000000002</v>
      </c>
      <c r="AJ1000" s="137">
        <f t="shared" si="533"/>
        <v>10990.1</v>
      </c>
      <c r="AK1000" s="137">
        <f t="shared" si="534"/>
        <v>11310.199999999999</v>
      </c>
      <c r="AL1000" s="137">
        <f t="shared" si="535"/>
        <v>11640</v>
      </c>
    </row>
    <row r="1001" spans="1:38" ht="20.399999999999999">
      <c r="A1001" s="5" t="s">
        <v>192</v>
      </c>
      <c r="B1001" s="5" t="s">
        <v>227</v>
      </c>
      <c r="C1001" s="22" t="s">
        <v>1772</v>
      </c>
      <c r="D1001" s="22" t="s">
        <v>1773</v>
      </c>
      <c r="E1001" s="22" t="s">
        <v>1779</v>
      </c>
      <c r="F1001" s="22"/>
      <c r="G1001" s="22"/>
      <c r="H1001" s="23" t="s">
        <v>537</v>
      </c>
      <c r="I1001" s="24">
        <v>6075</v>
      </c>
      <c r="J1001" s="32">
        <v>2870</v>
      </c>
      <c r="K1001" s="26" t="s">
        <v>1780</v>
      </c>
      <c r="L1001" s="13">
        <f t="shared" si="527"/>
        <v>35</v>
      </c>
      <c r="M1001" s="27">
        <f t="shared" si="549"/>
        <v>3045</v>
      </c>
      <c r="N1001" s="27">
        <f t="shared" si="529"/>
        <v>3045.0000000000073</v>
      </c>
      <c r="O1001" s="15">
        <v>6.67</v>
      </c>
      <c r="P1001" s="30">
        <f t="shared" si="542"/>
        <v>4505.9000000000005</v>
      </c>
      <c r="Q1001" s="48">
        <f t="shared" si="543"/>
        <v>30054.353000000003</v>
      </c>
      <c r="R1001" s="44">
        <f t="shared" si="541"/>
        <v>5632.3750000000009</v>
      </c>
      <c r="S1001" s="48">
        <f t="shared" si="523"/>
        <v>112703.82375000001</v>
      </c>
      <c r="T1001" s="44">
        <f t="shared" si="545"/>
        <v>5940.9</v>
      </c>
      <c r="U1001" s="48">
        <f t="shared" si="524"/>
        <v>118877.409</v>
      </c>
      <c r="V1001" s="44">
        <f t="shared" si="546"/>
        <v>6658.4</v>
      </c>
      <c r="W1001" s="48">
        <f t="shared" si="525"/>
        <v>133234.584</v>
      </c>
      <c r="X1001" s="44">
        <f t="shared" si="547"/>
        <v>7375.9</v>
      </c>
      <c r="Y1001" s="48">
        <f t="shared" si="526"/>
        <v>147591.75899999999</v>
      </c>
      <c r="Z1001" s="20">
        <f t="shared" si="548"/>
        <v>512407.57574999996</v>
      </c>
      <c r="AC1001" s="87">
        <f t="shared" si="530"/>
        <v>42</v>
      </c>
      <c r="AD1001" s="83">
        <f t="shared" si="531"/>
        <v>3906</v>
      </c>
      <c r="AE1001" s="92">
        <f t="shared" si="537"/>
        <v>38.5</v>
      </c>
      <c r="AF1001" s="92">
        <f t="shared" si="538"/>
        <v>39.655000000000001</v>
      </c>
      <c r="AG1001" s="92">
        <f t="shared" si="539"/>
        <v>40.809999999999995</v>
      </c>
      <c r="AH1001" s="92">
        <f t="shared" si="540"/>
        <v>42</v>
      </c>
      <c r="AI1001" s="137">
        <f t="shared" si="532"/>
        <v>3734.5</v>
      </c>
      <c r="AJ1001" s="137">
        <f t="shared" si="533"/>
        <v>3846.5350000000003</v>
      </c>
      <c r="AK1001" s="137">
        <f t="shared" si="534"/>
        <v>3958.5699999999997</v>
      </c>
      <c r="AL1001" s="137">
        <f t="shared" si="535"/>
        <v>4074</v>
      </c>
    </row>
    <row r="1002" spans="1:38" ht="20.399999999999999">
      <c r="A1002" s="5" t="s">
        <v>192</v>
      </c>
      <c r="B1002" s="5" t="s">
        <v>227</v>
      </c>
      <c r="C1002" s="22" t="s">
        <v>1772</v>
      </c>
      <c r="D1002" s="22" t="s">
        <v>1773</v>
      </c>
      <c r="E1002" s="22" t="s">
        <v>1781</v>
      </c>
      <c r="F1002" s="22"/>
      <c r="G1002" s="22"/>
      <c r="H1002" s="23" t="s">
        <v>537</v>
      </c>
      <c r="I1002" s="24">
        <v>8100</v>
      </c>
      <c r="J1002" s="32">
        <v>8200</v>
      </c>
      <c r="K1002" s="26" t="s">
        <v>1145</v>
      </c>
      <c r="L1002" s="13">
        <f t="shared" si="527"/>
        <v>100</v>
      </c>
      <c r="M1002" s="27">
        <f t="shared" si="549"/>
        <v>8700</v>
      </c>
      <c r="N1002" s="27">
        <f t="shared" si="529"/>
        <v>8700.00000000002</v>
      </c>
      <c r="O1002" s="15">
        <v>0.67</v>
      </c>
      <c r="P1002" s="30">
        <f t="shared" si="542"/>
        <v>12874</v>
      </c>
      <c r="Q1002" s="48">
        <f t="shared" si="543"/>
        <v>8625.58</v>
      </c>
      <c r="R1002" s="44">
        <f t="shared" si="541"/>
        <v>16092.5</v>
      </c>
      <c r="S1002" s="48">
        <f t="shared" si="523"/>
        <v>32345.925000000003</v>
      </c>
      <c r="T1002" s="44">
        <f t="shared" si="545"/>
        <v>16974</v>
      </c>
      <c r="U1002" s="48">
        <f t="shared" si="524"/>
        <v>34117.74</v>
      </c>
      <c r="V1002" s="44">
        <f t="shared" si="546"/>
        <v>19024</v>
      </c>
      <c r="W1002" s="48">
        <f t="shared" si="525"/>
        <v>38238.239999999998</v>
      </c>
      <c r="X1002" s="44">
        <f t="shared" si="547"/>
        <v>21074</v>
      </c>
      <c r="Y1002" s="48">
        <f t="shared" si="526"/>
        <v>42358.740000000005</v>
      </c>
      <c r="Z1002" s="20">
        <f t="shared" si="548"/>
        <v>147060.64500000002</v>
      </c>
      <c r="AC1002" s="87">
        <f t="shared" si="530"/>
        <v>120</v>
      </c>
      <c r="AD1002" s="83">
        <f t="shared" si="531"/>
        <v>11160</v>
      </c>
      <c r="AE1002" s="92">
        <f t="shared" si="537"/>
        <v>110.00000000000001</v>
      </c>
      <c r="AF1002" s="92">
        <f t="shared" si="538"/>
        <v>113.3</v>
      </c>
      <c r="AG1002" s="92">
        <f t="shared" si="539"/>
        <v>116.6</v>
      </c>
      <c r="AH1002" s="92">
        <f t="shared" si="540"/>
        <v>120</v>
      </c>
      <c r="AI1002" s="137">
        <f t="shared" si="532"/>
        <v>10670.000000000002</v>
      </c>
      <c r="AJ1002" s="137">
        <f t="shared" si="533"/>
        <v>10990.1</v>
      </c>
      <c r="AK1002" s="137">
        <f t="shared" si="534"/>
        <v>11310.199999999999</v>
      </c>
      <c r="AL1002" s="137">
        <f t="shared" si="535"/>
        <v>11640</v>
      </c>
    </row>
    <row r="1003" spans="1:38">
      <c r="A1003" s="5" t="s">
        <v>192</v>
      </c>
      <c r="B1003" s="5" t="s">
        <v>227</v>
      </c>
      <c r="C1003" s="22" t="s">
        <v>1782</v>
      </c>
      <c r="D1003" s="22"/>
      <c r="E1003" s="22"/>
      <c r="F1003" s="22"/>
      <c r="G1003" s="22"/>
      <c r="H1003" s="23"/>
      <c r="I1003" s="24"/>
      <c r="J1003" s="32"/>
      <c r="K1003" s="26"/>
      <c r="L1003" s="13">
        <f t="shared" si="527"/>
        <v>0</v>
      </c>
      <c r="M1003" s="27"/>
      <c r="N1003" s="27"/>
      <c r="P1003" s="30">
        <f t="shared" si="542"/>
        <v>0</v>
      </c>
      <c r="Q1003" s="48">
        <f t="shared" si="543"/>
        <v>0</v>
      </c>
      <c r="R1003" s="44">
        <f t="shared" si="541"/>
        <v>0</v>
      </c>
      <c r="S1003" s="48">
        <f t="shared" si="523"/>
        <v>0</v>
      </c>
      <c r="T1003" s="44">
        <f t="shared" si="545"/>
        <v>0</v>
      </c>
      <c r="U1003" s="48">
        <f t="shared" si="524"/>
        <v>0</v>
      </c>
      <c r="V1003" s="44">
        <f t="shared" si="546"/>
        <v>0</v>
      </c>
      <c r="W1003" s="48">
        <f t="shared" si="525"/>
        <v>0</v>
      </c>
      <c r="X1003" s="44">
        <f t="shared" si="547"/>
        <v>0</v>
      </c>
      <c r="Y1003" s="48">
        <f t="shared" si="526"/>
        <v>0</v>
      </c>
      <c r="Z1003" s="34">
        <f>SUM(Z998:Z1002)</f>
        <v>4500604.4707500003</v>
      </c>
      <c r="AC1003" s="87">
        <f t="shared" si="530"/>
        <v>0</v>
      </c>
      <c r="AD1003" s="83">
        <f t="shared" si="531"/>
        <v>0</v>
      </c>
      <c r="AE1003" s="92">
        <f t="shared" si="537"/>
        <v>0</v>
      </c>
      <c r="AF1003" s="92">
        <f t="shared" si="538"/>
        <v>0</v>
      </c>
      <c r="AG1003" s="92">
        <f t="shared" si="539"/>
        <v>0</v>
      </c>
      <c r="AH1003" s="92">
        <f t="shared" si="540"/>
        <v>0</v>
      </c>
      <c r="AI1003" s="137">
        <f t="shared" si="532"/>
        <v>0</v>
      </c>
      <c r="AJ1003" s="137">
        <f t="shared" si="533"/>
        <v>0</v>
      </c>
      <c r="AK1003" s="137">
        <f t="shared" si="534"/>
        <v>0</v>
      </c>
      <c r="AL1003" s="137">
        <f t="shared" si="535"/>
        <v>0</v>
      </c>
    </row>
    <row r="1004" spans="1:38" ht="30.6">
      <c r="A1004" s="5" t="s">
        <v>192</v>
      </c>
      <c r="B1004" s="5" t="s">
        <v>227</v>
      </c>
      <c r="C1004" s="22" t="s">
        <v>1772</v>
      </c>
      <c r="D1004" s="22" t="s">
        <v>1783</v>
      </c>
      <c r="E1004" s="22" t="s">
        <v>1784</v>
      </c>
      <c r="F1004" s="22" t="s">
        <v>1785</v>
      </c>
      <c r="G1004" s="22"/>
      <c r="H1004" s="23" t="s">
        <v>482</v>
      </c>
      <c r="I1004" s="24">
        <v>10125</v>
      </c>
      <c r="J1004" s="32">
        <v>18040</v>
      </c>
      <c r="K1004" s="26" t="s">
        <v>1786</v>
      </c>
      <c r="L1004" s="13">
        <f t="shared" si="527"/>
        <v>220</v>
      </c>
      <c r="M1004" s="27">
        <f t="shared" si="549"/>
        <v>19140</v>
      </c>
      <c r="N1004" s="27">
        <f t="shared" si="529"/>
        <v>19140.000000000044</v>
      </c>
      <c r="O1004" s="15">
        <v>0.67</v>
      </c>
      <c r="P1004" s="30">
        <f t="shared" si="542"/>
        <v>28322.800000000003</v>
      </c>
      <c r="Q1004" s="48">
        <f t="shared" si="543"/>
        <v>18976.276000000002</v>
      </c>
      <c r="R1004" s="44">
        <f t="shared" si="541"/>
        <v>35403.5</v>
      </c>
      <c r="S1004" s="48">
        <f t="shared" si="523"/>
        <v>71161.035000000003</v>
      </c>
      <c r="T1004" s="44">
        <f t="shared" si="545"/>
        <v>37342.799999999996</v>
      </c>
      <c r="U1004" s="48">
        <f t="shared" si="524"/>
        <v>75059.027999999991</v>
      </c>
      <c r="V1004" s="44">
        <f t="shared" si="546"/>
        <v>41852.799999999996</v>
      </c>
      <c r="W1004" s="48">
        <f t="shared" si="525"/>
        <v>84124.127999999997</v>
      </c>
      <c r="X1004" s="44">
        <f t="shared" si="547"/>
        <v>46362.799999999996</v>
      </c>
      <c r="Y1004" s="48">
        <f t="shared" si="526"/>
        <v>93189.227999999988</v>
      </c>
      <c r="Z1004" s="20">
        <f t="shared" si="548"/>
        <v>323533.41899999999</v>
      </c>
      <c r="AC1004" s="87">
        <f t="shared" si="530"/>
        <v>264</v>
      </c>
      <c r="AD1004" s="83">
        <f t="shared" si="531"/>
        <v>24552</v>
      </c>
      <c r="AE1004" s="92">
        <f t="shared" si="537"/>
        <v>242.00000000000003</v>
      </c>
      <c r="AF1004" s="92">
        <f t="shared" si="538"/>
        <v>249.26</v>
      </c>
      <c r="AG1004" s="92">
        <f t="shared" si="539"/>
        <v>256.52</v>
      </c>
      <c r="AH1004" s="92">
        <f t="shared" si="540"/>
        <v>264</v>
      </c>
      <c r="AI1004" s="137">
        <f t="shared" si="532"/>
        <v>23474.000000000004</v>
      </c>
      <c r="AJ1004" s="137">
        <f t="shared" si="533"/>
        <v>24178.219999999998</v>
      </c>
      <c r="AK1004" s="137">
        <f t="shared" si="534"/>
        <v>24882.44</v>
      </c>
      <c r="AL1004" s="137">
        <f t="shared" si="535"/>
        <v>25608</v>
      </c>
    </row>
    <row r="1005" spans="1:38" ht="30.6">
      <c r="A1005" s="5" t="s">
        <v>192</v>
      </c>
      <c r="B1005" s="5" t="s">
        <v>227</v>
      </c>
      <c r="C1005" s="22" t="s">
        <v>1772</v>
      </c>
      <c r="D1005" s="22" t="s">
        <v>1783</v>
      </c>
      <c r="E1005" s="22" t="s">
        <v>1784</v>
      </c>
      <c r="F1005" s="22" t="s">
        <v>1787</v>
      </c>
      <c r="G1005" s="22"/>
      <c r="H1005" s="23" t="s">
        <v>482</v>
      </c>
      <c r="I1005" s="24">
        <v>6750</v>
      </c>
      <c r="J1005" s="32">
        <v>6150</v>
      </c>
      <c r="K1005" s="26" t="s">
        <v>1273</v>
      </c>
      <c r="L1005" s="13">
        <f t="shared" si="527"/>
        <v>75</v>
      </c>
      <c r="M1005" s="27">
        <f t="shared" si="549"/>
        <v>6525</v>
      </c>
      <c r="N1005" s="27">
        <f t="shared" si="529"/>
        <v>6525.0000000000155</v>
      </c>
      <c r="O1005" s="15">
        <v>0.67</v>
      </c>
      <c r="P1005" s="30">
        <f t="shared" si="542"/>
        <v>9655.5</v>
      </c>
      <c r="Q1005" s="48">
        <f t="shared" si="543"/>
        <v>6469.1850000000004</v>
      </c>
      <c r="R1005" s="44">
        <f t="shared" si="541"/>
        <v>12069.375</v>
      </c>
      <c r="S1005" s="48">
        <f t="shared" si="523"/>
        <v>24259.443750000002</v>
      </c>
      <c r="T1005" s="44">
        <f t="shared" si="545"/>
        <v>12730.499999999998</v>
      </c>
      <c r="U1005" s="48">
        <f t="shared" si="524"/>
        <v>25588.305</v>
      </c>
      <c r="V1005" s="44">
        <f t="shared" si="546"/>
        <v>14267.999999999998</v>
      </c>
      <c r="W1005" s="48">
        <f t="shared" si="525"/>
        <v>28678.68</v>
      </c>
      <c r="X1005" s="44">
        <f t="shared" si="547"/>
        <v>15805.499999999998</v>
      </c>
      <c r="Y1005" s="48">
        <f t="shared" si="526"/>
        <v>31769.055</v>
      </c>
      <c r="Z1005" s="20">
        <f t="shared" si="548"/>
        <v>110295.48375000001</v>
      </c>
      <c r="AC1005" s="87">
        <f t="shared" si="530"/>
        <v>90</v>
      </c>
      <c r="AD1005" s="83">
        <f t="shared" si="531"/>
        <v>8370</v>
      </c>
      <c r="AE1005" s="92">
        <f t="shared" si="537"/>
        <v>82.5</v>
      </c>
      <c r="AF1005" s="92">
        <f t="shared" si="538"/>
        <v>84.974999999999994</v>
      </c>
      <c r="AG1005" s="92">
        <f t="shared" si="539"/>
        <v>87.449999999999989</v>
      </c>
      <c r="AH1005" s="92">
        <f t="shared" si="540"/>
        <v>90</v>
      </c>
      <c r="AI1005" s="137">
        <f t="shared" si="532"/>
        <v>8002.5</v>
      </c>
      <c r="AJ1005" s="137">
        <f t="shared" si="533"/>
        <v>8242.5749999999989</v>
      </c>
      <c r="AK1005" s="137">
        <f t="shared" si="534"/>
        <v>8482.65</v>
      </c>
      <c r="AL1005" s="137">
        <f t="shared" si="535"/>
        <v>8730</v>
      </c>
    </row>
    <row r="1006" spans="1:38" ht="30.6">
      <c r="A1006" s="5" t="s">
        <v>192</v>
      </c>
      <c r="B1006" s="5" t="s">
        <v>227</v>
      </c>
      <c r="C1006" s="22" t="s">
        <v>1772</v>
      </c>
      <c r="D1006" s="22" t="s">
        <v>1783</v>
      </c>
      <c r="E1006" s="22" t="s">
        <v>1784</v>
      </c>
      <c r="F1006" s="22" t="s">
        <v>1788</v>
      </c>
      <c r="G1006" s="22"/>
      <c r="H1006" s="23" t="s">
        <v>482</v>
      </c>
      <c r="I1006" s="24">
        <v>27000</v>
      </c>
      <c r="J1006" s="32">
        <v>16400</v>
      </c>
      <c r="K1006" s="26" t="s">
        <v>1311</v>
      </c>
      <c r="L1006" s="13">
        <f t="shared" si="527"/>
        <v>200</v>
      </c>
      <c r="M1006" s="27">
        <f t="shared" si="549"/>
        <v>17400</v>
      </c>
      <c r="N1006" s="27">
        <f t="shared" si="529"/>
        <v>17400.00000000004</v>
      </c>
      <c r="O1006" s="15">
        <v>0.67</v>
      </c>
      <c r="P1006" s="30">
        <f t="shared" si="542"/>
        <v>25748</v>
      </c>
      <c r="Q1006" s="48">
        <f t="shared" si="543"/>
        <v>17251.16</v>
      </c>
      <c r="R1006" s="44">
        <f t="shared" si="541"/>
        <v>32185</v>
      </c>
      <c r="S1006" s="48">
        <f t="shared" si="523"/>
        <v>64691.850000000006</v>
      </c>
      <c r="T1006" s="44">
        <f t="shared" si="545"/>
        <v>33948</v>
      </c>
      <c r="U1006" s="48">
        <f t="shared" si="524"/>
        <v>68235.48</v>
      </c>
      <c r="V1006" s="44">
        <f t="shared" si="546"/>
        <v>38048</v>
      </c>
      <c r="W1006" s="48">
        <f t="shared" si="525"/>
        <v>76476.479999999996</v>
      </c>
      <c r="X1006" s="44">
        <f t="shared" si="547"/>
        <v>42148</v>
      </c>
      <c r="Y1006" s="48">
        <f t="shared" si="526"/>
        <v>84717.48000000001</v>
      </c>
      <c r="Z1006" s="20">
        <f t="shared" si="548"/>
        <v>294121.29000000004</v>
      </c>
      <c r="AC1006" s="87">
        <f t="shared" si="530"/>
        <v>240</v>
      </c>
      <c r="AD1006" s="83">
        <f t="shared" si="531"/>
        <v>22320</v>
      </c>
      <c r="AE1006" s="92">
        <f t="shared" si="537"/>
        <v>220.00000000000003</v>
      </c>
      <c r="AF1006" s="92">
        <f t="shared" si="538"/>
        <v>226.6</v>
      </c>
      <c r="AG1006" s="92">
        <f t="shared" si="539"/>
        <v>233.2</v>
      </c>
      <c r="AH1006" s="92">
        <f t="shared" si="540"/>
        <v>240</v>
      </c>
      <c r="AI1006" s="137">
        <f t="shared" si="532"/>
        <v>21340.000000000004</v>
      </c>
      <c r="AJ1006" s="137">
        <f t="shared" si="533"/>
        <v>21980.2</v>
      </c>
      <c r="AK1006" s="137">
        <f t="shared" si="534"/>
        <v>22620.399999999998</v>
      </c>
      <c r="AL1006" s="137">
        <f t="shared" si="535"/>
        <v>23280</v>
      </c>
    </row>
    <row r="1007" spans="1:38" ht="20.399999999999999">
      <c r="A1007" s="5" t="s">
        <v>192</v>
      </c>
      <c r="B1007" s="5" t="s">
        <v>227</v>
      </c>
      <c r="C1007" s="22" t="s">
        <v>1772</v>
      </c>
      <c r="D1007" s="22" t="s">
        <v>1783</v>
      </c>
      <c r="E1007" s="22" t="s">
        <v>1789</v>
      </c>
      <c r="F1007" s="22"/>
      <c r="G1007" s="22"/>
      <c r="H1007" s="23" t="s">
        <v>482</v>
      </c>
      <c r="I1007" s="24">
        <v>3375</v>
      </c>
      <c r="J1007" s="32">
        <v>38950</v>
      </c>
      <c r="K1007" s="26" t="s">
        <v>1790</v>
      </c>
      <c r="L1007" s="13">
        <f t="shared" si="527"/>
        <v>475</v>
      </c>
      <c r="M1007" s="27">
        <f t="shared" si="549"/>
        <v>41325</v>
      </c>
      <c r="N1007" s="27">
        <f t="shared" si="529"/>
        <v>41325.000000000095</v>
      </c>
      <c r="O1007" s="15">
        <v>83.33</v>
      </c>
      <c r="P1007" s="30">
        <f t="shared" si="542"/>
        <v>61151.5</v>
      </c>
      <c r="Q1007" s="48">
        <f t="shared" si="543"/>
        <v>5095754.4950000001</v>
      </c>
      <c r="R1007" s="44">
        <f t="shared" si="541"/>
        <v>76439.375</v>
      </c>
      <c r="S1007" s="48">
        <f t="shared" si="523"/>
        <v>19109079.356249999</v>
      </c>
      <c r="T1007" s="44">
        <f t="shared" si="545"/>
        <v>80626.5</v>
      </c>
      <c r="U1007" s="48">
        <f t="shared" si="524"/>
        <v>20155818.734999999</v>
      </c>
      <c r="V1007" s="44">
        <f t="shared" si="546"/>
        <v>90364</v>
      </c>
      <c r="W1007" s="48">
        <f t="shared" si="525"/>
        <v>22590096.359999999</v>
      </c>
      <c r="X1007" s="44">
        <f t="shared" si="547"/>
        <v>100101.5</v>
      </c>
      <c r="Y1007" s="48">
        <f t="shared" si="526"/>
        <v>25024373.984999999</v>
      </c>
      <c r="Z1007" s="20">
        <f t="shared" si="548"/>
        <v>86879368.436250001</v>
      </c>
      <c r="AC1007" s="87">
        <f t="shared" si="530"/>
        <v>570</v>
      </c>
      <c r="AD1007" s="83">
        <f t="shared" si="531"/>
        <v>53010</v>
      </c>
      <c r="AE1007" s="92">
        <f t="shared" si="537"/>
        <v>522.5</v>
      </c>
      <c r="AF1007" s="92">
        <f t="shared" si="538"/>
        <v>538.17499999999995</v>
      </c>
      <c r="AG1007" s="92">
        <f t="shared" si="539"/>
        <v>553.84999999999991</v>
      </c>
      <c r="AH1007" s="92">
        <f t="shared" si="540"/>
        <v>570</v>
      </c>
      <c r="AI1007" s="137">
        <f t="shared" si="532"/>
        <v>50682.5</v>
      </c>
      <c r="AJ1007" s="137">
        <f t="shared" si="533"/>
        <v>52202.974999999999</v>
      </c>
      <c r="AK1007" s="137">
        <f t="shared" si="534"/>
        <v>53723.44999999999</v>
      </c>
      <c r="AL1007" s="137">
        <f t="shared" si="535"/>
        <v>55290</v>
      </c>
    </row>
    <row r="1008" spans="1:38">
      <c r="A1008" s="5" t="s">
        <v>192</v>
      </c>
      <c r="B1008" s="5" t="s">
        <v>227</v>
      </c>
      <c r="C1008" s="22" t="s">
        <v>85</v>
      </c>
      <c r="D1008" s="22"/>
      <c r="E1008" s="22"/>
      <c r="F1008" s="22"/>
      <c r="G1008" s="22"/>
      <c r="H1008" s="23"/>
      <c r="I1008" s="24"/>
      <c r="J1008" s="32"/>
      <c r="K1008" s="26"/>
      <c r="L1008" s="13">
        <f t="shared" si="527"/>
        <v>0</v>
      </c>
      <c r="M1008" s="27"/>
      <c r="N1008" s="27">
        <f t="shared" si="529"/>
        <v>0</v>
      </c>
      <c r="P1008" s="30">
        <f t="shared" si="542"/>
        <v>0</v>
      </c>
      <c r="Q1008" s="48">
        <f t="shared" si="543"/>
        <v>0</v>
      </c>
      <c r="R1008" s="44">
        <f t="shared" si="541"/>
        <v>0</v>
      </c>
      <c r="S1008" s="48">
        <f t="shared" si="523"/>
        <v>0</v>
      </c>
      <c r="T1008" s="44">
        <f t="shared" si="545"/>
        <v>0</v>
      </c>
      <c r="U1008" s="48">
        <f t="shared" si="524"/>
        <v>0</v>
      </c>
      <c r="V1008" s="44">
        <f t="shared" si="546"/>
        <v>0</v>
      </c>
      <c r="W1008" s="48">
        <f t="shared" si="525"/>
        <v>0</v>
      </c>
      <c r="X1008" s="44">
        <f t="shared" si="547"/>
        <v>0</v>
      </c>
      <c r="Y1008" s="48">
        <f t="shared" si="526"/>
        <v>0</v>
      </c>
      <c r="Z1008" s="34">
        <f>SUM(Z1004:Z1007)</f>
        <v>87607318.629000008</v>
      </c>
      <c r="AC1008" s="87">
        <f t="shared" si="530"/>
        <v>0</v>
      </c>
      <c r="AD1008" s="83">
        <f t="shared" si="531"/>
        <v>0</v>
      </c>
      <c r="AE1008" s="92">
        <f t="shared" si="537"/>
        <v>0</v>
      </c>
      <c r="AF1008" s="92">
        <f t="shared" si="538"/>
        <v>0</v>
      </c>
      <c r="AG1008" s="92">
        <f t="shared" si="539"/>
        <v>0</v>
      </c>
      <c r="AH1008" s="92">
        <f t="shared" si="540"/>
        <v>0</v>
      </c>
      <c r="AI1008" s="137">
        <f t="shared" si="532"/>
        <v>0</v>
      </c>
      <c r="AJ1008" s="137">
        <f t="shared" si="533"/>
        <v>0</v>
      </c>
      <c r="AK1008" s="137">
        <f t="shared" si="534"/>
        <v>0</v>
      </c>
      <c r="AL1008" s="137">
        <f t="shared" si="535"/>
        <v>0</v>
      </c>
    </row>
    <row r="1009" spans="1:38" ht="20.399999999999999">
      <c r="A1009" s="5" t="s">
        <v>192</v>
      </c>
      <c r="B1009" s="5" t="s">
        <v>227</v>
      </c>
      <c r="C1009" s="22" t="s">
        <v>1772</v>
      </c>
      <c r="D1009" s="22" t="s">
        <v>1791</v>
      </c>
      <c r="E1009" s="22" t="s">
        <v>1792</v>
      </c>
      <c r="F1009" s="22" t="s">
        <v>1793</v>
      </c>
      <c r="G1009" s="22"/>
      <c r="H1009" s="23" t="s">
        <v>1123</v>
      </c>
      <c r="I1009" s="24">
        <v>810</v>
      </c>
      <c r="J1009" s="32">
        <v>8200</v>
      </c>
      <c r="K1009" s="26" t="s">
        <v>1776</v>
      </c>
      <c r="L1009" s="13">
        <f t="shared" si="527"/>
        <v>100</v>
      </c>
      <c r="M1009" s="27">
        <f>+L1009*87</f>
        <v>8700</v>
      </c>
      <c r="N1009" s="27">
        <f t="shared" si="529"/>
        <v>8700.00000000002</v>
      </c>
      <c r="O1009" s="15">
        <v>12</v>
      </c>
      <c r="P1009" s="30">
        <f t="shared" si="542"/>
        <v>12874</v>
      </c>
      <c r="Q1009" s="48">
        <f t="shared" si="543"/>
        <v>154488</v>
      </c>
      <c r="R1009" s="44">
        <f t="shared" si="541"/>
        <v>16092.5</v>
      </c>
      <c r="S1009" s="48">
        <f t="shared" ref="S1009:S1073" si="550">+R1009*O1009*3</f>
        <v>579330</v>
      </c>
      <c r="T1009" s="44">
        <f t="shared" si="545"/>
        <v>16974</v>
      </c>
      <c r="U1009" s="48">
        <f t="shared" ref="U1009:U1073" si="551">+T1009*O1009*3</f>
        <v>611064</v>
      </c>
      <c r="V1009" s="44">
        <f t="shared" si="546"/>
        <v>19024</v>
      </c>
      <c r="W1009" s="48">
        <f t="shared" ref="W1009:W1073" si="552">+V1009*O1009*3</f>
        <v>684864</v>
      </c>
      <c r="X1009" s="44">
        <f t="shared" si="547"/>
        <v>21074</v>
      </c>
      <c r="Y1009" s="48">
        <f t="shared" ref="Y1009:Y1073" si="553">+X1009*O1009*3</f>
        <v>758664</v>
      </c>
      <c r="Z1009" s="20">
        <f t="shared" si="548"/>
        <v>2633922</v>
      </c>
      <c r="AC1009" s="87">
        <f t="shared" si="530"/>
        <v>120</v>
      </c>
      <c r="AD1009" s="83">
        <f t="shared" si="531"/>
        <v>11160</v>
      </c>
      <c r="AE1009" s="92">
        <f t="shared" si="537"/>
        <v>110.00000000000001</v>
      </c>
      <c r="AF1009" s="92">
        <f t="shared" si="538"/>
        <v>113.3</v>
      </c>
      <c r="AG1009" s="92">
        <f t="shared" si="539"/>
        <v>116.6</v>
      </c>
      <c r="AH1009" s="92">
        <f t="shared" si="540"/>
        <v>120</v>
      </c>
      <c r="AI1009" s="137">
        <f t="shared" si="532"/>
        <v>10670.000000000002</v>
      </c>
      <c r="AJ1009" s="137">
        <f t="shared" si="533"/>
        <v>10990.1</v>
      </c>
      <c r="AK1009" s="137">
        <f t="shared" si="534"/>
        <v>11310.199999999999</v>
      </c>
      <c r="AL1009" s="137">
        <f t="shared" si="535"/>
        <v>11640</v>
      </c>
    </row>
    <row r="1010" spans="1:38" ht="20.399999999999999">
      <c r="A1010" s="5" t="s">
        <v>192</v>
      </c>
      <c r="B1010" s="5" t="s">
        <v>227</v>
      </c>
      <c r="C1010" s="22" t="s">
        <v>1772</v>
      </c>
      <c r="D1010" s="22" t="s">
        <v>1791</v>
      </c>
      <c r="E1010" s="22" t="s">
        <v>1794</v>
      </c>
      <c r="F1010" s="22" t="s">
        <v>1793</v>
      </c>
      <c r="G1010" s="22"/>
      <c r="H1010" s="23" t="s">
        <v>606</v>
      </c>
      <c r="I1010" s="24">
        <v>810</v>
      </c>
      <c r="J1010" s="32">
        <v>4100</v>
      </c>
      <c r="K1010" s="26" t="s">
        <v>1294</v>
      </c>
      <c r="L1010" s="13">
        <f t="shared" si="527"/>
        <v>50</v>
      </c>
      <c r="M1010" s="27">
        <f>+L1010*87</f>
        <v>4350</v>
      </c>
      <c r="N1010" s="27">
        <f t="shared" si="529"/>
        <v>4350.00000000001</v>
      </c>
      <c r="O1010" s="15">
        <v>10</v>
      </c>
      <c r="P1010" s="30">
        <f t="shared" si="542"/>
        <v>6437</v>
      </c>
      <c r="Q1010" s="48">
        <f t="shared" si="543"/>
        <v>64370</v>
      </c>
      <c r="R1010" s="44">
        <f t="shared" si="541"/>
        <v>8046.25</v>
      </c>
      <c r="S1010" s="48">
        <f t="shared" si="550"/>
        <v>241387.5</v>
      </c>
      <c r="T1010" s="44">
        <f t="shared" si="545"/>
        <v>8487</v>
      </c>
      <c r="U1010" s="48">
        <f t="shared" si="551"/>
        <v>254610</v>
      </c>
      <c r="V1010" s="44">
        <f t="shared" si="546"/>
        <v>9512</v>
      </c>
      <c r="W1010" s="48">
        <f t="shared" si="552"/>
        <v>285360</v>
      </c>
      <c r="X1010" s="44">
        <f t="shared" si="547"/>
        <v>10537</v>
      </c>
      <c r="Y1010" s="48">
        <f t="shared" si="553"/>
        <v>316110</v>
      </c>
      <c r="Z1010" s="20">
        <f t="shared" si="548"/>
        <v>1097467.5</v>
      </c>
      <c r="AC1010" s="87">
        <f t="shared" si="530"/>
        <v>60</v>
      </c>
      <c r="AD1010" s="83">
        <f t="shared" si="531"/>
        <v>5580</v>
      </c>
      <c r="AE1010" s="92">
        <f t="shared" si="537"/>
        <v>55.000000000000007</v>
      </c>
      <c r="AF1010" s="92">
        <f t="shared" si="538"/>
        <v>56.65</v>
      </c>
      <c r="AG1010" s="92">
        <f t="shared" si="539"/>
        <v>58.3</v>
      </c>
      <c r="AH1010" s="92">
        <f t="shared" si="540"/>
        <v>60</v>
      </c>
      <c r="AI1010" s="137">
        <f t="shared" si="532"/>
        <v>5335.0000000000009</v>
      </c>
      <c r="AJ1010" s="137">
        <f t="shared" si="533"/>
        <v>5495.05</v>
      </c>
      <c r="AK1010" s="137">
        <f t="shared" si="534"/>
        <v>5655.0999999999995</v>
      </c>
      <c r="AL1010" s="137">
        <f t="shared" si="535"/>
        <v>5820</v>
      </c>
    </row>
    <row r="1011" spans="1:38" ht="20.399999999999999">
      <c r="A1011" s="5" t="s">
        <v>192</v>
      </c>
      <c r="B1011" s="5" t="s">
        <v>227</v>
      </c>
      <c r="C1011" s="22" t="s">
        <v>1772</v>
      </c>
      <c r="D1011" s="22" t="s">
        <v>1791</v>
      </c>
      <c r="E1011" s="22" t="s">
        <v>1795</v>
      </c>
      <c r="F1011" s="22" t="s">
        <v>1793</v>
      </c>
      <c r="G1011" s="22"/>
      <c r="H1011" s="23" t="s">
        <v>482</v>
      </c>
      <c r="I1011" s="24">
        <v>6075</v>
      </c>
      <c r="J1011" s="32">
        <v>12300</v>
      </c>
      <c r="K1011" s="26" t="s">
        <v>1204</v>
      </c>
      <c r="L1011" s="13">
        <f t="shared" si="527"/>
        <v>150</v>
      </c>
      <c r="M1011" s="27">
        <f>+L1011*87</f>
        <v>13050</v>
      </c>
      <c r="N1011" s="27">
        <f t="shared" si="529"/>
        <v>13050.000000000031</v>
      </c>
      <c r="O1011" s="15">
        <v>15</v>
      </c>
      <c r="P1011" s="30">
        <f t="shared" si="542"/>
        <v>19311</v>
      </c>
      <c r="Q1011" s="48">
        <f t="shared" si="543"/>
        <v>289665</v>
      </c>
      <c r="R1011" s="44">
        <f t="shared" si="541"/>
        <v>24138.75</v>
      </c>
      <c r="S1011" s="48">
        <f t="shared" si="550"/>
        <v>1086243.75</v>
      </c>
      <c r="T1011" s="44">
        <f t="shared" si="545"/>
        <v>25460.999999999996</v>
      </c>
      <c r="U1011" s="48">
        <f t="shared" si="551"/>
        <v>1145744.9999999998</v>
      </c>
      <c r="V1011" s="44">
        <f t="shared" si="546"/>
        <v>28535.999999999996</v>
      </c>
      <c r="W1011" s="48">
        <f t="shared" si="552"/>
        <v>1284119.9999999998</v>
      </c>
      <c r="X1011" s="44">
        <f t="shared" si="547"/>
        <v>31610.999999999996</v>
      </c>
      <c r="Y1011" s="48">
        <f t="shared" si="553"/>
        <v>1422494.9999999998</v>
      </c>
      <c r="Z1011" s="20">
        <f t="shared" si="548"/>
        <v>4938603.7499999991</v>
      </c>
      <c r="AC1011" s="87">
        <f t="shared" si="530"/>
        <v>180</v>
      </c>
      <c r="AD1011" s="83">
        <f t="shared" si="531"/>
        <v>16740</v>
      </c>
      <c r="AE1011" s="92">
        <f t="shared" si="537"/>
        <v>165</v>
      </c>
      <c r="AF1011" s="92">
        <f t="shared" si="538"/>
        <v>169.95</v>
      </c>
      <c r="AG1011" s="92">
        <f t="shared" si="539"/>
        <v>174.89999999999998</v>
      </c>
      <c r="AH1011" s="92">
        <f t="shared" si="540"/>
        <v>180</v>
      </c>
      <c r="AI1011" s="137">
        <f t="shared" si="532"/>
        <v>16005</v>
      </c>
      <c r="AJ1011" s="137">
        <f t="shared" si="533"/>
        <v>16485.149999999998</v>
      </c>
      <c r="AK1011" s="137">
        <f t="shared" si="534"/>
        <v>16965.3</v>
      </c>
      <c r="AL1011" s="137">
        <f t="shared" si="535"/>
        <v>17460</v>
      </c>
    </row>
    <row r="1012" spans="1:38">
      <c r="A1012" s="5" t="s">
        <v>192</v>
      </c>
      <c r="B1012" s="5" t="s">
        <v>227</v>
      </c>
      <c r="C1012" s="22" t="s">
        <v>1772</v>
      </c>
      <c r="D1012" s="22" t="s">
        <v>2262</v>
      </c>
      <c r="E1012" s="22" t="s">
        <v>1796</v>
      </c>
      <c r="F1012" s="22" t="s">
        <v>2263</v>
      </c>
      <c r="G1012" s="22"/>
      <c r="H1012" s="23" t="s">
        <v>606</v>
      </c>
      <c r="I1012" s="24"/>
      <c r="J1012" s="32">
        <f ca="1">+L1012*82</f>
        <v>1230</v>
      </c>
      <c r="K1012" s="26"/>
      <c r="L1012" s="13">
        <f t="shared" ca="1" si="527"/>
        <v>0.74926829268292683</v>
      </c>
      <c r="M1012" s="27"/>
      <c r="N1012" s="27"/>
      <c r="Q1012" s="48"/>
      <c r="R1012" s="44"/>
      <c r="S1012" s="48"/>
      <c r="T1012" s="44"/>
      <c r="U1012" s="48"/>
      <c r="V1012" s="44"/>
      <c r="W1012" s="48"/>
      <c r="X1012" s="44"/>
      <c r="Y1012" s="48"/>
      <c r="AC1012" s="87">
        <f t="shared" ca="1" si="530"/>
        <v>18</v>
      </c>
      <c r="AD1012" s="83">
        <f t="shared" ca="1" si="531"/>
        <v>1674</v>
      </c>
      <c r="AE1012" s="92">
        <f t="shared" ca="1" si="537"/>
        <v>16.5</v>
      </c>
      <c r="AF1012" s="92">
        <f t="shared" ca="1" si="538"/>
        <v>16.995000000000001</v>
      </c>
      <c r="AG1012" s="92">
        <f t="shared" ca="1" si="539"/>
        <v>17.489999999999998</v>
      </c>
      <c r="AH1012" s="92">
        <f t="shared" ca="1" si="540"/>
        <v>18</v>
      </c>
      <c r="AI1012" s="137">
        <f t="shared" ca="1" si="532"/>
        <v>79.946926829268293</v>
      </c>
      <c r="AJ1012" s="137">
        <f t="shared" ca="1" si="533"/>
        <v>82.34533463414634</v>
      </c>
      <c r="AK1012" s="137">
        <f t="shared" ca="1" si="534"/>
        <v>84.743742439024388</v>
      </c>
      <c r="AL1012" s="137">
        <f t="shared" ca="1" si="535"/>
        <v>87.214829268292689</v>
      </c>
    </row>
    <row r="1013" spans="1:38">
      <c r="A1013" s="5" t="s">
        <v>192</v>
      </c>
      <c r="B1013" s="5" t="s">
        <v>227</v>
      </c>
      <c r="C1013" s="22" t="s">
        <v>1772</v>
      </c>
      <c r="D1013" s="22" t="s">
        <v>2265</v>
      </c>
      <c r="E1013" s="22" t="s">
        <v>1796</v>
      </c>
      <c r="F1013" s="22" t="s">
        <v>2264</v>
      </c>
      <c r="G1013" s="22"/>
      <c r="H1013" s="23" t="s">
        <v>606</v>
      </c>
      <c r="I1013" s="24"/>
      <c r="J1013" s="32">
        <f t="shared" ref="J1013:J1014" ca="1" si="554">+L1013*82</f>
        <v>3280</v>
      </c>
      <c r="K1013" s="26"/>
      <c r="L1013" s="13">
        <f t="shared" ca="1" si="527"/>
        <v>0.74926829268292683</v>
      </c>
      <c r="M1013" s="27"/>
      <c r="N1013" s="27"/>
      <c r="Q1013" s="48"/>
      <c r="R1013" s="44"/>
      <c r="S1013" s="48"/>
      <c r="T1013" s="44"/>
      <c r="U1013" s="48"/>
      <c r="V1013" s="44"/>
      <c r="W1013" s="48"/>
      <c r="X1013" s="44"/>
      <c r="Y1013" s="48"/>
      <c r="AC1013" s="87">
        <f t="shared" ca="1" si="530"/>
        <v>48</v>
      </c>
      <c r="AD1013" s="83">
        <f t="shared" ca="1" si="531"/>
        <v>4464</v>
      </c>
      <c r="AE1013" s="92">
        <f t="shared" ca="1" si="537"/>
        <v>44</v>
      </c>
      <c r="AF1013" s="92">
        <f t="shared" ca="1" si="538"/>
        <v>45.32</v>
      </c>
      <c r="AG1013" s="92">
        <f t="shared" ca="1" si="539"/>
        <v>46.64</v>
      </c>
      <c r="AH1013" s="92">
        <f t="shared" ca="1" si="540"/>
        <v>48</v>
      </c>
      <c r="AI1013" s="137">
        <f t="shared" ca="1" si="532"/>
        <v>79.946926829268293</v>
      </c>
      <c r="AJ1013" s="137">
        <f t="shared" ca="1" si="533"/>
        <v>82.34533463414634</v>
      </c>
      <c r="AK1013" s="137">
        <f t="shared" ca="1" si="534"/>
        <v>84.743742439024388</v>
      </c>
      <c r="AL1013" s="137">
        <f t="shared" ca="1" si="535"/>
        <v>87.214829268292689</v>
      </c>
    </row>
    <row r="1014" spans="1:38">
      <c r="A1014" s="5" t="s">
        <v>192</v>
      </c>
      <c r="B1014" s="5" t="s">
        <v>227</v>
      </c>
      <c r="C1014" s="22" t="s">
        <v>1772</v>
      </c>
      <c r="D1014" s="22" t="s">
        <v>2266</v>
      </c>
      <c r="E1014" s="22" t="s">
        <v>1796</v>
      </c>
      <c r="F1014" s="22" t="s">
        <v>2261</v>
      </c>
      <c r="G1014" s="22"/>
      <c r="H1014" s="23" t="s">
        <v>606</v>
      </c>
      <c r="I1014" s="24"/>
      <c r="J1014" s="32">
        <f t="shared" ca="1" si="554"/>
        <v>4100</v>
      </c>
      <c r="K1014" s="26"/>
      <c r="L1014" s="13">
        <f t="shared" ca="1" si="527"/>
        <v>0.74926829268292683</v>
      </c>
      <c r="M1014" s="27"/>
      <c r="N1014" s="27"/>
      <c r="Q1014" s="48"/>
      <c r="R1014" s="44"/>
      <c r="S1014" s="48"/>
      <c r="T1014" s="44"/>
      <c r="U1014" s="48"/>
      <c r="V1014" s="44"/>
      <c r="W1014" s="48"/>
      <c r="X1014" s="44"/>
      <c r="Y1014" s="48"/>
      <c r="AC1014" s="87">
        <f t="shared" ca="1" si="530"/>
        <v>60</v>
      </c>
      <c r="AD1014" s="83">
        <f t="shared" ca="1" si="531"/>
        <v>5580</v>
      </c>
      <c r="AE1014" s="92">
        <f t="shared" ca="1" si="537"/>
        <v>55.000000000000007</v>
      </c>
      <c r="AF1014" s="92">
        <f t="shared" ca="1" si="538"/>
        <v>56.65</v>
      </c>
      <c r="AG1014" s="92">
        <f t="shared" ca="1" si="539"/>
        <v>58.3</v>
      </c>
      <c r="AH1014" s="92">
        <f t="shared" ca="1" si="540"/>
        <v>60</v>
      </c>
      <c r="AI1014" s="137">
        <f t="shared" ca="1" si="532"/>
        <v>79.946926829268293</v>
      </c>
      <c r="AJ1014" s="137">
        <f t="shared" ca="1" si="533"/>
        <v>82.34533463414634</v>
      </c>
      <c r="AK1014" s="137">
        <f t="shared" ca="1" si="534"/>
        <v>84.743742439024388</v>
      </c>
      <c r="AL1014" s="137">
        <f t="shared" ca="1" si="535"/>
        <v>87.214829268292689</v>
      </c>
    </row>
    <row r="1015" spans="1:38" ht="20.399999999999999">
      <c r="A1015" s="5" t="s">
        <v>192</v>
      </c>
      <c r="B1015" s="5" t="s">
        <v>227</v>
      </c>
      <c r="C1015" s="22" t="s">
        <v>1772</v>
      </c>
      <c r="D1015" s="22" t="s">
        <v>1791</v>
      </c>
      <c r="E1015" s="22" t="s">
        <v>1796</v>
      </c>
      <c r="F1015" s="22" t="s">
        <v>1793</v>
      </c>
      <c r="G1015" s="22"/>
      <c r="H1015" s="23" t="s">
        <v>606</v>
      </c>
      <c r="I1015" s="24">
        <v>1620</v>
      </c>
      <c r="J1015" s="32">
        <v>4100</v>
      </c>
      <c r="K1015" s="26" t="s">
        <v>1797</v>
      </c>
      <c r="L1015" s="13">
        <f t="shared" si="527"/>
        <v>50</v>
      </c>
      <c r="M1015" s="27">
        <f>+L1015*87</f>
        <v>4350</v>
      </c>
      <c r="N1015" s="27">
        <f t="shared" si="529"/>
        <v>4350.00000000001</v>
      </c>
      <c r="O1015" s="15">
        <v>25</v>
      </c>
      <c r="P1015" s="30">
        <f t="shared" si="542"/>
        <v>6437</v>
      </c>
      <c r="Q1015" s="48">
        <f t="shared" si="543"/>
        <v>160925</v>
      </c>
      <c r="R1015" s="44">
        <f t="shared" si="541"/>
        <v>8046.25</v>
      </c>
      <c r="S1015" s="48">
        <f t="shared" si="550"/>
        <v>603468.75</v>
      </c>
      <c r="T1015" s="44">
        <f t="shared" si="545"/>
        <v>8487</v>
      </c>
      <c r="U1015" s="48">
        <f t="shared" si="551"/>
        <v>636525</v>
      </c>
      <c r="V1015" s="44">
        <f t="shared" si="546"/>
        <v>9512</v>
      </c>
      <c r="W1015" s="48">
        <f t="shared" si="552"/>
        <v>713400</v>
      </c>
      <c r="X1015" s="44">
        <f t="shared" si="547"/>
        <v>10537</v>
      </c>
      <c r="Y1015" s="48">
        <f t="shared" si="553"/>
        <v>790275</v>
      </c>
      <c r="Z1015" s="20">
        <f t="shared" si="548"/>
        <v>2743668.75</v>
      </c>
      <c r="AC1015" s="87">
        <f t="shared" si="530"/>
        <v>60</v>
      </c>
      <c r="AD1015" s="83">
        <f t="shared" si="531"/>
        <v>5580</v>
      </c>
      <c r="AE1015" s="92">
        <f t="shared" si="537"/>
        <v>55.000000000000007</v>
      </c>
      <c r="AF1015" s="92">
        <f t="shared" si="538"/>
        <v>56.65</v>
      </c>
      <c r="AG1015" s="92">
        <f t="shared" si="539"/>
        <v>58.3</v>
      </c>
      <c r="AH1015" s="92">
        <f t="shared" si="540"/>
        <v>60</v>
      </c>
      <c r="AI1015" s="137">
        <f t="shared" si="532"/>
        <v>5335.0000000000009</v>
      </c>
      <c r="AJ1015" s="137">
        <f t="shared" si="533"/>
        <v>5495.05</v>
      </c>
      <c r="AK1015" s="137">
        <f t="shared" si="534"/>
        <v>5655.0999999999995</v>
      </c>
      <c r="AL1015" s="137">
        <f t="shared" si="535"/>
        <v>5820</v>
      </c>
    </row>
    <row r="1016" spans="1:38" ht="20.399999999999999">
      <c r="A1016" s="5" t="s">
        <v>192</v>
      </c>
      <c r="B1016" s="5" t="s">
        <v>227</v>
      </c>
      <c r="C1016" s="22" t="s">
        <v>1772</v>
      </c>
      <c r="D1016" s="22" t="s">
        <v>1791</v>
      </c>
      <c r="E1016" s="22" t="s">
        <v>1798</v>
      </c>
      <c r="F1016" s="22" t="s">
        <v>1793</v>
      </c>
      <c r="G1016" s="22"/>
      <c r="H1016" s="23" t="s">
        <v>1123</v>
      </c>
      <c r="I1016" s="24">
        <v>2025</v>
      </c>
      <c r="J1016" s="32">
        <v>1640</v>
      </c>
      <c r="K1016" s="26" t="s">
        <v>1149</v>
      </c>
      <c r="L1016" s="13">
        <f t="shared" si="527"/>
        <v>20</v>
      </c>
      <c r="M1016" s="27">
        <f>+L1016*87</f>
        <v>1740</v>
      </c>
      <c r="N1016" s="27">
        <f t="shared" ref="N1016" si="555">+(1.0609756097561)*J1016</f>
        <v>1740.0000000000041</v>
      </c>
      <c r="O1016" s="15">
        <v>25</v>
      </c>
      <c r="P1016" s="30">
        <f t="shared" si="542"/>
        <v>2574.8000000000002</v>
      </c>
      <c r="Q1016" s="48">
        <f t="shared" si="543"/>
        <v>64370.000000000007</v>
      </c>
      <c r="R1016" s="44">
        <f t="shared" si="541"/>
        <v>3218.5</v>
      </c>
      <c r="S1016" s="48">
        <f t="shared" si="550"/>
        <v>241387.5</v>
      </c>
      <c r="T1016" s="44">
        <f t="shared" si="545"/>
        <v>3394.7999999999997</v>
      </c>
      <c r="U1016" s="48">
        <f t="shared" si="551"/>
        <v>254610</v>
      </c>
      <c r="V1016" s="44">
        <f t="shared" si="546"/>
        <v>3804.7999999999997</v>
      </c>
      <c r="W1016" s="48">
        <f t="shared" si="552"/>
        <v>285360</v>
      </c>
      <c r="X1016" s="44">
        <f t="shared" si="547"/>
        <v>4214.8</v>
      </c>
      <c r="Y1016" s="48">
        <f t="shared" si="553"/>
        <v>316110</v>
      </c>
      <c r="Z1016" s="20">
        <f t="shared" si="548"/>
        <v>1097467.5</v>
      </c>
      <c r="AC1016" s="87">
        <f t="shared" si="530"/>
        <v>24</v>
      </c>
      <c r="AD1016" s="83">
        <f t="shared" si="531"/>
        <v>2232</v>
      </c>
      <c r="AE1016" s="92">
        <f t="shared" si="537"/>
        <v>22</v>
      </c>
      <c r="AF1016" s="92">
        <f t="shared" si="538"/>
        <v>22.66</v>
      </c>
      <c r="AG1016" s="92">
        <f t="shared" si="539"/>
        <v>23.32</v>
      </c>
      <c r="AH1016" s="92">
        <f t="shared" si="540"/>
        <v>24</v>
      </c>
      <c r="AI1016" s="137">
        <f t="shared" si="532"/>
        <v>2134</v>
      </c>
      <c r="AJ1016" s="137">
        <f t="shared" si="533"/>
        <v>2198.02</v>
      </c>
      <c r="AK1016" s="137">
        <f t="shared" si="534"/>
        <v>2262.04</v>
      </c>
      <c r="AL1016" s="137">
        <f t="shared" si="535"/>
        <v>2328</v>
      </c>
    </row>
    <row r="1017" spans="1:38">
      <c r="C1017" s="22" t="s">
        <v>85</v>
      </c>
      <c r="D1017" s="22"/>
      <c r="E1017" s="22"/>
      <c r="F1017" s="22"/>
      <c r="G1017" s="22"/>
      <c r="H1017" s="23"/>
      <c r="I1017" s="24"/>
      <c r="J1017" s="32"/>
      <c r="K1017" s="26"/>
      <c r="L1017" s="13">
        <f t="shared" si="527"/>
        <v>0</v>
      </c>
      <c r="M1017" s="27"/>
      <c r="N1017" s="27"/>
      <c r="P1017" s="30">
        <f t="shared" si="542"/>
        <v>0</v>
      </c>
      <c r="Q1017" s="48">
        <f t="shared" si="543"/>
        <v>0</v>
      </c>
      <c r="R1017" s="44">
        <f t="shared" si="541"/>
        <v>0</v>
      </c>
      <c r="S1017" s="48">
        <f t="shared" si="550"/>
        <v>0</v>
      </c>
      <c r="T1017" s="44">
        <f t="shared" si="545"/>
        <v>0</v>
      </c>
      <c r="U1017" s="48">
        <f t="shared" si="551"/>
        <v>0</v>
      </c>
      <c r="V1017" s="44">
        <f t="shared" si="546"/>
        <v>0</v>
      </c>
      <c r="W1017" s="48">
        <f t="shared" si="552"/>
        <v>0</v>
      </c>
      <c r="X1017" s="44">
        <f t="shared" si="547"/>
        <v>0</v>
      </c>
      <c r="Y1017" s="48">
        <f t="shared" si="553"/>
        <v>0</v>
      </c>
      <c r="Z1017" s="34">
        <f>SUM(Z1009:Z1016)</f>
        <v>12511129.5</v>
      </c>
      <c r="AC1017" s="87">
        <f t="shared" si="530"/>
        <v>0</v>
      </c>
      <c r="AD1017" s="83">
        <f t="shared" si="531"/>
        <v>0</v>
      </c>
      <c r="AE1017" s="92">
        <f t="shared" si="537"/>
        <v>0</v>
      </c>
      <c r="AF1017" s="92">
        <f t="shared" si="538"/>
        <v>0</v>
      </c>
      <c r="AG1017" s="92">
        <f t="shared" si="539"/>
        <v>0</v>
      </c>
      <c r="AH1017" s="92">
        <f t="shared" si="540"/>
        <v>0</v>
      </c>
      <c r="AI1017" s="137">
        <f t="shared" si="532"/>
        <v>0</v>
      </c>
      <c r="AJ1017" s="137">
        <f t="shared" si="533"/>
        <v>0</v>
      </c>
      <c r="AK1017" s="137">
        <f t="shared" si="534"/>
        <v>0</v>
      </c>
      <c r="AL1017" s="137">
        <f t="shared" si="535"/>
        <v>0</v>
      </c>
    </row>
    <row r="1018" spans="1:38" ht="20.399999999999999">
      <c r="A1018" s="5" t="s">
        <v>285</v>
      </c>
      <c r="B1018" s="5" t="s">
        <v>408</v>
      </c>
      <c r="C1018" s="22" t="s">
        <v>1772</v>
      </c>
      <c r="D1018" s="22" t="s">
        <v>1799</v>
      </c>
      <c r="E1018" s="22" t="s">
        <v>1801</v>
      </c>
      <c r="F1018" s="22"/>
      <c r="G1018" s="22"/>
      <c r="H1018" s="23" t="s">
        <v>537</v>
      </c>
      <c r="I1018" s="24">
        <v>115425</v>
      </c>
      <c r="J1018" s="32">
        <v>98400</v>
      </c>
      <c r="K1018" s="26" t="s">
        <v>594</v>
      </c>
      <c r="L1018" s="13">
        <f t="shared" si="527"/>
        <v>1200</v>
      </c>
      <c r="M1018" s="27">
        <f t="shared" ref="M1018:M1079" si="556">+L1018*87</f>
        <v>104400</v>
      </c>
      <c r="N1018" s="27">
        <f t="shared" ref="N1018:N1079" si="557">+(1.0609756097561)*J1018</f>
        <v>104400.00000000025</v>
      </c>
      <c r="O1018" s="15">
        <v>13</v>
      </c>
      <c r="P1018" s="30">
        <f t="shared" si="542"/>
        <v>154488</v>
      </c>
      <c r="Q1018" s="48">
        <f t="shared" si="543"/>
        <v>2008344</v>
      </c>
      <c r="R1018" s="44">
        <f t="shared" si="541"/>
        <v>193110</v>
      </c>
      <c r="S1018" s="48">
        <f t="shared" si="550"/>
        <v>7531290</v>
      </c>
      <c r="T1018" s="44">
        <f t="shared" si="545"/>
        <v>203687.99999999997</v>
      </c>
      <c r="U1018" s="48">
        <f t="shared" si="551"/>
        <v>7943831.9999999981</v>
      </c>
      <c r="V1018" s="44">
        <f t="shared" si="546"/>
        <v>228287.99999999997</v>
      </c>
      <c r="W1018" s="48">
        <f t="shared" si="552"/>
        <v>8903231.9999999981</v>
      </c>
      <c r="X1018" s="44">
        <f t="shared" si="547"/>
        <v>252887.99999999997</v>
      </c>
      <c r="Y1018" s="48">
        <f t="shared" si="553"/>
        <v>9862631.9999999981</v>
      </c>
      <c r="Z1018" s="20">
        <f t="shared" si="548"/>
        <v>34240985.999999993</v>
      </c>
      <c r="AC1018" s="87">
        <f t="shared" si="530"/>
        <v>1440</v>
      </c>
      <c r="AD1018" s="83">
        <f t="shared" si="531"/>
        <v>133920</v>
      </c>
      <c r="AE1018" s="92">
        <f t="shared" si="537"/>
        <v>1320</v>
      </c>
      <c r="AF1018" s="92">
        <f t="shared" si="538"/>
        <v>1359.6</v>
      </c>
      <c r="AG1018" s="92">
        <f t="shared" si="539"/>
        <v>1399.1999999999998</v>
      </c>
      <c r="AH1018" s="92">
        <f t="shared" si="540"/>
        <v>1440</v>
      </c>
      <c r="AI1018" s="137">
        <f t="shared" si="532"/>
        <v>128040</v>
      </c>
      <c r="AJ1018" s="137">
        <f t="shared" si="533"/>
        <v>131881.19999999998</v>
      </c>
      <c r="AK1018" s="137">
        <f t="shared" si="534"/>
        <v>135722.4</v>
      </c>
      <c r="AL1018" s="137">
        <f t="shared" si="535"/>
        <v>139680</v>
      </c>
    </row>
    <row r="1019" spans="1:38" ht="20.399999999999999">
      <c r="A1019" s="5" t="s">
        <v>285</v>
      </c>
      <c r="B1019" s="5" t="s">
        <v>408</v>
      </c>
      <c r="C1019" s="22" t="s">
        <v>1772</v>
      </c>
      <c r="D1019" s="22" t="s">
        <v>1799</v>
      </c>
      <c r="E1019" s="22" t="s">
        <v>1802</v>
      </c>
      <c r="F1019" s="22" t="s">
        <v>1803</v>
      </c>
      <c r="G1019" s="22"/>
      <c r="H1019" s="23" t="s">
        <v>537</v>
      </c>
      <c r="I1019" s="24">
        <v>4617</v>
      </c>
      <c r="J1019" s="32">
        <v>8200</v>
      </c>
      <c r="K1019" s="26" t="s">
        <v>649</v>
      </c>
      <c r="L1019" s="13">
        <f t="shared" si="527"/>
        <v>100</v>
      </c>
      <c r="M1019" s="27">
        <f t="shared" si="556"/>
        <v>8700</v>
      </c>
      <c r="N1019" s="27">
        <f t="shared" si="557"/>
        <v>8700.00000000002</v>
      </c>
      <c r="O1019" s="15">
        <v>300</v>
      </c>
      <c r="P1019" s="30">
        <f t="shared" si="542"/>
        <v>12874</v>
      </c>
      <c r="Q1019" s="48">
        <f t="shared" si="543"/>
        <v>3862200</v>
      </c>
      <c r="R1019" s="44">
        <f t="shared" si="541"/>
        <v>16092.5</v>
      </c>
      <c r="S1019" s="48">
        <f t="shared" si="550"/>
        <v>14483250</v>
      </c>
      <c r="T1019" s="44">
        <f t="shared" si="545"/>
        <v>16974</v>
      </c>
      <c r="U1019" s="48">
        <f t="shared" si="551"/>
        <v>15276600</v>
      </c>
      <c r="V1019" s="44">
        <f t="shared" si="546"/>
        <v>19024</v>
      </c>
      <c r="W1019" s="48">
        <f t="shared" si="552"/>
        <v>17121600</v>
      </c>
      <c r="X1019" s="44">
        <f t="shared" si="547"/>
        <v>21074</v>
      </c>
      <c r="Y1019" s="48">
        <f t="shared" si="553"/>
        <v>18966600</v>
      </c>
      <c r="Z1019" s="20">
        <f t="shared" si="548"/>
        <v>65848050</v>
      </c>
      <c r="AC1019" s="87">
        <f t="shared" si="530"/>
        <v>120</v>
      </c>
      <c r="AD1019" s="83">
        <f t="shared" si="531"/>
        <v>11160</v>
      </c>
      <c r="AE1019" s="92">
        <f t="shared" si="537"/>
        <v>110.00000000000001</v>
      </c>
      <c r="AF1019" s="92">
        <f t="shared" si="538"/>
        <v>113.3</v>
      </c>
      <c r="AG1019" s="92">
        <f t="shared" si="539"/>
        <v>116.6</v>
      </c>
      <c r="AH1019" s="92">
        <f t="shared" si="540"/>
        <v>120</v>
      </c>
      <c r="AI1019" s="137">
        <f t="shared" si="532"/>
        <v>10670.000000000002</v>
      </c>
      <c r="AJ1019" s="137">
        <f t="shared" si="533"/>
        <v>10990.1</v>
      </c>
      <c r="AK1019" s="137">
        <f t="shared" si="534"/>
        <v>11310.199999999999</v>
      </c>
      <c r="AL1019" s="137">
        <f t="shared" si="535"/>
        <v>11640</v>
      </c>
    </row>
    <row r="1020" spans="1:38" ht="30.6">
      <c r="A1020" s="5" t="s">
        <v>285</v>
      </c>
      <c r="B1020" s="5" t="s">
        <v>408</v>
      </c>
      <c r="C1020" s="22" t="s">
        <v>1772</v>
      </c>
      <c r="D1020" s="22" t="s">
        <v>1799</v>
      </c>
      <c r="E1020" s="22" t="s">
        <v>1804</v>
      </c>
      <c r="F1020" s="22" t="s">
        <v>1805</v>
      </c>
      <c r="G1020" s="22"/>
      <c r="H1020" s="23" t="s">
        <v>537</v>
      </c>
      <c r="I1020" s="24">
        <v>38475</v>
      </c>
      <c r="J1020" s="32">
        <v>24600</v>
      </c>
      <c r="K1020" s="26" t="s">
        <v>708</v>
      </c>
      <c r="L1020" s="13">
        <f t="shared" ref="L1020:L1083" si="558">+J1020/82</f>
        <v>300</v>
      </c>
      <c r="M1020" s="27">
        <f t="shared" si="556"/>
        <v>26100</v>
      </c>
      <c r="N1020" s="27">
        <f t="shared" si="557"/>
        <v>26100.000000000062</v>
      </c>
      <c r="O1020" s="15">
        <v>65</v>
      </c>
      <c r="P1020" s="30">
        <f t="shared" si="542"/>
        <v>38622</v>
      </c>
      <c r="Q1020" s="48">
        <f t="shared" si="543"/>
        <v>2510430</v>
      </c>
      <c r="R1020" s="44">
        <f t="shared" si="541"/>
        <v>48277.5</v>
      </c>
      <c r="S1020" s="48">
        <f t="shared" si="550"/>
        <v>9414112.5</v>
      </c>
      <c r="T1020" s="44">
        <f t="shared" si="545"/>
        <v>50921.999999999993</v>
      </c>
      <c r="U1020" s="48">
        <f t="shared" si="551"/>
        <v>9929789.9999999981</v>
      </c>
      <c r="V1020" s="44">
        <f t="shared" si="546"/>
        <v>57071.999999999993</v>
      </c>
      <c r="W1020" s="48">
        <f t="shared" si="552"/>
        <v>11129039.999999998</v>
      </c>
      <c r="X1020" s="44">
        <f t="shared" si="547"/>
        <v>63221.999999999993</v>
      </c>
      <c r="Y1020" s="48">
        <f t="shared" si="553"/>
        <v>12328289.999999998</v>
      </c>
      <c r="Z1020" s="20">
        <f t="shared" si="548"/>
        <v>42801232.499999993</v>
      </c>
      <c r="AC1020" s="87">
        <f t="shared" si="530"/>
        <v>360</v>
      </c>
      <c r="AD1020" s="83">
        <f t="shared" si="531"/>
        <v>33480</v>
      </c>
      <c r="AE1020" s="92">
        <f t="shared" si="537"/>
        <v>330</v>
      </c>
      <c r="AF1020" s="92">
        <f t="shared" si="538"/>
        <v>339.9</v>
      </c>
      <c r="AG1020" s="92">
        <f t="shared" si="539"/>
        <v>349.79999999999995</v>
      </c>
      <c r="AH1020" s="92">
        <f t="shared" si="540"/>
        <v>360</v>
      </c>
      <c r="AI1020" s="137">
        <f t="shared" si="532"/>
        <v>32010</v>
      </c>
      <c r="AJ1020" s="137">
        <f t="shared" si="533"/>
        <v>32970.299999999996</v>
      </c>
      <c r="AK1020" s="137">
        <f t="shared" si="534"/>
        <v>33930.6</v>
      </c>
      <c r="AL1020" s="137">
        <f t="shared" si="535"/>
        <v>34920</v>
      </c>
    </row>
    <row r="1021" spans="1:38" ht="30.6">
      <c r="A1021" s="5" t="s">
        <v>285</v>
      </c>
      <c r="B1021" s="5" t="s">
        <v>408</v>
      </c>
      <c r="C1021" s="22" t="s">
        <v>1772</v>
      </c>
      <c r="D1021" s="22" t="s">
        <v>1799</v>
      </c>
      <c r="E1021" s="22" t="s">
        <v>1806</v>
      </c>
      <c r="F1021" s="22" t="s">
        <v>1805</v>
      </c>
      <c r="G1021" s="22"/>
      <c r="H1021" s="23" t="s">
        <v>537</v>
      </c>
      <c r="I1021" s="24">
        <v>3847.5</v>
      </c>
      <c r="J1021" s="32">
        <v>16400</v>
      </c>
      <c r="K1021" s="26" t="s">
        <v>1002</v>
      </c>
      <c r="L1021" s="13">
        <f t="shared" si="558"/>
        <v>200</v>
      </c>
      <c r="M1021" s="27">
        <f t="shared" si="556"/>
        <v>17400</v>
      </c>
      <c r="N1021" s="27">
        <f t="shared" si="557"/>
        <v>17400.00000000004</v>
      </c>
      <c r="O1021" s="15">
        <v>12</v>
      </c>
      <c r="P1021" s="30">
        <f t="shared" si="542"/>
        <v>25748</v>
      </c>
      <c r="Q1021" s="48">
        <f t="shared" si="543"/>
        <v>308976</v>
      </c>
      <c r="R1021" s="44">
        <f t="shared" si="541"/>
        <v>32185</v>
      </c>
      <c r="S1021" s="48">
        <f t="shared" si="550"/>
        <v>1158660</v>
      </c>
      <c r="T1021" s="44">
        <f t="shared" si="545"/>
        <v>33948</v>
      </c>
      <c r="U1021" s="48">
        <f t="shared" si="551"/>
        <v>1222128</v>
      </c>
      <c r="V1021" s="44">
        <f t="shared" si="546"/>
        <v>38048</v>
      </c>
      <c r="W1021" s="48">
        <f t="shared" si="552"/>
        <v>1369728</v>
      </c>
      <c r="X1021" s="44">
        <f t="shared" si="547"/>
        <v>42148</v>
      </c>
      <c r="Y1021" s="48">
        <f t="shared" si="553"/>
        <v>1517328</v>
      </c>
      <c r="Z1021" s="20">
        <f t="shared" si="548"/>
        <v>5267844</v>
      </c>
      <c r="AC1021" s="87">
        <f t="shared" si="530"/>
        <v>240</v>
      </c>
      <c r="AD1021" s="83">
        <f t="shared" si="531"/>
        <v>22320</v>
      </c>
      <c r="AE1021" s="92">
        <f t="shared" si="537"/>
        <v>220.00000000000003</v>
      </c>
      <c r="AF1021" s="92">
        <f t="shared" si="538"/>
        <v>226.6</v>
      </c>
      <c r="AG1021" s="92">
        <f t="shared" si="539"/>
        <v>233.2</v>
      </c>
      <c r="AH1021" s="92">
        <f t="shared" si="540"/>
        <v>240</v>
      </c>
      <c r="AI1021" s="137">
        <f t="shared" si="532"/>
        <v>21340.000000000004</v>
      </c>
      <c r="AJ1021" s="137">
        <f t="shared" si="533"/>
        <v>21980.2</v>
      </c>
      <c r="AK1021" s="137">
        <f t="shared" si="534"/>
        <v>22620.399999999998</v>
      </c>
      <c r="AL1021" s="137">
        <f t="shared" si="535"/>
        <v>23280</v>
      </c>
    </row>
    <row r="1022" spans="1:38" ht="20.399999999999999">
      <c r="A1022" s="5" t="s">
        <v>285</v>
      </c>
      <c r="B1022" s="5" t="s">
        <v>408</v>
      </c>
      <c r="C1022" s="22" t="s">
        <v>1772</v>
      </c>
      <c r="D1022" s="22" t="s">
        <v>1807</v>
      </c>
      <c r="E1022" s="22" t="s">
        <v>1808</v>
      </c>
      <c r="F1022" s="22"/>
      <c r="G1022" s="22"/>
      <c r="H1022" s="23" t="s">
        <v>537</v>
      </c>
      <c r="I1022" s="24"/>
      <c r="J1022" s="32">
        <f>350*82</f>
        <v>28700</v>
      </c>
      <c r="K1022" s="26"/>
      <c r="L1022" s="13">
        <f t="shared" si="558"/>
        <v>350</v>
      </c>
      <c r="M1022" s="27">
        <f t="shared" si="556"/>
        <v>30450</v>
      </c>
      <c r="N1022" s="27">
        <f t="shared" si="557"/>
        <v>30450.000000000073</v>
      </c>
      <c r="O1022" s="15">
        <v>1</v>
      </c>
      <c r="P1022" s="30">
        <f t="shared" si="542"/>
        <v>45059</v>
      </c>
      <c r="Q1022" s="48">
        <f t="shared" si="543"/>
        <v>45059</v>
      </c>
      <c r="R1022" s="44">
        <f t="shared" si="541"/>
        <v>56323.75</v>
      </c>
      <c r="S1022" s="48">
        <f t="shared" si="550"/>
        <v>168971.25</v>
      </c>
      <c r="T1022" s="44">
        <f t="shared" si="545"/>
        <v>59408.999999999993</v>
      </c>
      <c r="U1022" s="48">
        <f t="shared" si="551"/>
        <v>178226.99999999997</v>
      </c>
      <c r="V1022" s="44">
        <f t="shared" si="546"/>
        <v>66584</v>
      </c>
      <c r="W1022" s="48">
        <f t="shared" si="552"/>
        <v>199752</v>
      </c>
      <c r="X1022" s="44">
        <f t="shared" si="547"/>
        <v>73759</v>
      </c>
      <c r="Y1022" s="48">
        <f t="shared" si="553"/>
        <v>221277</v>
      </c>
      <c r="Z1022" s="20">
        <f t="shared" si="548"/>
        <v>768227.25</v>
      </c>
      <c r="AC1022" s="87">
        <f t="shared" ref="AC1022:AC1083" si="559">L1022*1.2</f>
        <v>420</v>
      </c>
      <c r="AD1022" s="83">
        <f t="shared" ref="AD1022:AD1083" si="560">AC1022*93</f>
        <v>39060</v>
      </c>
      <c r="AE1022" s="92">
        <f t="shared" si="537"/>
        <v>385.00000000000006</v>
      </c>
      <c r="AF1022" s="92">
        <f t="shared" si="538"/>
        <v>396.55</v>
      </c>
      <c r="AG1022" s="92">
        <f t="shared" si="539"/>
        <v>408.09999999999997</v>
      </c>
      <c r="AH1022" s="92">
        <f t="shared" si="540"/>
        <v>420</v>
      </c>
      <c r="AI1022" s="137">
        <f t="shared" si="532"/>
        <v>37345.000000000007</v>
      </c>
      <c r="AJ1022" s="137">
        <f t="shared" si="533"/>
        <v>38465.35</v>
      </c>
      <c r="AK1022" s="137">
        <f t="shared" si="534"/>
        <v>39585.699999999997</v>
      </c>
      <c r="AL1022" s="137">
        <f t="shared" si="535"/>
        <v>40740</v>
      </c>
    </row>
    <row r="1023" spans="1:38" ht="20.399999999999999">
      <c r="A1023" s="5" t="s">
        <v>285</v>
      </c>
      <c r="B1023" s="5" t="s">
        <v>408</v>
      </c>
      <c r="C1023" s="22" t="s">
        <v>1772</v>
      </c>
      <c r="D1023" s="22" t="s">
        <v>1809</v>
      </c>
      <c r="E1023" s="22" t="s">
        <v>1810</v>
      </c>
      <c r="F1023" s="22"/>
      <c r="G1023" s="22"/>
      <c r="H1023" s="23" t="s">
        <v>537</v>
      </c>
      <c r="I1023" s="24"/>
      <c r="J1023" s="32">
        <f>350*82</f>
        <v>28700</v>
      </c>
      <c r="K1023" s="26"/>
      <c r="L1023" s="13">
        <f t="shared" si="558"/>
        <v>350</v>
      </c>
      <c r="M1023" s="27">
        <f t="shared" si="556"/>
        <v>30450</v>
      </c>
      <c r="N1023" s="27">
        <f t="shared" si="557"/>
        <v>30450.000000000073</v>
      </c>
      <c r="O1023" s="15">
        <v>85</v>
      </c>
      <c r="P1023" s="30">
        <f t="shared" si="542"/>
        <v>45059</v>
      </c>
      <c r="Q1023" s="48">
        <f t="shared" si="543"/>
        <v>3830015</v>
      </c>
      <c r="R1023" s="44">
        <f t="shared" si="541"/>
        <v>56323.75</v>
      </c>
      <c r="S1023" s="48">
        <f t="shared" si="550"/>
        <v>14362556.25</v>
      </c>
      <c r="T1023" s="44">
        <f t="shared" si="545"/>
        <v>59408.999999999993</v>
      </c>
      <c r="U1023" s="48">
        <f t="shared" si="551"/>
        <v>15149294.999999996</v>
      </c>
      <c r="V1023" s="44">
        <f t="shared" si="546"/>
        <v>66584</v>
      </c>
      <c r="W1023" s="48">
        <f t="shared" si="552"/>
        <v>16978920</v>
      </c>
      <c r="X1023" s="44">
        <f t="shared" si="547"/>
        <v>73759</v>
      </c>
      <c r="Y1023" s="48">
        <f t="shared" si="553"/>
        <v>18808545</v>
      </c>
      <c r="Z1023" s="20">
        <f t="shared" si="548"/>
        <v>65299316.25</v>
      </c>
      <c r="AC1023" s="87">
        <f t="shared" si="559"/>
        <v>420</v>
      </c>
      <c r="AD1023" s="83">
        <f t="shared" si="560"/>
        <v>39060</v>
      </c>
      <c r="AE1023" s="92">
        <f t="shared" si="537"/>
        <v>385.00000000000006</v>
      </c>
      <c r="AF1023" s="92">
        <f t="shared" si="538"/>
        <v>396.55</v>
      </c>
      <c r="AG1023" s="92">
        <f t="shared" si="539"/>
        <v>408.09999999999997</v>
      </c>
      <c r="AH1023" s="92">
        <f t="shared" si="540"/>
        <v>420</v>
      </c>
      <c r="AI1023" s="137">
        <f t="shared" si="532"/>
        <v>37345.000000000007</v>
      </c>
      <c r="AJ1023" s="137">
        <f t="shared" si="533"/>
        <v>38465.35</v>
      </c>
      <c r="AK1023" s="137">
        <f t="shared" si="534"/>
        <v>39585.699999999997</v>
      </c>
      <c r="AL1023" s="137">
        <f t="shared" si="535"/>
        <v>40740</v>
      </c>
    </row>
    <row r="1024" spans="1:38" ht="20.399999999999999">
      <c r="A1024" s="5" t="s">
        <v>285</v>
      </c>
      <c r="B1024" s="5" t="s">
        <v>408</v>
      </c>
      <c r="C1024" s="22" t="s">
        <v>1772</v>
      </c>
      <c r="D1024" s="22" t="s">
        <v>1811</v>
      </c>
      <c r="E1024" s="22" t="s">
        <v>1812</v>
      </c>
      <c r="F1024" s="22"/>
      <c r="G1024" s="22"/>
      <c r="H1024" s="23" t="s">
        <v>537</v>
      </c>
      <c r="I1024" s="24"/>
      <c r="J1024" s="32">
        <f>450*82</f>
        <v>36900</v>
      </c>
      <c r="K1024" s="26"/>
      <c r="L1024" s="13">
        <f t="shared" si="558"/>
        <v>450</v>
      </c>
      <c r="M1024" s="27">
        <f t="shared" si="556"/>
        <v>39150</v>
      </c>
      <c r="N1024" s="27">
        <f t="shared" si="557"/>
        <v>39150.000000000095</v>
      </c>
      <c r="O1024" s="15">
        <v>65</v>
      </c>
      <c r="P1024" s="30">
        <f t="shared" si="542"/>
        <v>57933</v>
      </c>
      <c r="Q1024" s="48">
        <f t="shared" si="543"/>
        <v>3765645</v>
      </c>
      <c r="R1024" s="44">
        <f t="shared" si="541"/>
        <v>72416.25</v>
      </c>
      <c r="S1024" s="48">
        <f t="shared" si="550"/>
        <v>14121168.75</v>
      </c>
      <c r="T1024" s="44">
        <f t="shared" si="545"/>
        <v>76383</v>
      </c>
      <c r="U1024" s="48">
        <f t="shared" si="551"/>
        <v>14894685</v>
      </c>
      <c r="V1024" s="44">
        <f t="shared" si="546"/>
        <v>85608</v>
      </c>
      <c r="W1024" s="48">
        <f t="shared" si="552"/>
        <v>16693560</v>
      </c>
      <c r="X1024" s="44">
        <f t="shared" si="547"/>
        <v>94833</v>
      </c>
      <c r="Y1024" s="48">
        <f t="shared" si="553"/>
        <v>18492435</v>
      </c>
      <c r="Z1024" s="20">
        <f t="shared" si="548"/>
        <v>64201848.75</v>
      </c>
      <c r="AC1024" s="87">
        <f t="shared" si="559"/>
        <v>540</v>
      </c>
      <c r="AD1024" s="83">
        <f t="shared" si="560"/>
        <v>50220</v>
      </c>
      <c r="AE1024" s="92">
        <f t="shared" si="537"/>
        <v>495.00000000000006</v>
      </c>
      <c r="AF1024" s="92">
        <f t="shared" si="538"/>
        <v>509.85</v>
      </c>
      <c r="AG1024" s="92">
        <f t="shared" si="539"/>
        <v>524.69999999999993</v>
      </c>
      <c r="AH1024" s="92">
        <f t="shared" si="540"/>
        <v>540</v>
      </c>
      <c r="AI1024" s="137">
        <f t="shared" si="532"/>
        <v>48015.000000000007</v>
      </c>
      <c r="AJ1024" s="137">
        <f t="shared" si="533"/>
        <v>49455.450000000004</v>
      </c>
      <c r="AK1024" s="137">
        <f t="shared" si="534"/>
        <v>50895.899999999994</v>
      </c>
      <c r="AL1024" s="137">
        <f t="shared" si="535"/>
        <v>52380</v>
      </c>
    </row>
    <row r="1025" spans="1:38" ht="30.6">
      <c r="A1025" s="5" t="s">
        <v>285</v>
      </c>
      <c r="B1025" s="5" t="s">
        <v>408</v>
      </c>
      <c r="C1025" s="22" t="s">
        <v>1772</v>
      </c>
      <c r="D1025" s="22" t="s">
        <v>1799</v>
      </c>
      <c r="E1025" s="22" t="s">
        <v>1813</v>
      </c>
      <c r="F1025" s="22" t="s">
        <v>1805</v>
      </c>
      <c r="G1025" s="22"/>
      <c r="H1025" s="23" t="s">
        <v>537</v>
      </c>
      <c r="I1025" s="24">
        <v>38475</v>
      </c>
      <c r="J1025" s="32">
        <v>41000</v>
      </c>
      <c r="K1025" s="26" t="s">
        <v>575</v>
      </c>
      <c r="L1025" s="13">
        <f t="shared" si="558"/>
        <v>500</v>
      </c>
      <c r="M1025" s="27">
        <f t="shared" si="556"/>
        <v>43500</v>
      </c>
      <c r="N1025" s="27">
        <f t="shared" si="557"/>
        <v>43500.000000000102</v>
      </c>
      <c r="O1025" s="15">
        <v>13</v>
      </c>
      <c r="P1025" s="30">
        <f t="shared" si="542"/>
        <v>64370</v>
      </c>
      <c r="Q1025" s="48">
        <f t="shared" si="543"/>
        <v>836810</v>
      </c>
      <c r="R1025" s="44">
        <f t="shared" si="541"/>
        <v>80462.5</v>
      </c>
      <c r="S1025" s="48">
        <f t="shared" si="550"/>
        <v>3138037.5</v>
      </c>
      <c r="T1025" s="44">
        <f t="shared" si="545"/>
        <v>84870</v>
      </c>
      <c r="U1025" s="48">
        <f t="shared" si="551"/>
        <v>3309930</v>
      </c>
      <c r="V1025" s="44">
        <f t="shared" si="546"/>
        <v>95120</v>
      </c>
      <c r="W1025" s="48">
        <f t="shared" si="552"/>
        <v>3709680</v>
      </c>
      <c r="X1025" s="44">
        <f t="shared" si="547"/>
        <v>105370</v>
      </c>
      <c r="Y1025" s="48">
        <f t="shared" si="553"/>
        <v>4109430</v>
      </c>
      <c r="Z1025" s="20">
        <f t="shared" si="548"/>
        <v>14267077.5</v>
      </c>
      <c r="AC1025" s="87">
        <f t="shared" si="559"/>
        <v>600</v>
      </c>
      <c r="AD1025" s="83">
        <f t="shared" si="560"/>
        <v>55800</v>
      </c>
      <c r="AE1025" s="92">
        <f t="shared" si="537"/>
        <v>550</v>
      </c>
      <c r="AF1025" s="92">
        <f t="shared" si="538"/>
        <v>566.5</v>
      </c>
      <c r="AG1025" s="92">
        <f t="shared" si="539"/>
        <v>583</v>
      </c>
      <c r="AH1025" s="92">
        <f t="shared" si="540"/>
        <v>600</v>
      </c>
      <c r="AI1025" s="137">
        <f t="shared" si="532"/>
        <v>53350</v>
      </c>
      <c r="AJ1025" s="137">
        <f t="shared" si="533"/>
        <v>54950.5</v>
      </c>
      <c r="AK1025" s="137">
        <f t="shared" si="534"/>
        <v>56551</v>
      </c>
      <c r="AL1025" s="137">
        <f t="shared" si="535"/>
        <v>58200</v>
      </c>
    </row>
    <row r="1026" spans="1:38" ht="20.399999999999999">
      <c r="A1026" s="5" t="s">
        <v>285</v>
      </c>
      <c r="B1026" s="5" t="s">
        <v>408</v>
      </c>
      <c r="C1026" s="22" t="s">
        <v>1772</v>
      </c>
      <c r="D1026" s="22" t="s">
        <v>1799</v>
      </c>
      <c r="E1026" s="22" t="s">
        <v>1814</v>
      </c>
      <c r="F1026" s="22" t="s">
        <v>1803</v>
      </c>
      <c r="G1026" s="22"/>
      <c r="H1026" s="23" t="s">
        <v>537</v>
      </c>
      <c r="I1026" s="24">
        <v>7695</v>
      </c>
      <c r="J1026" s="32">
        <v>16400</v>
      </c>
      <c r="K1026" s="26" t="s">
        <v>635</v>
      </c>
      <c r="L1026" s="13">
        <f t="shared" si="558"/>
        <v>200</v>
      </c>
      <c r="M1026" s="27">
        <f t="shared" si="556"/>
        <v>17400</v>
      </c>
      <c r="N1026" s="27">
        <f t="shared" si="557"/>
        <v>17400.00000000004</v>
      </c>
      <c r="O1026" s="15">
        <v>244</v>
      </c>
      <c r="P1026" s="30">
        <f t="shared" si="542"/>
        <v>25748</v>
      </c>
      <c r="Q1026" s="48">
        <f t="shared" si="543"/>
        <v>6282512</v>
      </c>
      <c r="R1026" s="44">
        <f t="shared" si="541"/>
        <v>32185</v>
      </c>
      <c r="S1026" s="48">
        <f t="shared" si="550"/>
        <v>23559420</v>
      </c>
      <c r="T1026" s="44">
        <f t="shared" si="545"/>
        <v>33948</v>
      </c>
      <c r="U1026" s="48">
        <f t="shared" si="551"/>
        <v>24849936</v>
      </c>
      <c r="V1026" s="44">
        <f t="shared" si="546"/>
        <v>38048</v>
      </c>
      <c r="W1026" s="48">
        <f t="shared" si="552"/>
        <v>27851136</v>
      </c>
      <c r="X1026" s="44">
        <f t="shared" si="547"/>
        <v>42148</v>
      </c>
      <c r="Y1026" s="48">
        <f t="shared" si="553"/>
        <v>30852336</v>
      </c>
      <c r="Z1026" s="20">
        <f t="shared" si="548"/>
        <v>107112828</v>
      </c>
      <c r="AC1026" s="87">
        <f t="shared" si="559"/>
        <v>240</v>
      </c>
      <c r="AD1026" s="83">
        <f t="shared" si="560"/>
        <v>22320</v>
      </c>
      <c r="AE1026" s="92">
        <f t="shared" si="537"/>
        <v>220.00000000000003</v>
      </c>
      <c r="AF1026" s="92">
        <f t="shared" si="538"/>
        <v>226.6</v>
      </c>
      <c r="AG1026" s="92">
        <f t="shared" si="539"/>
        <v>233.2</v>
      </c>
      <c r="AH1026" s="92">
        <f t="shared" si="540"/>
        <v>240</v>
      </c>
      <c r="AI1026" s="137">
        <f t="shared" ref="AI1026:AI1089" si="561">AE1026*97</f>
        <v>21340.000000000004</v>
      </c>
      <c r="AJ1026" s="137">
        <f t="shared" ref="AJ1026:AJ1089" si="562">AF1026*97</f>
        <v>21980.2</v>
      </c>
      <c r="AK1026" s="137">
        <f t="shared" ref="AK1026:AK1089" si="563">AG1026*97</f>
        <v>22620.399999999998</v>
      </c>
      <c r="AL1026" s="137">
        <f t="shared" ref="AL1026:AL1089" si="564">AH1026*97</f>
        <v>23280</v>
      </c>
    </row>
    <row r="1027" spans="1:38" ht="30.6">
      <c r="A1027" s="5" t="s">
        <v>285</v>
      </c>
      <c r="B1027" s="5" t="s">
        <v>408</v>
      </c>
      <c r="C1027" s="22" t="s">
        <v>1772</v>
      </c>
      <c r="D1027" s="22" t="s">
        <v>1799</v>
      </c>
      <c r="E1027" s="22" t="s">
        <v>1815</v>
      </c>
      <c r="F1027" s="22" t="s">
        <v>1805</v>
      </c>
      <c r="G1027" s="22"/>
      <c r="H1027" s="23" t="s">
        <v>537</v>
      </c>
      <c r="I1027" s="24">
        <v>15390</v>
      </c>
      <c r="J1027" s="32">
        <v>32800</v>
      </c>
      <c r="K1027" s="26" t="s">
        <v>635</v>
      </c>
      <c r="L1027" s="13">
        <f t="shared" si="558"/>
        <v>400</v>
      </c>
      <c r="M1027" s="27">
        <f t="shared" si="556"/>
        <v>34800</v>
      </c>
      <c r="N1027" s="27">
        <f t="shared" si="557"/>
        <v>34800.00000000008</v>
      </c>
      <c r="O1027" s="15">
        <v>25</v>
      </c>
      <c r="P1027" s="30">
        <f t="shared" si="542"/>
        <v>51496</v>
      </c>
      <c r="Q1027" s="48">
        <f t="shared" si="543"/>
        <v>1287400</v>
      </c>
      <c r="R1027" s="44">
        <f t="shared" si="541"/>
        <v>64370</v>
      </c>
      <c r="S1027" s="48">
        <f t="shared" si="550"/>
        <v>4827750</v>
      </c>
      <c r="T1027" s="44">
        <f t="shared" si="545"/>
        <v>67896</v>
      </c>
      <c r="U1027" s="48">
        <f t="shared" si="551"/>
        <v>5092200</v>
      </c>
      <c r="V1027" s="44">
        <f t="shared" si="546"/>
        <v>76096</v>
      </c>
      <c r="W1027" s="48">
        <f t="shared" si="552"/>
        <v>5707200</v>
      </c>
      <c r="X1027" s="44">
        <f t="shared" si="547"/>
        <v>84296</v>
      </c>
      <c r="Y1027" s="48">
        <f t="shared" si="553"/>
        <v>6322200</v>
      </c>
      <c r="Z1027" s="20">
        <f t="shared" si="548"/>
        <v>21949350</v>
      </c>
      <c r="AC1027" s="87">
        <f t="shared" si="559"/>
        <v>480</v>
      </c>
      <c r="AD1027" s="83">
        <f t="shared" si="560"/>
        <v>44640</v>
      </c>
      <c r="AE1027" s="92">
        <f t="shared" si="537"/>
        <v>440.00000000000006</v>
      </c>
      <c r="AF1027" s="92">
        <f t="shared" si="538"/>
        <v>453.2</v>
      </c>
      <c r="AG1027" s="92">
        <f t="shared" si="539"/>
        <v>466.4</v>
      </c>
      <c r="AH1027" s="92">
        <f t="shared" si="540"/>
        <v>480</v>
      </c>
      <c r="AI1027" s="137">
        <f t="shared" si="561"/>
        <v>42680.000000000007</v>
      </c>
      <c r="AJ1027" s="137">
        <f t="shared" si="562"/>
        <v>43960.4</v>
      </c>
      <c r="AK1027" s="137">
        <f t="shared" si="563"/>
        <v>45240.799999999996</v>
      </c>
      <c r="AL1027" s="137">
        <f t="shared" si="564"/>
        <v>46560</v>
      </c>
    </row>
    <row r="1028" spans="1:38" ht="30.6">
      <c r="A1028" s="5" t="s">
        <v>285</v>
      </c>
      <c r="B1028" s="5" t="s">
        <v>408</v>
      </c>
      <c r="C1028" s="22" t="s">
        <v>1772</v>
      </c>
      <c r="D1028" s="22" t="s">
        <v>1799</v>
      </c>
      <c r="E1028" s="22" t="s">
        <v>1816</v>
      </c>
      <c r="F1028" s="22" t="s">
        <v>1805</v>
      </c>
      <c r="G1028" s="22"/>
      <c r="H1028" s="23" t="s">
        <v>537</v>
      </c>
      <c r="I1028" s="24">
        <v>23085</v>
      </c>
      <c r="J1028" s="32">
        <v>164000</v>
      </c>
      <c r="K1028" s="26" t="s">
        <v>1817</v>
      </c>
      <c r="L1028" s="13">
        <f t="shared" si="558"/>
        <v>2000</v>
      </c>
      <c r="M1028" s="27">
        <f t="shared" si="556"/>
        <v>174000</v>
      </c>
      <c r="N1028" s="27">
        <f t="shared" si="557"/>
        <v>174000.00000000041</v>
      </c>
      <c r="O1028" s="15">
        <v>7</v>
      </c>
      <c r="P1028" s="30">
        <f t="shared" si="542"/>
        <v>257480</v>
      </c>
      <c r="Q1028" s="48">
        <f t="shared" si="543"/>
        <v>1802360</v>
      </c>
      <c r="R1028" s="44">
        <f t="shared" si="541"/>
        <v>321850</v>
      </c>
      <c r="S1028" s="48">
        <f t="shared" si="550"/>
        <v>6758850</v>
      </c>
      <c r="T1028" s="44">
        <f t="shared" si="545"/>
        <v>339480</v>
      </c>
      <c r="U1028" s="48">
        <f t="shared" si="551"/>
        <v>7129080</v>
      </c>
      <c r="V1028" s="44">
        <f t="shared" si="546"/>
        <v>380480</v>
      </c>
      <c r="W1028" s="48">
        <f t="shared" si="552"/>
        <v>7990080</v>
      </c>
      <c r="X1028" s="44">
        <f t="shared" si="547"/>
        <v>421480</v>
      </c>
      <c r="Y1028" s="48">
        <f t="shared" si="553"/>
        <v>8851080</v>
      </c>
      <c r="Z1028" s="20">
        <f t="shared" si="548"/>
        <v>30729090</v>
      </c>
      <c r="AC1028" s="87">
        <f t="shared" si="559"/>
        <v>2400</v>
      </c>
      <c r="AD1028" s="83">
        <f t="shared" si="560"/>
        <v>223200</v>
      </c>
      <c r="AE1028" s="92">
        <f t="shared" si="537"/>
        <v>2200</v>
      </c>
      <c r="AF1028" s="92">
        <f t="shared" si="538"/>
        <v>2266</v>
      </c>
      <c r="AG1028" s="92">
        <f t="shared" si="539"/>
        <v>2332</v>
      </c>
      <c r="AH1028" s="92">
        <f t="shared" si="540"/>
        <v>2400</v>
      </c>
      <c r="AI1028" s="137">
        <f t="shared" si="561"/>
        <v>213400</v>
      </c>
      <c r="AJ1028" s="137">
        <f t="shared" si="562"/>
        <v>219802</v>
      </c>
      <c r="AK1028" s="137">
        <f t="shared" si="563"/>
        <v>226204</v>
      </c>
      <c r="AL1028" s="137">
        <f t="shared" si="564"/>
        <v>232800</v>
      </c>
    </row>
    <row r="1029" spans="1:38" ht="20.399999999999999">
      <c r="A1029" s="5" t="s">
        <v>285</v>
      </c>
      <c r="B1029" s="5" t="s">
        <v>408</v>
      </c>
      <c r="C1029" s="22" t="s">
        <v>1772</v>
      </c>
      <c r="D1029" s="22" t="s">
        <v>1807</v>
      </c>
      <c r="E1029" s="129" t="s">
        <v>1818</v>
      </c>
      <c r="F1029" s="22"/>
      <c r="G1029" s="22"/>
      <c r="H1029" s="23" t="s">
        <v>537</v>
      </c>
      <c r="I1029" s="24"/>
      <c r="J1029" s="32">
        <f>5000*82</f>
        <v>410000</v>
      </c>
      <c r="K1029" s="26"/>
      <c r="L1029" s="13">
        <f t="shared" si="558"/>
        <v>5000</v>
      </c>
      <c r="M1029" s="27">
        <f t="shared" si="556"/>
        <v>435000</v>
      </c>
      <c r="N1029" s="27">
        <f t="shared" si="557"/>
        <v>435000.00000000105</v>
      </c>
      <c r="O1029" s="15">
        <v>56</v>
      </c>
      <c r="P1029" s="30">
        <f t="shared" si="542"/>
        <v>643700</v>
      </c>
      <c r="Q1029" s="48">
        <f t="shared" si="543"/>
        <v>36047200</v>
      </c>
      <c r="R1029" s="44">
        <f t="shared" si="541"/>
        <v>804625</v>
      </c>
      <c r="S1029" s="48">
        <f t="shared" si="550"/>
        <v>135177000</v>
      </c>
      <c r="T1029" s="44">
        <f t="shared" si="545"/>
        <v>848699.99999999988</v>
      </c>
      <c r="U1029" s="48">
        <f t="shared" si="551"/>
        <v>142581599.99999997</v>
      </c>
      <c r="V1029" s="44">
        <f t="shared" si="546"/>
        <v>951199.99999999988</v>
      </c>
      <c r="W1029" s="48">
        <f t="shared" si="552"/>
        <v>159801599.99999997</v>
      </c>
      <c r="X1029" s="44">
        <f t="shared" si="547"/>
        <v>1053700</v>
      </c>
      <c r="Y1029" s="48">
        <f t="shared" si="553"/>
        <v>177021600</v>
      </c>
      <c r="Z1029" s="20">
        <f t="shared" si="548"/>
        <v>614581800</v>
      </c>
      <c r="AC1029" s="87">
        <f t="shared" si="559"/>
        <v>6000</v>
      </c>
      <c r="AD1029" s="83">
        <f t="shared" si="560"/>
        <v>558000</v>
      </c>
      <c r="AE1029" s="92">
        <f t="shared" ref="AE1029:AE1089" si="565">L1029*1.1</f>
        <v>5500</v>
      </c>
      <c r="AF1029" s="92">
        <f t="shared" ref="AF1029:AF1089" si="566">L1029*1.133</f>
        <v>5665</v>
      </c>
      <c r="AG1029" s="92">
        <f t="shared" ref="AG1029:AG1089" si="567">L1029*1.166</f>
        <v>5830</v>
      </c>
      <c r="AH1029" s="92">
        <f t="shared" ref="AH1029:AH1089" si="568">L1029*1.2</f>
        <v>6000</v>
      </c>
      <c r="AI1029" s="137">
        <f t="shared" si="561"/>
        <v>533500</v>
      </c>
      <c r="AJ1029" s="137">
        <f t="shared" si="562"/>
        <v>549505</v>
      </c>
      <c r="AK1029" s="137">
        <f t="shared" si="563"/>
        <v>565510</v>
      </c>
      <c r="AL1029" s="137">
        <f t="shared" si="564"/>
        <v>582000</v>
      </c>
    </row>
    <row r="1030" spans="1:38" ht="20.399999999999999">
      <c r="A1030" s="5" t="s">
        <v>285</v>
      </c>
      <c r="B1030" s="5" t="s">
        <v>408</v>
      </c>
      <c r="C1030" s="22" t="s">
        <v>1772</v>
      </c>
      <c r="D1030" s="22" t="s">
        <v>1799</v>
      </c>
      <c r="E1030" s="22" t="s">
        <v>1819</v>
      </c>
      <c r="F1030" s="22" t="s">
        <v>1820</v>
      </c>
      <c r="G1030" s="22"/>
      <c r="H1030" s="23" t="s">
        <v>537</v>
      </c>
      <c r="I1030" s="24">
        <v>4617</v>
      </c>
      <c r="J1030" s="32">
        <v>8200</v>
      </c>
      <c r="K1030" s="26" t="s">
        <v>649</v>
      </c>
      <c r="L1030" s="13">
        <f t="shared" si="558"/>
        <v>100</v>
      </c>
      <c r="M1030" s="27">
        <f t="shared" si="556"/>
        <v>8700</v>
      </c>
      <c r="N1030" s="27">
        <f t="shared" si="557"/>
        <v>8700.00000000002</v>
      </c>
      <c r="O1030" s="15">
        <v>73</v>
      </c>
      <c r="P1030" s="30">
        <f t="shared" si="542"/>
        <v>12874</v>
      </c>
      <c r="Q1030" s="48">
        <f t="shared" si="543"/>
        <v>939802</v>
      </c>
      <c r="R1030" s="44">
        <f t="shared" si="541"/>
        <v>16092.5</v>
      </c>
      <c r="S1030" s="48">
        <f t="shared" si="550"/>
        <v>3524257.5</v>
      </c>
      <c r="T1030" s="44">
        <f t="shared" si="545"/>
        <v>16974</v>
      </c>
      <c r="U1030" s="48">
        <f t="shared" si="551"/>
        <v>3717306</v>
      </c>
      <c r="V1030" s="44">
        <f t="shared" si="546"/>
        <v>19024</v>
      </c>
      <c r="W1030" s="48">
        <f t="shared" si="552"/>
        <v>4166256</v>
      </c>
      <c r="X1030" s="44">
        <f t="shared" si="547"/>
        <v>21074</v>
      </c>
      <c r="Y1030" s="48">
        <f t="shared" si="553"/>
        <v>4615206</v>
      </c>
      <c r="Z1030" s="20">
        <f t="shared" si="548"/>
        <v>16023025.5</v>
      </c>
      <c r="AC1030" s="87">
        <f t="shared" si="559"/>
        <v>120</v>
      </c>
      <c r="AD1030" s="83">
        <f t="shared" si="560"/>
        <v>11160</v>
      </c>
      <c r="AE1030" s="92">
        <f t="shared" si="565"/>
        <v>110.00000000000001</v>
      </c>
      <c r="AF1030" s="92">
        <f t="shared" si="566"/>
        <v>113.3</v>
      </c>
      <c r="AG1030" s="92">
        <f t="shared" si="567"/>
        <v>116.6</v>
      </c>
      <c r="AH1030" s="92">
        <f t="shared" si="568"/>
        <v>120</v>
      </c>
      <c r="AI1030" s="137">
        <f t="shared" si="561"/>
        <v>10670.000000000002</v>
      </c>
      <c r="AJ1030" s="137">
        <f t="shared" si="562"/>
        <v>10990.1</v>
      </c>
      <c r="AK1030" s="137">
        <f t="shared" si="563"/>
        <v>11310.199999999999</v>
      </c>
      <c r="AL1030" s="137">
        <f t="shared" si="564"/>
        <v>11640</v>
      </c>
    </row>
    <row r="1031" spans="1:38" ht="30.6">
      <c r="A1031" s="5" t="s">
        <v>285</v>
      </c>
      <c r="B1031" s="5" t="s">
        <v>408</v>
      </c>
      <c r="C1031" s="22" t="s">
        <v>1772</v>
      </c>
      <c r="D1031" s="22" t="s">
        <v>1799</v>
      </c>
      <c r="E1031" s="22" t="s">
        <v>1821</v>
      </c>
      <c r="F1031" s="22" t="s">
        <v>1805</v>
      </c>
      <c r="G1031" s="22"/>
      <c r="H1031" s="23" t="s">
        <v>537</v>
      </c>
      <c r="I1031" s="24">
        <v>30780</v>
      </c>
      <c r="J1031" s="32">
        <v>49200</v>
      </c>
      <c r="K1031" s="26" t="s">
        <v>555</v>
      </c>
      <c r="L1031" s="13">
        <f t="shared" si="558"/>
        <v>600</v>
      </c>
      <c r="M1031" s="27">
        <f t="shared" si="556"/>
        <v>52200</v>
      </c>
      <c r="N1031" s="27">
        <f t="shared" si="557"/>
        <v>52200.000000000124</v>
      </c>
      <c r="O1031" s="15">
        <v>25</v>
      </c>
      <c r="P1031" s="30">
        <f t="shared" si="542"/>
        <v>77244</v>
      </c>
      <c r="Q1031" s="48">
        <f t="shared" si="543"/>
        <v>1931100</v>
      </c>
      <c r="R1031" s="44">
        <f t="shared" si="541"/>
        <v>96555</v>
      </c>
      <c r="S1031" s="48">
        <f t="shared" si="550"/>
        <v>7241625</v>
      </c>
      <c r="T1031" s="44">
        <f t="shared" si="545"/>
        <v>101843.99999999999</v>
      </c>
      <c r="U1031" s="48">
        <f t="shared" si="551"/>
        <v>7638299.9999999981</v>
      </c>
      <c r="V1031" s="44">
        <f t="shared" si="546"/>
        <v>114143.99999999999</v>
      </c>
      <c r="W1031" s="48">
        <f t="shared" si="552"/>
        <v>8560799.9999999981</v>
      </c>
      <c r="X1031" s="44">
        <f t="shared" si="547"/>
        <v>126443.99999999999</v>
      </c>
      <c r="Y1031" s="48">
        <f t="shared" si="553"/>
        <v>9483299.9999999981</v>
      </c>
      <c r="Z1031" s="20">
        <f t="shared" si="548"/>
        <v>32924024.999999993</v>
      </c>
      <c r="AC1031" s="87">
        <f t="shared" si="559"/>
        <v>720</v>
      </c>
      <c r="AD1031" s="83">
        <f t="shared" si="560"/>
        <v>66960</v>
      </c>
      <c r="AE1031" s="92">
        <f t="shared" si="565"/>
        <v>660</v>
      </c>
      <c r="AF1031" s="92">
        <f t="shared" si="566"/>
        <v>679.8</v>
      </c>
      <c r="AG1031" s="92">
        <f t="shared" si="567"/>
        <v>699.59999999999991</v>
      </c>
      <c r="AH1031" s="92">
        <f t="shared" si="568"/>
        <v>720</v>
      </c>
      <c r="AI1031" s="137">
        <f t="shared" si="561"/>
        <v>64020</v>
      </c>
      <c r="AJ1031" s="137">
        <f t="shared" si="562"/>
        <v>65940.599999999991</v>
      </c>
      <c r="AK1031" s="137">
        <f t="shared" si="563"/>
        <v>67861.2</v>
      </c>
      <c r="AL1031" s="137">
        <f t="shared" si="564"/>
        <v>69840</v>
      </c>
    </row>
    <row r="1032" spans="1:38" ht="20.399999999999999">
      <c r="A1032" s="5" t="s">
        <v>285</v>
      </c>
      <c r="B1032" s="5" t="s">
        <v>408</v>
      </c>
      <c r="C1032" s="22" t="s">
        <v>1772</v>
      </c>
      <c r="D1032" s="22" t="s">
        <v>1799</v>
      </c>
      <c r="E1032" s="22" t="s">
        <v>1822</v>
      </c>
      <c r="F1032" s="22"/>
      <c r="G1032" s="22"/>
      <c r="H1032" s="23" t="s">
        <v>537</v>
      </c>
      <c r="I1032" s="24">
        <v>187500</v>
      </c>
      <c r="J1032" s="32">
        <v>246000</v>
      </c>
      <c r="K1032" s="26" t="s">
        <v>1608</v>
      </c>
      <c r="L1032" s="13">
        <f t="shared" si="558"/>
        <v>3000</v>
      </c>
      <c r="M1032" s="27">
        <f t="shared" si="556"/>
        <v>261000</v>
      </c>
      <c r="N1032" s="27">
        <f t="shared" si="557"/>
        <v>261000.00000000061</v>
      </c>
      <c r="O1032" s="15">
        <v>15</v>
      </c>
      <c r="P1032" s="30">
        <f t="shared" si="542"/>
        <v>386220</v>
      </c>
      <c r="Q1032" s="48">
        <f t="shared" si="543"/>
        <v>5793300</v>
      </c>
      <c r="R1032" s="44">
        <f t="shared" si="541"/>
        <v>482775</v>
      </c>
      <c r="S1032" s="48">
        <f t="shared" si="550"/>
        <v>21724875</v>
      </c>
      <c r="T1032" s="44">
        <f t="shared" si="545"/>
        <v>509219.99999999994</v>
      </c>
      <c r="U1032" s="48">
        <f t="shared" si="551"/>
        <v>22914899.999999996</v>
      </c>
      <c r="V1032" s="44">
        <f t="shared" si="546"/>
        <v>570720</v>
      </c>
      <c r="W1032" s="48">
        <f t="shared" si="552"/>
        <v>25682400</v>
      </c>
      <c r="X1032" s="44">
        <f t="shared" si="547"/>
        <v>632220</v>
      </c>
      <c r="Y1032" s="48">
        <f t="shared" si="553"/>
        <v>28449900</v>
      </c>
      <c r="Z1032" s="20">
        <f t="shared" si="548"/>
        <v>98772075</v>
      </c>
      <c r="AC1032" s="87">
        <f t="shared" si="559"/>
        <v>3600</v>
      </c>
      <c r="AD1032" s="83">
        <f t="shared" si="560"/>
        <v>334800</v>
      </c>
      <c r="AE1032" s="92">
        <f t="shared" si="565"/>
        <v>3300.0000000000005</v>
      </c>
      <c r="AF1032" s="92">
        <f t="shared" si="566"/>
        <v>3399</v>
      </c>
      <c r="AG1032" s="92">
        <f t="shared" si="567"/>
        <v>3498</v>
      </c>
      <c r="AH1032" s="92">
        <f t="shared" si="568"/>
        <v>3600</v>
      </c>
      <c r="AI1032" s="137">
        <f t="shared" si="561"/>
        <v>320100.00000000006</v>
      </c>
      <c r="AJ1032" s="137">
        <f t="shared" si="562"/>
        <v>329703</v>
      </c>
      <c r="AK1032" s="137">
        <f t="shared" si="563"/>
        <v>339306</v>
      </c>
      <c r="AL1032" s="137">
        <f t="shared" si="564"/>
        <v>349200</v>
      </c>
    </row>
    <row r="1033" spans="1:38" ht="20.399999999999999">
      <c r="A1033" s="5" t="s">
        <v>285</v>
      </c>
      <c r="B1033" s="5" t="s">
        <v>408</v>
      </c>
      <c r="C1033" s="22" t="s">
        <v>1772</v>
      </c>
      <c r="D1033" s="22" t="s">
        <v>1799</v>
      </c>
      <c r="E1033" s="22" t="s">
        <v>1825</v>
      </c>
      <c r="F1033" s="22"/>
      <c r="G1033" s="22"/>
      <c r="H1033" s="23" t="s">
        <v>537</v>
      </c>
      <c r="I1033" s="24">
        <v>115425</v>
      </c>
      <c r="J1033" s="32">
        <v>73800</v>
      </c>
      <c r="K1033" s="26" t="s">
        <v>708</v>
      </c>
      <c r="L1033" s="13">
        <f t="shared" si="558"/>
        <v>900</v>
      </c>
      <c r="M1033" s="27">
        <f>+L1033*87</f>
        <v>78300</v>
      </c>
      <c r="N1033" s="27">
        <f>+(1.0609756097561)*J1033</f>
        <v>78300.000000000189</v>
      </c>
      <c r="O1033" s="15">
        <v>30</v>
      </c>
      <c r="P1033" s="30">
        <f>+J1033*1.57</f>
        <v>115866</v>
      </c>
      <c r="Q1033" s="48">
        <f>+P1033*O1033</f>
        <v>3475980</v>
      </c>
      <c r="R1033" s="44">
        <f>+P1033*1.25</f>
        <v>144832.5</v>
      </c>
      <c r="S1033" s="48">
        <f>+R1033*O1033*3</f>
        <v>13034925</v>
      </c>
      <c r="T1033" s="44">
        <f>+J1033*2.07</f>
        <v>152766</v>
      </c>
      <c r="U1033" s="48">
        <f>+T1033*O1033*3</f>
        <v>13748940</v>
      </c>
      <c r="V1033" s="44">
        <f>+J1033*2.32</f>
        <v>171216</v>
      </c>
      <c r="W1033" s="48">
        <f>+V1033*O1033*3</f>
        <v>15409440</v>
      </c>
      <c r="X1033" s="44">
        <f>+J1033*2.57</f>
        <v>189666</v>
      </c>
      <c r="Y1033" s="48">
        <f>+X1033*O1033*3</f>
        <v>17069940</v>
      </c>
      <c r="Z1033" s="20">
        <f>+Y1033+W1033+U1033+S1033</f>
        <v>59263245</v>
      </c>
      <c r="AC1033" s="87">
        <f>L1033*1.2</f>
        <v>1080</v>
      </c>
      <c r="AD1033" s="83">
        <f>AC1033*93</f>
        <v>100440</v>
      </c>
      <c r="AE1033" s="92">
        <f>L1033*1.1</f>
        <v>990.00000000000011</v>
      </c>
      <c r="AF1033" s="92">
        <f>L1033*1.133</f>
        <v>1019.7</v>
      </c>
      <c r="AG1033" s="92">
        <f>L1033*1.166</f>
        <v>1049.3999999999999</v>
      </c>
      <c r="AH1033" s="92">
        <f>L1033*1.2</f>
        <v>1080</v>
      </c>
      <c r="AI1033" s="137">
        <f t="shared" si="561"/>
        <v>96030.000000000015</v>
      </c>
      <c r="AJ1033" s="137">
        <f t="shared" si="562"/>
        <v>98910.900000000009</v>
      </c>
      <c r="AK1033" s="137">
        <f t="shared" si="563"/>
        <v>101791.79999999999</v>
      </c>
      <c r="AL1033" s="137">
        <f t="shared" si="564"/>
        <v>104760</v>
      </c>
    </row>
    <row r="1034" spans="1:38" ht="20.399999999999999">
      <c r="A1034" s="5" t="s">
        <v>285</v>
      </c>
      <c r="B1034" s="5" t="s">
        <v>408</v>
      </c>
      <c r="C1034" s="22" t="s">
        <v>1772</v>
      </c>
      <c r="D1034" s="22" t="s">
        <v>1799</v>
      </c>
      <c r="E1034" s="22" t="s">
        <v>1823</v>
      </c>
      <c r="F1034" s="22"/>
      <c r="G1034" s="22"/>
      <c r="H1034" s="23" t="s">
        <v>537</v>
      </c>
      <c r="I1034" s="24">
        <v>78750</v>
      </c>
      <c r="J1034" s="32">
        <v>41000</v>
      </c>
      <c r="K1034" s="26" t="s">
        <v>1008</v>
      </c>
      <c r="L1034" s="13">
        <f t="shared" si="558"/>
        <v>500</v>
      </c>
      <c r="M1034" s="27">
        <f t="shared" si="556"/>
        <v>43500</v>
      </c>
      <c r="N1034" s="27">
        <f t="shared" si="557"/>
        <v>43500.000000000102</v>
      </c>
      <c r="O1034" s="15">
        <v>25</v>
      </c>
      <c r="P1034" s="30">
        <f t="shared" si="542"/>
        <v>64370</v>
      </c>
      <c r="Q1034" s="48">
        <f t="shared" si="543"/>
        <v>1609250</v>
      </c>
      <c r="R1034" s="44">
        <f t="shared" ref="R1034:R1093" si="569">+P1034*1.25</f>
        <v>80462.5</v>
      </c>
      <c r="S1034" s="48">
        <f t="shared" si="550"/>
        <v>6034687.5</v>
      </c>
      <c r="T1034" s="44">
        <f t="shared" si="545"/>
        <v>84870</v>
      </c>
      <c r="U1034" s="48">
        <f t="shared" si="551"/>
        <v>6365250</v>
      </c>
      <c r="V1034" s="44">
        <f t="shared" si="546"/>
        <v>95120</v>
      </c>
      <c r="W1034" s="48">
        <f t="shared" si="552"/>
        <v>7134000</v>
      </c>
      <c r="X1034" s="44">
        <f t="shared" si="547"/>
        <v>105370</v>
      </c>
      <c r="Y1034" s="48">
        <f t="shared" si="553"/>
        <v>7902750</v>
      </c>
      <c r="Z1034" s="20">
        <f t="shared" si="548"/>
        <v>27436687.5</v>
      </c>
      <c r="AC1034" s="87">
        <f t="shared" si="559"/>
        <v>600</v>
      </c>
      <c r="AD1034" s="83">
        <f t="shared" si="560"/>
        <v>55800</v>
      </c>
      <c r="AE1034" s="92">
        <f t="shared" si="565"/>
        <v>550</v>
      </c>
      <c r="AF1034" s="92">
        <f t="shared" si="566"/>
        <v>566.5</v>
      </c>
      <c r="AG1034" s="92">
        <f t="shared" si="567"/>
        <v>583</v>
      </c>
      <c r="AH1034" s="92">
        <f t="shared" si="568"/>
        <v>600</v>
      </c>
      <c r="AI1034" s="137">
        <f t="shared" si="561"/>
        <v>53350</v>
      </c>
      <c r="AJ1034" s="137">
        <f t="shared" si="562"/>
        <v>54950.5</v>
      </c>
      <c r="AK1034" s="137">
        <f t="shared" si="563"/>
        <v>56551</v>
      </c>
      <c r="AL1034" s="137">
        <f t="shared" si="564"/>
        <v>58200</v>
      </c>
    </row>
    <row r="1035" spans="1:38" ht="20.399999999999999">
      <c r="A1035" s="5" t="s">
        <v>285</v>
      </c>
      <c r="B1035" s="5" t="s">
        <v>408</v>
      </c>
      <c r="C1035" s="22" t="s">
        <v>1772</v>
      </c>
      <c r="D1035" s="22" t="s">
        <v>1799</v>
      </c>
      <c r="E1035" s="22" t="s">
        <v>1824</v>
      </c>
      <c r="F1035" s="22"/>
      <c r="G1035" s="22"/>
      <c r="H1035" s="23" t="s">
        <v>537</v>
      </c>
      <c r="I1035" s="24"/>
      <c r="J1035" s="32">
        <f>250*82</f>
        <v>20500</v>
      </c>
      <c r="K1035" s="26"/>
      <c r="L1035" s="13">
        <f t="shared" si="558"/>
        <v>250</v>
      </c>
      <c r="M1035" s="27">
        <f t="shared" si="556"/>
        <v>21750</v>
      </c>
      <c r="N1035" s="27">
        <f t="shared" si="557"/>
        <v>21750.000000000051</v>
      </c>
      <c r="O1035" s="15">
        <v>120</v>
      </c>
      <c r="P1035" s="30">
        <f t="shared" si="542"/>
        <v>32185</v>
      </c>
      <c r="Q1035" s="48">
        <f t="shared" si="543"/>
        <v>3862200</v>
      </c>
      <c r="R1035" s="44">
        <f t="shared" si="569"/>
        <v>40231.25</v>
      </c>
      <c r="S1035" s="48">
        <f t="shared" si="550"/>
        <v>14483250</v>
      </c>
      <c r="T1035" s="44">
        <f t="shared" si="545"/>
        <v>42435</v>
      </c>
      <c r="U1035" s="48">
        <f t="shared" si="551"/>
        <v>15276600</v>
      </c>
      <c r="V1035" s="44">
        <f t="shared" si="546"/>
        <v>47560</v>
      </c>
      <c r="W1035" s="48">
        <f t="shared" si="552"/>
        <v>17121600</v>
      </c>
      <c r="X1035" s="44">
        <f t="shared" si="547"/>
        <v>52685</v>
      </c>
      <c r="Y1035" s="48">
        <f t="shared" si="553"/>
        <v>18966600</v>
      </c>
      <c r="Z1035" s="20">
        <f t="shared" si="548"/>
        <v>65848050</v>
      </c>
      <c r="AC1035" s="87">
        <f t="shared" si="559"/>
        <v>300</v>
      </c>
      <c r="AD1035" s="83">
        <f t="shared" si="560"/>
        <v>27900</v>
      </c>
      <c r="AE1035" s="92">
        <f t="shared" si="565"/>
        <v>275</v>
      </c>
      <c r="AF1035" s="92">
        <f t="shared" si="566"/>
        <v>283.25</v>
      </c>
      <c r="AG1035" s="92">
        <f t="shared" si="567"/>
        <v>291.5</v>
      </c>
      <c r="AH1035" s="92">
        <f t="shared" si="568"/>
        <v>300</v>
      </c>
      <c r="AI1035" s="137">
        <f t="shared" si="561"/>
        <v>26675</v>
      </c>
      <c r="AJ1035" s="137">
        <f t="shared" si="562"/>
        <v>27475.25</v>
      </c>
      <c r="AK1035" s="137">
        <f t="shared" si="563"/>
        <v>28275.5</v>
      </c>
      <c r="AL1035" s="137">
        <f t="shared" si="564"/>
        <v>29100</v>
      </c>
    </row>
    <row r="1036" spans="1:38" ht="30.6">
      <c r="A1036" s="5" t="s">
        <v>285</v>
      </c>
      <c r="B1036" s="5" t="s">
        <v>408</v>
      </c>
      <c r="C1036" s="22" t="s">
        <v>1772</v>
      </c>
      <c r="D1036" s="22" t="s">
        <v>1799</v>
      </c>
      <c r="E1036" s="22" t="s">
        <v>1826</v>
      </c>
      <c r="F1036" s="22" t="s">
        <v>1805</v>
      </c>
      <c r="G1036" s="22"/>
      <c r="H1036" s="23" t="s">
        <v>537</v>
      </c>
      <c r="I1036" s="24">
        <v>38475</v>
      </c>
      <c r="J1036" s="32">
        <v>73800</v>
      </c>
      <c r="K1036" s="26" t="s">
        <v>1176</v>
      </c>
      <c r="L1036" s="13">
        <f t="shared" si="558"/>
        <v>900</v>
      </c>
      <c r="M1036" s="27">
        <f t="shared" si="556"/>
        <v>78300</v>
      </c>
      <c r="N1036" s="27">
        <f t="shared" si="557"/>
        <v>78300.000000000189</v>
      </c>
      <c r="O1036" s="15">
        <v>36</v>
      </c>
      <c r="P1036" s="30">
        <f t="shared" si="542"/>
        <v>115866</v>
      </c>
      <c r="Q1036" s="48">
        <f t="shared" si="543"/>
        <v>4171176</v>
      </c>
      <c r="R1036" s="44">
        <f t="shared" si="569"/>
        <v>144832.5</v>
      </c>
      <c r="S1036" s="48">
        <f t="shared" si="550"/>
        <v>15641910</v>
      </c>
      <c r="T1036" s="44">
        <f t="shared" si="545"/>
        <v>152766</v>
      </c>
      <c r="U1036" s="48">
        <f t="shared" si="551"/>
        <v>16498728</v>
      </c>
      <c r="V1036" s="44">
        <f t="shared" si="546"/>
        <v>171216</v>
      </c>
      <c r="W1036" s="48">
        <f t="shared" si="552"/>
        <v>18491328</v>
      </c>
      <c r="X1036" s="44">
        <f t="shared" si="547"/>
        <v>189666</v>
      </c>
      <c r="Y1036" s="48">
        <f t="shared" si="553"/>
        <v>20483928</v>
      </c>
      <c r="Z1036" s="20">
        <f t="shared" si="548"/>
        <v>71115894</v>
      </c>
      <c r="AC1036" s="87">
        <f t="shared" si="559"/>
        <v>1080</v>
      </c>
      <c r="AD1036" s="83">
        <f t="shared" si="560"/>
        <v>100440</v>
      </c>
      <c r="AE1036" s="92">
        <f t="shared" si="565"/>
        <v>990.00000000000011</v>
      </c>
      <c r="AF1036" s="92">
        <f t="shared" si="566"/>
        <v>1019.7</v>
      </c>
      <c r="AG1036" s="92">
        <f t="shared" si="567"/>
        <v>1049.3999999999999</v>
      </c>
      <c r="AH1036" s="92">
        <f t="shared" si="568"/>
        <v>1080</v>
      </c>
      <c r="AI1036" s="137">
        <f t="shared" si="561"/>
        <v>96030.000000000015</v>
      </c>
      <c r="AJ1036" s="137">
        <f t="shared" si="562"/>
        <v>98910.900000000009</v>
      </c>
      <c r="AK1036" s="137">
        <f t="shared" si="563"/>
        <v>101791.79999999999</v>
      </c>
      <c r="AL1036" s="137">
        <f t="shared" si="564"/>
        <v>104760</v>
      </c>
    </row>
    <row r="1037" spans="1:38" ht="20.399999999999999">
      <c r="A1037" s="5" t="s">
        <v>285</v>
      </c>
      <c r="B1037" s="5" t="s">
        <v>408</v>
      </c>
      <c r="C1037" s="22" t="s">
        <v>1772</v>
      </c>
      <c r="D1037" s="22" t="s">
        <v>1807</v>
      </c>
      <c r="E1037" s="22" t="s">
        <v>1827</v>
      </c>
      <c r="F1037" s="22" t="s">
        <v>1828</v>
      </c>
      <c r="G1037" s="22"/>
      <c r="H1037" s="23" t="s">
        <v>537</v>
      </c>
      <c r="I1037" s="24"/>
      <c r="J1037" s="32">
        <f>200*82</f>
        <v>16400</v>
      </c>
      <c r="K1037" s="26"/>
      <c r="L1037" s="13">
        <f t="shared" si="558"/>
        <v>200</v>
      </c>
      <c r="M1037" s="27">
        <f t="shared" si="556"/>
        <v>17400</v>
      </c>
      <c r="N1037" s="27">
        <f t="shared" si="557"/>
        <v>17400.00000000004</v>
      </c>
      <c r="O1037" s="15">
        <v>45</v>
      </c>
      <c r="P1037" s="30">
        <f t="shared" si="542"/>
        <v>25748</v>
      </c>
      <c r="Q1037" s="48">
        <f t="shared" si="543"/>
        <v>1158660</v>
      </c>
      <c r="R1037" s="44">
        <f t="shared" si="569"/>
        <v>32185</v>
      </c>
      <c r="S1037" s="48">
        <f t="shared" si="550"/>
        <v>4344975</v>
      </c>
      <c r="T1037" s="44">
        <f t="shared" si="545"/>
        <v>33948</v>
      </c>
      <c r="U1037" s="48">
        <f t="shared" si="551"/>
        <v>4582980</v>
      </c>
      <c r="V1037" s="44">
        <f t="shared" si="546"/>
        <v>38048</v>
      </c>
      <c r="W1037" s="48">
        <f t="shared" si="552"/>
        <v>5136480</v>
      </c>
      <c r="X1037" s="44">
        <f t="shared" si="547"/>
        <v>42148</v>
      </c>
      <c r="Y1037" s="48">
        <f t="shared" si="553"/>
        <v>5689980</v>
      </c>
      <c r="Z1037" s="20">
        <f t="shared" si="548"/>
        <v>19754415</v>
      </c>
      <c r="AC1037" s="87">
        <f t="shared" si="559"/>
        <v>240</v>
      </c>
      <c r="AD1037" s="83">
        <f t="shared" si="560"/>
        <v>22320</v>
      </c>
      <c r="AE1037" s="92">
        <f t="shared" si="565"/>
        <v>220.00000000000003</v>
      </c>
      <c r="AF1037" s="92">
        <f t="shared" si="566"/>
        <v>226.6</v>
      </c>
      <c r="AG1037" s="92">
        <f t="shared" si="567"/>
        <v>233.2</v>
      </c>
      <c r="AH1037" s="92">
        <f t="shared" si="568"/>
        <v>240</v>
      </c>
      <c r="AI1037" s="137">
        <f t="shared" si="561"/>
        <v>21340.000000000004</v>
      </c>
      <c r="AJ1037" s="137">
        <f t="shared" si="562"/>
        <v>21980.2</v>
      </c>
      <c r="AK1037" s="137">
        <f t="shared" si="563"/>
        <v>22620.399999999998</v>
      </c>
      <c r="AL1037" s="137">
        <f t="shared" si="564"/>
        <v>23280</v>
      </c>
    </row>
    <row r="1038" spans="1:38" ht="20.399999999999999">
      <c r="A1038" s="5" t="s">
        <v>285</v>
      </c>
      <c r="B1038" s="5" t="s">
        <v>408</v>
      </c>
      <c r="C1038" s="22" t="s">
        <v>1772</v>
      </c>
      <c r="D1038" s="22" t="s">
        <v>1809</v>
      </c>
      <c r="E1038" s="22" t="s">
        <v>1829</v>
      </c>
      <c r="F1038" s="22"/>
      <c r="G1038" s="22"/>
      <c r="H1038" s="23" t="s">
        <v>537</v>
      </c>
      <c r="I1038" s="24"/>
      <c r="J1038" s="32">
        <f>300*82</f>
        <v>24600</v>
      </c>
      <c r="K1038" s="26"/>
      <c r="L1038" s="13">
        <f t="shared" si="558"/>
        <v>300</v>
      </c>
      <c r="M1038" s="27">
        <f t="shared" si="556"/>
        <v>26100</v>
      </c>
      <c r="N1038" s="27">
        <f t="shared" si="557"/>
        <v>26100.000000000062</v>
      </c>
      <c r="O1038" s="15">
        <v>25</v>
      </c>
      <c r="P1038" s="30">
        <f t="shared" si="542"/>
        <v>38622</v>
      </c>
      <c r="Q1038" s="48">
        <f t="shared" si="543"/>
        <v>965550</v>
      </c>
      <c r="R1038" s="44">
        <f t="shared" si="569"/>
        <v>48277.5</v>
      </c>
      <c r="S1038" s="48">
        <f t="shared" si="550"/>
        <v>3620812.5</v>
      </c>
      <c r="T1038" s="44">
        <f t="shared" si="545"/>
        <v>50921.999999999993</v>
      </c>
      <c r="U1038" s="48">
        <f t="shared" si="551"/>
        <v>3819149.9999999991</v>
      </c>
      <c r="V1038" s="44">
        <f t="shared" si="546"/>
        <v>57071.999999999993</v>
      </c>
      <c r="W1038" s="48">
        <f t="shared" si="552"/>
        <v>4280399.9999999991</v>
      </c>
      <c r="X1038" s="44">
        <f t="shared" si="547"/>
        <v>63221.999999999993</v>
      </c>
      <c r="Y1038" s="48">
        <f t="shared" si="553"/>
        <v>4741649.9999999991</v>
      </c>
      <c r="Z1038" s="20">
        <f t="shared" si="548"/>
        <v>16462012.499999996</v>
      </c>
      <c r="AC1038" s="87">
        <f t="shared" si="559"/>
        <v>360</v>
      </c>
      <c r="AD1038" s="83">
        <f t="shared" si="560"/>
        <v>33480</v>
      </c>
      <c r="AE1038" s="92">
        <f t="shared" si="565"/>
        <v>330</v>
      </c>
      <c r="AF1038" s="92">
        <f t="shared" si="566"/>
        <v>339.9</v>
      </c>
      <c r="AG1038" s="92">
        <f t="shared" si="567"/>
        <v>349.79999999999995</v>
      </c>
      <c r="AH1038" s="92">
        <f t="shared" si="568"/>
        <v>360</v>
      </c>
      <c r="AI1038" s="137">
        <f t="shared" si="561"/>
        <v>32010</v>
      </c>
      <c r="AJ1038" s="137">
        <f t="shared" si="562"/>
        <v>32970.299999999996</v>
      </c>
      <c r="AK1038" s="137">
        <f t="shared" si="563"/>
        <v>33930.6</v>
      </c>
      <c r="AL1038" s="137">
        <f t="shared" si="564"/>
        <v>34920</v>
      </c>
    </row>
    <row r="1039" spans="1:38" ht="20.399999999999999">
      <c r="A1039" s="5" t="s">
        <v>285</v>
      </c>
      <c r="B1039" s="5" t="s">
        <v>408</v>
      </c>
      <c r="C1039" s="22" t="s">
        <v>1772</v>
      </c>
      <c r="D1039" s="22" t="s">
        <v>1811</v>
      </c>
      <c r="E1039" s="22" t="s">
        <v>1830</v>
      </c>
      <c r="F1039" s="22"/>
      <c r="G1039" s="22"/>
      <c r="H1039" s="23" t="s">
        <v>537</v>
      </c>
      <c r="I1039" s="24"/>
      <c r="J1039" s="32">
        <f>1000*82</f>
        <v>82000</v>
      </c>
      <c r="K1039" s="26"/>
      <c r="L1039" s="13">
        <f t="shared" si="558"/>
        <v>1000</v>
      </c>
      <c r="M1039" s="27">
        <f t="shared" si="556"/>
        <v>87000</v>
      </c>
      <c r="N1039" s="27">
        <f t="shared" si="557"/>
        <v>87000.000000000204</v>
      </c>
      <c r="O1039" s="15">
        <v>45</v>
      </c>
      <c r="P1039" s="30">
        <f t="shared" si="542"/>
        <v>128740</v>
      </c>
      <c r="Q1039" s="48">
        <f t="shared" si="543"/>
        <v>5793300</v>
      </c>
      <c r="R1039" s="44">
        <f t="shared" si="569"/>
        <v>160925</v>
      </c>
      <c r="S1039" s="48">
        <f t="shared" si="550"/>
        <v>21724875</v>
      </c>
      <c r="T1039" s="44">
        <f t="shared" si="545"/>
        <v>169740</v>
      </c>
      <c r="U1039" s="48">
        <f t="shared" si="551"/>
        <v>22914900</v>
      </c>
      <c r="V1039" s="44">
        <f t="shared" si="546"/>
        <v>190240</v>
      </c>
      <c r="W1039" s="48">
        <f t="shared" si="552"/>
        <v>25682400</v>
      </c>
      <c r="X1039" s="44">
        <f t="shared" si="547"/>
        <v>210740</v>
      </c>
      <c r="Y1039" s="48">
        <f t="shared" si="553"/>
        <v>28449900</v>
      </c>
      <c r="Z1039" s="20">
        <f t="shared" si="548"/>
        <v>98772075</v>
      </c>
      <c r="AC1039" s="87">
        <f t="shared" si="559"/>
        <v>1200</v>
      </c>
      <c r="AD1039" s="83">
        <f t="shared" si="560"/>
        <v>111600</v>
      </c>
      <c r="AE1039" s="92">
        <f t="shared" si="565"/>
        <v>1100</v>
      </c>
      <c r="AF1039" s="92">
        <f t="shared" si="566"/>
        <v>1133</v>
      </c>
      <c r="AG1039" s="92">
        <f t="shared" si="567"/>
        <v>1166</v>
      </c>
      <c r="AH1039" s="92">
        <f t="shared" si="568"/>
        <v>1200</v>
      </c>
      <c r="AI1039" s="137">
        <f t="shared" si="561"/>
        <v>106700</v>
      </c>
      <c r="AJ1039" s="137">
        <f t="shared" si="562"/>
        <v>109901</v>
      </c>
      <c r="AK1039" s="137">
        <f t="shared" si="563"/>
        <v>113102</v>
      </c>
      <c r="AL1039" s="137">
        <f t="shared" si="564"/>
        <v>116400</v>
      </c>
    </row>
    <row r="1040" spans="1:38" ht="20.399999999999999">
      <c r="A1040" s="5" t="s">
        <v>285</v>
      </c>
      <c r="B1040" s="5" t="s">
        <v>408</v>
      </c>
      <c r="C1040" s="22" t="s">
        <v>1772</v>
      </c>
      <c r="D1040" s="22" t="s">
        <v>1799</v>
      </c>
      <c r="E1040" s="22" t="s">
        <v>1831</v>
      </c>
      <c r="F1040" s="22" t="s">
        <v>1832</v>
      </c>
      <c r="G1040" s="22"/>
      <c r="H1040" s="23" t="s">
        <v>537</v>
      </c>
      <c r="I1040" s="24"/>
      <c r="J1040" s="32">
        <v>82000</v>
      </c>
      <c r="K1040" s="26"/>
      <c r="L1040" s="13">
        <f t="shared" si="558"/>
        <v>1000</v>
      </c>
      <c r="M1040" s="27">
        <f t="shared" si="556"/>
        <v>87000</v>
      </c>
      <c r="N1040" s="27">
        <f t="shared" si="557"/>
        <v>87000.000000000204</v>
      </c>
      <c r="O1040" s="15">
        <v>16</v>
      </c>
      <c r="P1040" s="30">
        <f t="shared" si="542"/>
        <v>128740</v>
      </c>
      <c r="Q1040" s="48">
        <f t="shared" si="543"/>
        <v>2059840</v>
      </c>
      <c r="R1040" s="44">
        <f t="shared" si="569"/>
        <v>160925</v>
      </c>
      <c r="S1040" s="48">
        <f t="shared" si="550"/>
        <v>7724400</v>
      </c>
      <c r="T1040" s="44">
        <f t="shared" si="545"/>
        <v>169740</v>
      </c>
      <c r="U1040" s="48">
        <f t="shared" si="551"/>
        <v>8147520</v>
      </c>
      <c r="V1040" s="44">
        <f t="shared" si="546"/>
        <v>190240</v>
      </c>
      <c r="W1040" s="48">
        <f t="shared" si="552"/>
        <v>9131520</v>
      </c>
      <c r="X1040" s="44">
        <f t="shared" si="547"/>
        <v>210740</v>
      </c>
      <c r="Y1040" s="48">
        <f t="shared" si="553"/>
        <v>10115520</v>
      </c>
      <c r="Z1040" s="20">
        <f t="shared" si="548"/>
        <v>35118960</v>
      </c>
      <c r="AC1040" s="87">
        <f t="shared" si="559"/>
        <v>1200</v>
      </c>
      <c r="AD1040" s="83">
        <f t="shared" si="560"/>
        <v>111600</v>
      </c>
      <c r="AE1040" s="92">
        <f t="shared" si="565"/>
        <v>1100</v>
      </c>
      <c r="AF1040" s="92">
        <f t="shared" si="566"/>
        <v>1133</v>
      </c>
      <c r="AG1040" s="92">
        <f t="shared" si="567"/>
        <v>1166</v>
      </c>
      <c r="AH1040" s="92">
        <f t="shared" si="568"/>
        <v>1200</v>
      </c>
      <c r="AI1040" s="137">
        <f t="shared" si="561"/>
        <v>106700</v>
      </c>
      <c r="AJ1040" s="137">
        <f t="shared" si="562"/>
        <v>109901</v>
      </c>
      <c r="AK1040" s="137">
        <f t="shared" si="563"/>
        <v>113102</v>
      </c>
      <c r="AL1040" s="137">
        <f t="shared" si="564"/>
        <v>116400</v>
      </c>
    </row>
    <row r="1041" spans="1:38" ht="20.399999999999999">
      <c r="A1041" s="5" t="s">
        <v>285</v>
      </c>
      <c r="B1041" s="5" t="s">
        <v>408</v>
      </c>
      <c r="C1041" s="22" t="s">
        <v>1772</v>
      </c>
      <c r="D1041" s="22" t="s">
        <v>1807</v>
      </c>
      <c r="E1041" s="22" t="s">
        <v>1833</v>
      </c>
      <c r="F1041" s="22"/>
      <c r="G1041" s="22"/>
      <c r="H1041" s="23" t="s">
        <v>537</v>
      </c>
      <c r="I1041" s="24"/>
      <c r="J1041" s="32">
        <f>200*82</f>
        <v>16400</v>
      </c>
      <c r="K1041" s="26"/>
      <c r="L1041" s="13">
        <f t="shared" si="558"/>
        <v>200</v>
      </c>
      <c r="M1041" s="27">
        <f t="shared" si="556"/>
        <v>17400</v>
      </c>
      <c r="N1041" s="27">
        <f t="shared" si="557"/>
        <v>17400.00000000004</v>
      </c>
      <c r="O1041" s="15">
        <v>35</v>
      </c>
      <c r="P1041" s="30">
        <f t="shared" ref="P1041:P1100" si="570">+J1041*1.57</f>
        <v>25748</v>
      </c>
      <c r="Q1041" s="48">
        <f t="shared" si="543"/>
        <v>901180</v>
      </c>
      <c r="R1041" s="44">
        <f t="shared" si="569"/>
        <v>32185</v>
      </c>
      <c r="S1041" s="48">
        <f t="shared" si="550"/>
        <v>3379425</v>
      </c>
      <c r="T1041" s="44">
        <f t="shared" si="545"/>
        <v>33948</v>
      </c>
      <c r="U1041" s="48">
        <f t="shared" si="551"/>
        <v>3564540</v>
      </c>
      <c r="V1041" s="44">
        <f t="shared" si="546"/>
        <v>38048</v>
      </c>
      <c r="W1041" s="48">
        <f t="shared" si="552"/>
        <v>3995040</v>
      </c>
      <c r="X1041" s="44">
        <f t="shared" si="547"/>
        <v>42148</v>
      </c>
      <c r="Y1041" s="48">
        <f t="shared" si="553"/>
        <v>4425540</v>
      </c>
      <c r="Z1041" s="20">
        <f t="shared" si="548"/>
        <v>15364545</v>
      </c>
      <c r="AC1041" s="87">
        <f t="shared" si="559"/>
        <v>240</v>
      </c>
      <c r="AD1041" s="83">
        <f t="shared" si="560"/>
        <v>22320</v>
      </c>
      <c r="AE1041" s="92">
        <f t="shared" si="565"/>
        <v>220.00000000000003</v>
      </c>
      <c r="AF1041" s="92">
        <f t="shared" si="566"/>
        <v>226.6</v>
      </c>
      <c r="AG1041" s="92">
        <f t="shared" si="567"/>
        <v>233.2</v>
      </c>
      <c r="AH1041" s="92">
        <f t="shared" si="568"/>
        <v>240</v>
      </c>
      <c r="AI1041" s="137">
        <f t="shared" si="561"/>
        <v>21340.000000000004</v>
      </c>
      <c r="AJ1041" s="137">
        <f t="shared" si="562"/>
        <v>21980.2</v>
      </c>
      <c r="AK1041" s="137">
        <f t="shared" si="563"/>
        <v>22620.399999999998</v>
      </c>
      <c r="AL1041" s="137">
        <f t="shared" si="564"/>
        <v>23280</v>
      </c>
    </row>
    <row r="1042" spans="1:38" ht="20.399999999999999">
      <c r="A1042" s="5" t="s">
        <v>285</v>
      </c>
      <c r="B1042" s="5" t="s">
        <v>408</v>
      </c>
      <c r="C1042" s="22" t="s">
        <v>1772</v>
      </c>
      <c r="D1042" s="22" t="s">
        <v>1809</v>
      </c>
      <c r="E1042" s="22" t="s">
        <v>1834</v>
      </c>
      <c r="F1042" s="22"/>
      <c r="G1042" s="22"/>
      <c r="H1042" s="23" t="s">
        <v>537</v>
      </c>
      <c r="I1042" s="24"/>
      <c r="J1042" s="32">
        <f>300*82</f>
        <v>24600</v>
      </c>
      <c r="K1042" s="26"/>
      <c r="L1042" s="13">
        <f t="shared" si="558"/>
        <v>300</v>
      </c>
      <c r="M1042" s="27">
        <f t="shared" si="556"/>
        <v>26100</v>
      </c>
      <c r="N1042" s="27">
        <f t="shared" si="557"/>
        <v>26100.000000000062</v>
      </c>
      <c r="O1042" s="15">
        <v>43</v>
      </c>
      <c r="P1042" s="30">
        <f t="shared" si="570"/>
        <v>38622</v>
      </c>
      <c r="Q1042" s="48">
        <f t="shared" si="543"/>
        <v>1660746</v>
      </c>
      <c r="R1042" s="44">
        <f t="shared" si="569"/>
        <v>48277.5</v>
      </c>
      <c r="S1042" s="48">
        <f t="shared" si="550"/>
        <v>6227797.5</v>
      </c>
      <c r="T1042" s="44">
        <f t="shared" si="545"/>
        <v>50921.999999999993</v>
      </c>
      <c r="U1042" s="48">
        <f t="shared" si="551"/>
        <v>6568937.9999999981</v>
      </c>
      <c r="V1042" s="44">
        <f t="shared" si="546"/>
        <v>57071.999999999993</v>
      </c>
      <c r="W1042" s="48">
        <f t="shared" si="552"/>
        <v>7362287.9999999981</v>
      </c>
      <c r="X1042" s="44">
        <f t="shared" si="547"/>
        <v>63221.999999999993</v>
      </c>
      <c r="Y1042" s="48">
        <f t="shared" si="553"/>
        <v>8155637.9999999981</v>
      </c>
      <c r="Z1042" s="20">
        <f t="shared" si="548"/>
        <v>28314661.499999993</v>
      </c>
      <c r="AC1042" s="87">
        <f t="shared" si="559"/>
        <v>360</v>
      </c>
      <c r="AD1042" s="83">
        <f t="shared" si="560"/>
        <v>33480</v>
      </c>
      <c r="AE1042" s="92">
        <f t="shared" si="565"/>
        <v>330</v>
      </c>
      <c r="AF1042" s="92">
        <f t="shared" si="566"/>
        <v>339.9</v>
      </c>
      <c r="AG1042" s="92">
        <f t="shared" si="567"/>
        <v>349.79999999999995</v>
      </c>
      <c r="AH1042" s="92">
        <f t="shared" si="568"/>
        <v>360</v>
      </c>
      <c r="AI1042" s="137">
        <f t="shared" si="561"/>
        <v>32010</v>
      </c>
      <c r="AJ1042" s="137">
        <f t="shared" si="562"/>
        <v>32970.299999999996</v>
      </c>
      <c r="AK1042" s="137">
        <f t="shared" si="563"/>
        <v>33930.6</v>
      </c>
      <c r="AL1042" s="137">
        <f t="shared" si="564"/>
        <v>34920</v>
      </c>
    </row>
    <row r="1043" spans="1:38" ht="20.399999999999999">
      <c r="A1043" s="5" t="s">
        <v>285</v>
      </c>
      <c r="B1043" s="5" t="s">
        <v>408</v>
      </c>
      <c r="C1043" s="22" t="s">
        <v>1772</v>
      </c>
      <c r="D1043" s="22" t="s">
        <v>1809</v>
      </c>
      <c r="E1043" s="22" t="s">
        <v>1835</v>
      </c>
      <c r="F1043" s="22" t="s">
        <v>1835</v>
      </c>
      <c r="G1043" s="22"/>
      <c r="H1043" s="23" t="s">
        <v>537</v>
      </c>
      <c r="I1043" s="24"/>
      <c r="J1043" s="32">
        <v>328000</v>
      </c>
      <c r="K1043" s="26"/>
      <c r="L1043" s="13">
        <f t="shared" si="558"/>
        <v>4000</v>
      </c>
      <c r="M1043" s="27">
        <f t="shared" si="556"/>
        <v>348000</v>
      </c>
      <c r="N1043" s="27">
        <f t="shared" si="557"/>
        <v>348000.00000000081</v>
      </c>
      <c r="O1043" s="15">
        <v>25</v>
      </c>
      <c r="P1043" s="30">
        <f t="shared" si="570"/>
        <v>514960</v>
      </c>
      <c r="Q1043" s="48">
        <f t="shared" ref="Q1043:Q1103" si="571">+P1043*O1043</f>
        <v>12874000</v>
      </c>
      <c r="R1043" s="44">
        <f t="shared" si="569"/>
        <v>643700</v>
      </c>
      <c r="S1043" s="48">
        <f t="shared" si="550"/>
        <v>48277500</v>
      </c>
      <c r="T1043" s="44">
        <f t="shared" si="545"/>
        <v>678960</v>
      </c>
      <c r="U1043" s="48">
        <f t="shared" si="551"/>
        <v>50922000</v>
      </c>
      <c r="V1043" s="44">
        <f t="shared" si="546"/>
        <v>760960</v>
      </c>
      <c r="W1043" s="48">
        <f t="shared" si="552"/>
        <v>57072000</v>
      </c>
      <c r="X1043" s="44">
        <f t="shared" si="547"/>
        <v>842960</v>
      </c>
      <c r="Y1043" s="48">
        <f t="shared" si="553"/>
        <v>63222000</v>
      </c>
      <c r="Z1043" s="20">
        <f t="shared" si="548"/>
        <v>219493500</v>
      </c>
      <c r="AC1043" s="87">
        <f t="shared" si="559"/>
        <v>4800</v>
      </c>
      <c r="AD1043" s="83">
        <f t="shared" si="560"/>
        <v>446400</v>
      </c>
      <c r="AE1043" s="92">
        <f t="shared" si="565"/>
        <v>4400</v>
      </c>
      <c r="AF1043" s="92">
        <f t="shared" si="566"/>
        <v>4532</v>
      </c>
      <c r="AG1043" s="92">
        <f t="shared" si="567"/>
        <v>4664</v>
      </c>
      <c r="AH1043" s="92">
        <f t="shared" si="568"/>
        <v>4800</v>
      </c>
      <c r="AI1043" s="137">
        <f t="shared" si="561"/>
        <v>426800</v>
      </c>
      <c r="AJ1043" s="137">
        <f t="shared" si="562"/>
        <v>439604</v>
      </c>
      <c r="AK1043" s="137">
        <f t="shared" si="563"/>
        <v>452408</v>
      </c>
      <c r="AL1043" s="137">
        <f t="shared" si="564"/>
        <v>465600</v>
      </c>
    </row>
    <row r="1044" spans="1:38" ht="30.6">
      <c r="A1044" s="5" t="s">
        <v>285</v>
      </c>
      <c r="B1044" s="5" t="s">
        <v>408</v>
      </c>
      <c r="C1044" s="22" t="s">
        <v>1772</v>
      </c>
      <c r="D1044" s="22" t="s">
        <v>1799</v>
      </c>
      <c r="E1044" s="22" t="s">
        <v>1836</v>
      </c>
      <c r="F1044" s="22" t="s">
        <v>1805</v>
      </c>
      <c r="G1044" s="22"/>
      <c r="H1044" s="23" t="s">
        <v>537</v>
      </c>
      <c r="I1044" s="24">
        <v>15390</v>
      </c>
      <c r="J1044" s="32">
        <v>24600</v>
      </c>
      <c r="K1044" s="26" t="s">
        <v>555</v>
      </c>
      <c r="L1044" s="13">
        <f t="shared" si="558"/>
        <v>300</v>
      </c>
      <c r="M1044" s="27">
        <f t="shared" si="556"/>
        <v>26100</v>
      </c>
      <c r="N1044" s="27">
        <f t="shared" si="557"/>
        <v>26100.000000000062</v>
      </c>
      <c r="O1044" s="15">
        <v>23</v>
      </c>
      <c r="P1044" s="30">
        <f t="shared" si="570"/>
        <v>38622</v>
      </c>
      <c r="Q1044" s="48">
        <f t="shared" si="571"/>
        <v>888306</v>
      </c>
      <c r="R1044" s="44">
        <f t="shared" si="569"/>
        <v>48277.5</v>
      </c>
      <c r="S1044" s="48">
        <f t="shared" si="550"/>
        <v>3331147.5</v>
      </c>
      <c r="T1044" s="44">
        <f t="shared" ref="T1044:T1104" si="572">+J1044*2.07</f>
        <v>50921.999999999993</v>
      </c>
      <c r="U1044" s="48">
        <f t="shared" si="551"/>
        <v>3513617.9999999991</v>
      </c>
      <c r="V1044" s="44">
        <f t="shared" ref="V1044:V1104" si="573">+J1044*2.32</f>
        <v>57071.999999999993</v>
      </c>
      <c r="W1044" s="48">
        <f t="shared" si="552"/>
        <v>3937967.9999999991</v>
      </c>
      <c r="X1044" s="44">
        <f t="shared" ref="X1044:X1104" si="574">+J1044*2.57</f>
        <v>63221.999999999993</v>
      </c>
      <c r="Y1044" s="48">
        <f t="shared" si="553"/>
        <v>4362317.9999999991</v>
      </c>
      <c r="Z1044" s="20">
        <f t="shared" si="548"/>
        <v>15145051.499999996</v>
      </c>
      <c r="AC1044" s="87">
        <f t="shared" si="559"/>
        <v>360</v>
      </c>
      <c r="AD1044" s="83">
        <f t="shared" si="560"/>
        <v>33480</v>
      </c>
      <c r="AE1044" s="92">
        <f t="shared" si="565"/>
        <v>330</v>
      </c>
      <c r="AF1044" s="92">
        <f t="shared" si="566"/>
        <v>339.9</v>
      </c>
      <c r="AG1044" s="92">
        <f t="shared" si="567"/>
        <v>349.79999999999995</v>
      </c>
      <c r="AH1044" s="92">
        <f t="shared" si="568"/>
        <v>360</v>
      </c>
      <c r="AI1044" s="137">
        <f t="shared" si="561"/>
        <v>32010</v>
      </c>
      <c r="AJ1044" s="137">
        <f t="shared" si="562"/>
        <v>32970.299999999996</v>
      </c>
      <c r="AK1044" s="137">
        <f t="shared" si="563"/>
        <v>33930.6</v>
      </c>
      <c r="AL1044" s="137">
        <f t="shared" si="564"/>
        <v>34920</v>
      </c>
    </row>
    <row r="1045" spans="1:38" ht="30.6">
      <c r="A1045" s="5" t="s">
        <v>285</v>
      </c>
      <c r="B1045" s="5" t="s">
        <v>408</v>
      </c>
      <c r="C1045" s="22" t="s">
        <v>1772</v>
      </c>
      <c r="D1045" s="22" t="s">
        <v>1799</v>
      </c>
      <c r="E1045" s="22" t="s">
        <v>1837</v>
      </c>
      <c r="F1045" s="22" t="s">
        <v>1805</v>
      </c>
      <c r="G1045" s="22"/>
      <c r="H1045" s="23" t="s">
        <v>537</v>
      </c>
      <c r="I1045" s="24">
        <v>15390</v>
      </c>
      <c r="J1045" s="32">
        <v>24600</v>
      </c>
      <c r="K1045" s="26" t="s">
        <v>555</v>
      </c>
      <c r="L1045" s="13">
        <f t="shared" si="558"/>
        <v>300</v>
      </c>
      <c r="M1045" s="27">
        <f t="shared" si="556"/>
        <v>26100</v>
      </c>
      <c r="N1045" s="27">
        <f t="shared" si="557"/>
        <v>26100.000000000062</v>
      </c>
      <c r="O1045" s="15">
        <v>23</v>
      </c>
      <c r="P1045" s="30">
        <f t="shared" si="570"/>
        <v>38622</v>
      </c>
      <c r="Q1045" s="48">
        <f t="shared" si="571"/>
        <v>888306</v>
      </c>
      <c r="R1045" s="44">
        <f t="shared" si="569"/>
        <v>48277.5</v>
      </c>
      <c r="S1045" s="48">
        <f t="shared" si="550"/>
        <v>3331147.5</v>
      </c>
      <c r="T1045" s="44">
        <f t="shared" si="572"/>
        <v>50921.999999999993</v>
      </c>
      <c r="U1045" s="48">
        <f t="shared" si="551"/>
        <v>3513617.9999999991</v>
      </c>
      <c r="V1045" s="44">
        <f t="shared" si="573"/>
        <v>57071.999999999993</v>
      </c>
      <c r="W1045" s="48">
        <f t="shared" si="552"/>
        <v>3937967.9999999991</v>
      </c>
      <c r="X1045" s="44">
        <f t="shared" si="574"/>
        <v>63221.999999999993</v>
      </c>
      <c r="Y1045" s="48">
        <f t="shared" si="553"/>
        <v>4362317.9999999991</v>
      </c>
      <c r="Z1045" s="20">
        <f t="shared" si="548"/>
        <v>15145051.499999996</v>
      </c>
      <c r="AC1045" s="87">
        <f t="shared" si="559"/>
        <v>360</v>
      </c>
      <c r="AD1045" s="83">
        <f t="shared" si="560"/>
        <v>33480</v>
      </c>
      <c r="AE1045" s="92">
        <f t="shared" si="565"/>
        <v>330</v>
      </c>
      <c r="AF1045" s="92">
        <f t="shared" si="566"/>
        <v>339.9</v>
      </c>
      <c r="AG1045" s="92">
        <f t="shared" si="567"/>
        <v>349.79999999999995</v>
      </c>
      <c r="AH1045" s="92">
        <f t="shared" si="568"/>
        <v>360</v>
      </c>
      <c r="AI1045" s="137">
        <f t="shared" si="561"/>
        <v>32010</v>
      </c>
      <c r="AJ1045" s="137">
        <f t="shared" si="562"/>
        <v>32970.299999999996</v>
      </c>
      <c r="AK1045" s="137">
        <f t="shared" si="563"/>
        <v>33930.6</v>
      </c>
      <c r="AL1045" s="137">
        <f t="shared" si="564"/>
        <v>34920</v>
      </c>
    </row>
    <row r="1046" spans="1:38" ht="30.6">
      <c r="A1046" s="5" t="s">
        <v>285</v>
      </c>
      <c r="B1046" s="5" t="s">
        <v>408</v>
      </c>
      <c r="C1046" s="22" t="s">
        <v>1772</v>
      </c>
      <c r="D1046" s="22" t="s">
        <v>1799</v>
      </c>
      <c r="E1046" s="22" t="s">
        <v>1838</v>
      </c>
      <c r="F1046" s="22" t="s">
        <v>1805</v>
      </c>
      <c r="G1046" s="22"/>
      <c r="H1046" s="23" t="s">
        <v>537</v>
      </c>
      <c r="I1046" s="24">
        <v>15390</v>
      </c>
      <c r="J1046" s="32">
        <v>24600</v>
      </c>
      <c r="K1046" s="26" t="s">
        <v>555</v>
      </c>
      <c r="L1046" s="13">
        <f t="shared" si="558"/>
        <v>300</v>
      </c>
      <c r="M1046" s="27">
        <f t="shared" si="556"/>
        <v>26100</v>
      </c>
      <c r="N1046" s="27">
        <f t="shared" si="557"/>
        <v>26100.000000000062</v>
      </c>
      <c r="O1046" s="15">
        <v>36</v>
      </c>
      <c r="P1046" s="30">
        <f t="shared" si="570"/>
        <v>38622</v>
      </c>
      <c r="Q1046" s="48">
        <f t="shared" si="571"/>
        <v>1390392</v>
      </c>
      <c r="R1046" s="44">
        <f t="shared" si="569"/>
        <v>48277.5</v>
      </c>
      <c r="S1046" s="48">
        <f t="shared" si="550"/>
        <v>5213970</v>
      </c>
      <c r="T1046" s="44">
        <f t="shared" si="572"/>
        <v>50921.999999999993</v>
      </c>
      <c r="U1046" s="48">
        <f t="shared" si="551"/>
        <v>5499575.9999999991</v>
      </c>
      <c r="V1046" s="44">
        <f t="shared" si="573"/>
        <v>57071.999999999993</v>
      </c>
      <c r="W1046" s="48">
        <f t="shared" si="552"/>
        <v>6163775.9999999991</v>
      </c>
      <c r="X1046" s="44">
        <f t="shared" si="574"/>
        <v>63221.999999999993</v>
      </c>
      <c r="Y1046" s="48">
        <f t="shared" si="553"/>
        <v>6827975.9999999981</v>
      </c>
      <c r="Z1046" s="20">
        <f t="shared" si="548"/>
        <v>23705297.999999996</v>
      </c>
      <c r="AC1046" s="87">
        <f t="shared" si="559"/>
        <v>360</v>
      </c>
      <c r="AD1046" s="83">
        <f t="shared" si="560"/>
        <v>33480</v>
      </c>
      <c r="AE1046" s="92">
        <f t="shared" si="565"/>
        <v>330</v>
      </c>
      <c r="AF1046" s="92">
        <f t="shared" si="566"/>
        <v>339.9</v>
      </c>
      <c r="AG1046" s="92">
        <f t="shared" si="567"/>
        <v>349.79999999999995</v>
      </c>
      <c r="AH1046" s="92">
        <f t="shared" si="568"/>
        <v>360</v>
      </c>
      <c r="AI1046" s="137">
        <f t="shared" si="561"/>
        <v>32010</v>
      </c>
      <c r="AJ1046" s="137">
        <f t="shared" si="562"/>
        <v>32970.299999999996</v>
      </c>
      <c r="AK1046" s="137">
        <f t="shared" si="563"/>
        <v>33930.6</v>
      </c>
      <c r="AL1046" s="137">
        <f t="shared" si="564"/>
        <v>34920</v>
      </c>
    </row>
    <row r="1047" spans="1:38" ht="20.399999999999999">
      <c r="A1047" s="5" t="s">
        <v>285</v>
      </c>
      <c r="B1047" s="5" t="s">
        <v>408</v>
      </c>
      <c r="C1047" s="22" t="s">
        <v>1772</v>
      </c>
      <c r="D1047" s="22" t="s">
        <v>1799</v>
      </c>
      <c r="E1047" s="22" t="s">
        <v>1839</v>
      </c>
      <c r="F1047" s="22" t="s">
        <v>1840</v>
      </c>
      <c r="G1047" s="22"/>
      <c r="H1047" s="23" t="s">
        <v>537</v>
      </c>
      <c r="I1047" s="24"/>
      <c r="J1047" s="32">
        <v>82000</v>
      </c>
      <c r="K1047" s="26"/>
      <c r="L1047" s="13">
        <f t="shared" si="558"/>
        <v>1000</v>
      </c>
      <c r="M1047" s="27">
        <f t="shared" si="556"/>
        <v>87000</v>
      </c>
      <c r="N1047" s="27">
        <f t="shared" si="557"/>
        <v>87000.000000000204</v>
      </c>
      <c r="O1047" s="15">
        <v>43</v>
      </c>
      <c r="P1047" s="30">
        <f t="shared" si="570"/>
        <v>128740</v>
      </c>
      <c r="Q1047" s="48">
        <f t="shared" si="571"/>
        <v>5535820</v>
      </c>
      <c r="R1047" s="44">
        <f t="shared" si="569"/>
        <v>160925</v>
      </c>
      <c r="S1047" s="48">
        <f t="shared" si="550"/>
        <v>20759325</v>
      </c>
      <c r="T1047" s="44">
        <f t="shared" si="572"/>
        <v>169740</v>
      </c>
      <c r="U1047" s="48">
        <f t="shared" si="551"/>
        <v>21896460</v>
      </c>
      <c r="V1047" s="44">
        <f t="shared" si="573"/>
        <v>190240</v>
      </c>
      <c r="W1047" s="48">
        <f t="shared" si="552"/>
        <v>24540960</v>
      </c>
      <c r="X1047" s="44">
        <f t="shared" si="574"/>
        <v>210740</v>
      </c>
      <c r="Y1047" s="48">
        <f t="shared" si="553"/>
        <v>27185460</v>
      </c>
      <c r="Z1047" s="20">
        <f t="shared" si="548"/>
        <v>94382205</v>
      </c>
      <c r="AC1047" s="87">
        <f t="shared" si="559"/>
        <v>1200</v>
      </c>
      <c r="AD1047" s="83">
        <f t="shared" si="560"/>
        <v>111600</v>
      </c>
      <c r="AE1047" s="92">
        <f t="shared" si="565"/>
        <v>1100</v>
      </c>
      <c r="AF1047" s="92">
        <f t="shared" si="566"/>
        <v>1133</v>
      </c>
      <c r="AG1047" s="92">
        <f t="shared" si="567"/>
        <v>1166</v>
      </c>
      <c r="AH1047" s="92">
        <f t="shared" si="568"/>
        <v>1200</v>
      </c>
      <c r="AI1047" s="137">
        <f t="shared" si="561"/>
        <v>106700</v>
      </c>
      <c r="AJ1047" s="137">
        <f t="shared" si="562"/>
        <v>109901</v>
      </c>
      <c r="AK1047" s="137">
        <f t="shared" si="563"/>
        <v>113102</v>
      </c>
      <c r="AL1047" s="137">
        <f t="shared" si="564"/>
        <v>116400</v>
      </c>
    </row>
    <row r="1048" spans="1:38" ht="20.399999999999999">
      <c r="A1048" s="5" t="s">
        <v>285</v>
      </c>
      <c r="B1048" s="5" t="s">
        <v>408</v>
      </c>
      <c r="C1048" s="22" t="s">
        <v>1772</v>
      </c>
      <c r="D1048" s="22" t="s">
        <v>1799</v>
      </c>
      <c r="E1048" s="22" t="s">
        <v>1831</v>
      </c>
      <c r="F1048" s="22" t="s">
        <v>1841</v>
      </c>
      <c r="G1048" s="22"/>
      <c r="H1048" s="23" t="s">
        <v>537</v>
      </c>
      <c r="I1048" s="24"/>
      <c r="J1048" s="32">
        <v>246000</v>
      </c>
      <c r="K1048" s="26"/>
      <c r="L1048" s="13">
        <f t="shared" si="558"/>
        <v>3000</v>
      </c>
      <c r="M1048" s="27">
        <f t="shared" si="556"/>
        <v>261000</v>
      </c>
      <c r="N1048" s="27">
        <f t="shared" si="557"/>
        <v>261000.00000000061</v>
      </c>
      <c r="O1048" s="15">
        <v>10</v>
      </c>
      <c r="P1048" s="30">
        <f t="shared" si="570"/>
        <v>386220</v>
      </c>
      <c r="Q1048" s="48">
        <f t="shared" si="571"/>
        <v>3862200</v>
      </c>
      <c r="R1048" s="44">
        <f t="shared" si="569"/>
        <v>482775</v>
      </c>
      <c r="S1048" s="48">
        <f t="shared" si="550"/>
        <v>14483250</v>
      </c>
      <c r="T1048" s="44">
        <f t="shared" si="572"/>
        <v>509219.99999999994</v>
      </c>
      <c r="U1048" s="48">
        <f t="shared" si="551"/>
        <v>15276599.999999996</v>
      </c>
      <c r="V1048" s="44">
        <f t="shared" si="573"/>
        <v>570720</v>
      </c>
      <c r="W1048" s="48">
        <f t="shared" si="552"/>
        <v>17121600</v>
      </c>
      <c r="X1048" s="44">
        <f t="shared" si="574"/>
        <v>632220</v>
      </c>
      <c r="Y1048" s="48">
        <f t="shared" si="553"/>
        <v>18966600</v>
      </c>
      <c r="Z1048" s="20">
        <f t="shared" si="548"/>
        <v>65848050</v>
      </c>
      <c r="AC1048" s="87">
        <f t="shared" si="559"/>
        <v>3600</v>
      </c>
      <c r="AD1048" s="83">
        <f t="shared" si="560"/>
        <v>334800</v>
      </c>
      <c r="AE1048" s="92">
        <f t="shared" si="565"/>
        <v>3300.0000000000005</v>
      </c>
      <c r="AF1048" s="92">
        <f t="shared" si="566"/>
        <v>3399</v>
      </c>
      <c r="AG1048" s="92">
        <f t="shared" si="567"/>
        <v>3498</v>
      </c>
      <c r="AH1048" s="92">
        <f t="shared" si="568"/>
        <v>3600</v>
      </c>
      <c r="AI1048" s="137">
        <f t="shared" si="561"/>
        <v>320100.00000000006</v>
      </c>
      <c r="AJ1048" s="137">
        <f t="shared" si="562"/>
        <v>329703</v>
      </c>
      <c r="AK1048" s="137">
        <f t="shared" si="563"/>
        <v>339306</v>
      </c>
      <c r="AL1048" s="137">
        <f t="shared" si="564"/>
        <v>349200</v>
      </c>
    </row>
    <row r="1049" spans="1:38" ht="30.6">
      <c r="A1049" s="5" t="s">
        <v>285</v>
      </c>
      <c r="B1049" s="5" t="s">
        <v>408</v>
      </c>
      <c r="C1049" s="22" t="s">
        <v>1772</v>
      </c>
      <c r="D1049" s="22" t="s">
        <v>1799</v>
      </c>
      <c r="E1049" s="22" t="s">
        <v>1842</v>
      </c>
      <c r="F1049" s="22" t="s">
        <v>1805</v>
      </c>
      <c r="G1049" s="22"/>
      <c r="H1049" s="23" t="s">
        <v>537</v>
      </c>
      <c r="I1049" s="24">
        <v>69255</v>
      </c>
      <c r="J1049" s="32">
        <f>800*82</f>
        <v>65600</v>
      </c>
      <c r="K1049" s="26" t="s">
        <v>649</v>
      </c>
      <c r="L1049" s="13">
        <f t="shared" si="558"/>
        <v>800</v>
      </c>
      <c r="M1049" s="27">
        <f t="shared" si="556"/>
        <v>69600</v>
      </c>
      <c r="N1049" s="27">
        <f t="shared" si="557"/>
        <v>69600.00000000016</v>
      </c>
      <c r="O1049" s="15">
        <v>6</v>
      </c>
      <c r="P1049" s="30">
        <f t="shared" si="570"/>
        <v>102992</v>
      </c>
      <c r="Q1049" s="48">
        <f t="shared" si="571"/>
        <v>617952</v>
      </c>
      <c r="R1049" s="44">
        <f t="shared" si="569"/>
        <v>128740</v>
      </c>
      <c r="S1049" s="48">
        <f t="shared" si="550"/>
        <v>2317320</v>
      </c>
      <c r="T1049" s="44">
        <f t="shared" si="572"/>
        <v>135792</v>
      </c>
      <c r="U1049" s="48">
        <f t="shared" si="551"/>
        <v>2444256</v>
      </c>
      <c r="V1049" s="44">
        <f t="shared" si="573"/>
        <v>152192</v>
      </c>
      <c r="W1049" s="48">
        <f t="shared" si="552"/>
        <v>2739456</v>
      </c>
      <c r="X1049" s="44">
        <f t="shared" si="574"/>
        <v>168592</v>
      </c>
      <c r="Y1049" s="48">
        <f t="shared" si="553"/>
        <v>3034656</v>
      </c>
      <c r="Z1049" s="20">
        <f t="shared" si="548"/>
        <v>10535688</v>
      </c>
      <c r="AC1049" s="87">
        <f t="shared" si="559"/>
        <v>960</v>
      </c>
      <c r="AD1049" s="83">
        <f t="shared" si="560"/>
        <v>89280</v>
      </c>
      <c r="AE1049" s="92">
        <f t="shared" si="565"/>
        <v>880.00000000000011</v>
      </c>
      <c r="AF1049" s="92">
        <f t="shared" si="566"/>
        <v>906.4</v>
      </c>
      <c r="AG1049" s="92">
        <f t="shared" si="567"/>
        <v>932.8</v>
      </c>
      <c r="AH1049" s="92">
        <f t="shared" si="568"/>
        <v>960</v>
      </c>
      <c r="AI1049" s="137">
        <f t="shared" si="561"/>
        <v>85360.000000000015</v>
      </c>
      <c r="AJ1049" s="137">
        <f t="shared" si="562"/>
        <v>87920.8</v>
      </c>
      <c r="AK1049" s="137">
        <f t="shared" si="563"/>
        <v>90481.599999999991</v>
      </c>
      <c r="AL1049" s="137">
        <f t="shared" si="564"/>
        <v>93120</v>
      </c>
    </row>
    <row r="1050" spans="1:38" ht="30.6">
      <c r="A1050" s="5" t="s">
        <v>285</v>
      </c>
      <c r="B1050" s="5" t="s">
        <v>408</v>
      </c>
      <c r="C1050" s="22" t="s">
        <v>1772</v>
      </c>
      <c r="D1050" s="22" t="s">
        <v>1799</v>
      </c>
      <c r="E1050" s="22" t="s">
        <v>1843</v>
      </c>
      <c r="F1050" s="22" t="s">
        <v>1805</v>
      </c>
      <c r="G1050" s="22"/>
      <c r="H1050" s="23" t="s">
        <v>537</v>
      </c>
      <c r="I1050" s="24">
        <v>69255</v>
      </c>
      <c r="J1050" s="32">
        <v>123000</v>
      </c>
      <c r="K1050" s="26" t="s">
        <v>649</v>
      </c>
      <c r="L1050" s="13">
        <f t="shared" si="558"/>
        <v>1500</v>
      </c>
      <c r="M1050" s="27">
        <f t="shared" si="556"/>
        <v>130500</v>
      </c>
      <c r="N1050" s="27">
        <f t="shared" si="557"/>
        <v>130500.00000000031</v>
      </c>
      <c r="O1050" s="15">
        <v>5</v>
      </c>
      <c r="P1050" s="30">
        <f t="shared" si="570"/>
        <v>193110</v>
      </c>
      <c r="Q1050" s="48">
        <f t="shared" si="571"/>
        <v>965550</v>
      </c>
      <c r="R1050" s="44">
        <f t="shared" si="569"/>
        <v>241387.5</v>
      </c>
      <c r="S1050" s="48">
        <f t="shared" si="550"/>
        <v>3620812.5</v>
      </c>
      <c r="T1050" s="44">
        <f t="shared" si="572"/>
        <v>254609.99999999997</v>
      </c>
      <c r="U1050" s="48">
        <f t="shared" si="551"/>
        <v>3819149.9999999991</v>
      </c>
      <c r="V1050" s="44">
        <f t="shared" si="573"/>
        <v>285360</v>
      </c>
      <c r="W1050" s="48">
        <f t="shared" si="552"/>
        <v>4280400</v>
      </c>
      <c r="X1050" s="44">
        <f t="shared" si="574"/>
        <v>316110</v>
      </c>
      <c r="Y1050" s="48">
        <f t="shared" si="553"/>
        <v>4741650</v>
      </c>
      <c r="Z1050" s="20">
        <f t="shared" si="548"/>
        <v>16462012.5</v>
      </c>
      <c r="AC1050" s="87">
        <f t="shared" si="559"/>
        <v>1800</v>
      </c>
      <c r="AD1050" s="83">
        <f t="shared" si="560"/>
        <v>167400</v>
      </c>
      <c r="AE1050" s="92">
        <f t="shared" si="565"/>
        <v>1650.0000000000002</v>
      </c>
      <c r="AF1050" s="92">
        <f t="shared" si="566"/>
        <v>1699.5</v>
      </c>
      <c r="AG1050" s="92">
        <f t="shared" si="567"/>
        <v>1749</v>
      </c>
      <c r="AH1050" s="92">
        <f t="shared" si="568"/>
        <v>1800</v>
      </c>
      <c r="AI1050" s="137">
        <f t="shared" si="561"/>
        <v>160050.00000000003</v>
      </c>
      <c r="AJ1050" s="137">
        <f t="shared" si="562"/>
        <v>164851.5</v>
      </c>
      <c r="AK1050" s="137">
        <f t="shared" si="563"/>
        <v>169653</v>
      </c>
      <c r="AL1050" s="137">
        <f t="shared" si="564"/>
        <v>174600</v>
      </c>
    </row>
    <row r="1051" spans="1:38" ht="20.399999999999999">
      <c r="A1051" s="5" t="s">
        <v>285</v>
      </c>
      <c r="B1051" s="5" t="s">
        <v>408</v>
      </c>
      <c r="C1051" s="22" t="s">
        <v>1772</v>
      </c>
      <c r="D1051" s="22" t="s">
        <v>1807</v>
      </c>
      <c r="E1051" s="22" t="s">
        <v>1844</v>
      </c>
      <c r="F1051" s="22"/>
      <c r="G1051" s="22"/>
      <c r="H1051" s="23" t="s">
        <v>537</v>
      </c>
      <c r="I1051" s="24"/>
      <c r="J1051" s="32">
        <f>2000*82</f>
        <v>164000</v>
      </c>
      <c r="K1051" s="26"/>
      <c r="L1051" s="13">
        <f t="shared" si="558"/>
        <v>2000</v>
      </c>
      <c r="M1051" s="27">
        <f t="shared" si="556"/>
        <v>174000</v>
      </c>
      <c r="N1051" s="27">
        <f t="shared" si="557"/>
        <v>174000.00000000041</v>
      </c>
      <c r="O1051" s="15">
        <v>9</v>
      </c>
      <c r="P1051" s="30">
        <f t="shared" si="570"/>
        <v>257480</v>
      </c>
      <c r="Q1051" s="48">
        <f t="shared" si="571"/>
        <v>2317320</v>
      </c>
      <c r="R1051" s="44">
        <f t="shared" si="569"/>
        <v>321850</v>
      </c>
      <c r="S1051" s="48">
        <f t="shared" si="550"/>
        <v>8689950</v>
      </c>
      <c r="T1051" s="44">
        <f t="shared" si="572"/>
        <v>339480</v>
      </c>
      <c r="U1051" s="48">
        <f t="shared" si="551"/>
        <v>9165960</v>
      </c>
      <c r="V1051" s="44">
        <f t="shared" si="573"/>
        <v>380480</v>
      </c>
      <c r="W1051" s="48">
        <f t="shared" si="552"/>
        <v>10272960</v>
      </c>
      <c r="X1051" s="44">
        <f t="shared" si="574"/>
        <v>421480</v>
      </c>
      <c r="Y1051" s="48">
        <f t="shared" si="553"/>
        <v>11379960</v>
      </c>
      <c r="Z1051" s="20">
        <f t="shared" si="548"/>
        <v>39508830</v>
      </c>
      <c r="AC1051" s="87">
        <f t="shared" si="559"/>
        <v>2400</v>
      </c>
      <c r="AD1051" s="83">
        <f t="shared" si="560"/>
        <v>223200</v>
      </c>
      <c r="AE1051" s="92">
        <f t="shared" si="565"/>
        <v>2200</v>
      </c>
      <c r="AF1051" s="92">
        <f t="shared" si="566"/>
        <v>2266</v>
      </c>
      <c r="AG1051" s="92">
        <f t="shared" si="567"/>
        <v>2332</v>
      </c>
      <c r="AH1051" s="92">
        <f t="shared" si="568"/>
        <v>2400</v>
      </c>
      <c r="AI1051" s="137">
        <f t="shared" si="561"/>
        <v>213400</v>
      </c>
      <c r="AJ1051" s="137">
        <f t="shared" si="562"/>
        <v>219802</v>
      </c>
      <c r="AK1051" s="137">
        <f t="shared" si="563"/>
        <v>226204</v>
      </c>
      <c r="AL1051" s="137">
        <f t="shared" si="564"/>
        <v>232800</v>
      </c>
    </row>
    <row r="1052" spans="1:38" ht="20.399999999999999">
      <c r="A1052" s="5" t="s">
        <v>285</v>
      </c>
      <c r="B1052" s="5" t="s">
        <v>408</v>
      </c>
      <c r="C1052" s="22" t="s">
        <v>1772</v>
      </c>
      <c r="D1052" s="22" t="s">
        <v>1799</v>
      </c>
      <c r="E1052" s="129" t="s">
        <v>1845</v>
      </c>
      <c r="F1052" s="129"/>
      <c r="G1052" s="129"/>
      <c r="H1052" s="131" t="s">
        <v>537</v>
      </c>
      <c r="I1052" s="132"/>
      <c r="J1052" s="133">
        <v>164000</v>
      </c>
      <c r="K1052" s="134"/>
      <c r="L1052" s="13">
        <f t="shared" si="558"/>
        <v>2000</v>
      </c>
      <c r="M1052" s="135">
        <f t="shared" si="556"/>
        <v>174000</v>
      </c>
      <c r="N1052" s="135">
        <f t="shared" si="557"/>
        <v>174000.00000000041</v>
      </c>
      <c r="O1052" s="136">
        <v>9</v>
      </c>
      <c r="P1052" s="136">
        <f t="shared" si="570"/>
        <v>257480</v>
      </c>
      <c r="Q1052" s="130">
        <f t="shared" si="571"/>
        <v>2317320</v>
      </c>
      <c r="R1052" s="130">
        <f t="shared" si="569"/>
        <v>321850</v>
      </c>
      <c r="S1052" s="130">
        <f t="shared" si="550"/>
        <v>8689950</v>
      </c>
      <c r="T1052" s="130">
        <f t="shared" si="572"/>
        <v>339480</v>
      </c>
      <c r="U1052" s="130">
        <f t="shared" si="551"/>
        <v>9165960</v>
      </c>
      <c r="V1052" s="130">
        <f t="shared" si="573"/>
        <v>380480</v>
      </c>
      <c r="W1052" s="130">
        <f t="shared" si="552"/>
        <v>10272960</v>
      </c>
      <c r="X1052" s="130">
        <f t="shared" si="574"/>
        <v>421480</v>
      </c>
      <c r="Y1052" s="130">
        <f t="shared" si="553"/>
        <v>11379960</v>
      </c>
      <c r="Z1052" s="130">
        <f t="shared" si="548"/>
        <v>39508830</v>
      </c>
      <c r="AA1052" s="130"/>
      <c r="AB1052" s="130"/>
      <c r="AC1052" s="137">
        <f t="shared" si="559"/>
        <v>2400</v>
      </c>
      <c r="AD1052" s="83">
        <f t="shared" si="560"/>
        <v>223200</v>
      </c>
      <c r="AE1052" s="92">
        <f t="shared" si="565"/>
        <v>2200</v>
      </c>
      <c r="AF1052" s="92">
        <f t="shared" si="566"/>
        <v>2266</v>
      </c>
      <c r="AG1052" s="92">
        <f t="shared" si="567"/>
        <v>2332</v>
      </c>
      <c r="AH1052" s="92">
        <f t="shared" si="568"/>
        <v>2400</v>
      </c>
      <c r="AI1052" s="137">
        <f t="shared" si="561"/>
        <v>213400</v>
      </c>
      <c r="AJ1052" s="137">
        <f t="shared" si="562"/>
        <v>219802</v>
      </c>
      <c r="AK1052" s="137">
        <f t="shared" si="563"/>
        <v>226204</v>
      </c>
      <c r="AL1052" s="137">
        <f t="shared" si="564"/>
        <v>232800</v>
      </c>
    </row>
    <row r="1053" spans="1:38" ht="30.6">
      <c r="A1053" s="5" t="s">
        <v>285</v>
      </c>
      <c r="B1053" s="5" t="s">
        <v>408</v>
      </c>
      <c r="C1053" s="22" t="s">
        <v>1772</v>
      </c>
      <c r="D1053" s="22" t="s">
        <v>1799</v>
      </c>
      <c r="E1053" s="22" t="s">
        <v>1846</v>
      </c>
      <c r="F1053" s="22" t="s">
        <v>1805</v>
      </c>
      <c r="G1053" s="22"/>
      <c r="H1053" s="23" t="s">
        <v>537</v>
      </c>
      <c r="I1053" s="24">
        <v>7695</v>
      </c>
      <c r="J1053" s="32">
        <v>12300</v>
      </c>
      <c r="K1053" s="26" t="s">
        <v>555</v>
      </c>
      <c r="L1053" s="13">
        <f t="shared" si="558"/>
        <v>150</v>
      </c>
      <c r="M1053" s="27">
        <f t="shared" si="556"/>
        <v>13050</v>
      </c>
      <c r="N1053" s="27">
        <f t="shared" si="557"/>
        <v>13050.000000000031</v>
      </c>
      <c r="O1053" s="15">
        <v>14</v>
      </c>
      <c r="P1053" s="30">
        <f t="shared" si="570"/>
        <v>19311</v>
      </c>
      <c r="Q1053" s="48">
        <f t="shared" si="571"/>
        <v>270354</v>
      </c>
      <c r="R1053" s="44">
        <f t="shared" si="569"/>
        <v>24138.75</v>
      </c>
      <c r="S1053" s="48">
        <f t="shared" si="550"/>
        <v>1013827.5</v>
      </c>
      <c r="T1053" s="44">
        <f t="shared" si="572"/>
        <v>25460.999999999996</v>
      </c>
      <c r="U1053" s="48">
        <f t="shared" si="551"/>
        <v>1069361.9999999998</v>
      </c>
      <c r="V1053" s="44">
        <f t="shared" si="573"/>
        <v>28535.999999999996</v>
      </c>
      <c r="W1053" s="48">
        <f t="shared" si="552"/>
        <v>1198511.9999999998</v>
      </c>
      <c r="X1053" s="44">
        <f t="shared" si="574"/>
        <v>31610.999999999996</v>
      </c>
      <c r="Y1053" s="48">
        <f t="shared" si="553"/>
        <v>1327661.9999999998</v>
      </c>
      <c r="Z1053" s="20">
        <f t="shared" si="548"/>
        <v>4609363.4999999991</v>
      </c>
      <c r="AC1053" s="87">
        <f t="shared" si="559"/>
        <v>180</v>
      </c>
      <c r="AD1053" s="83">
        <f t="shared" si="560"/>
        <v>16740</v>
      </c>
      <c r="AE1053" s="92">
        <f t="shared" si="565"/>
        <v>165</v>
      </c>
      <c r="AF1053" s="92">
        <f t="shared" si="566"/>
        <v>169.95</v>
      </c>
      <c r="AG1053" s="92">
        <f t="shared" si="567"/>
        <v>174.89999999999998</v>
      </c>
      <c r="AH1053" s="92">
        <f t="shared" si="568"/>
        <v>180</v>
      </c>
      <c r="AI1053" s="137">
        <f t="shared" si="561"/>
        <v>16005</v>
      </c>
      <c r="AJ1053" s="137">
        <f t="shared" si="562"/>
        <v>16485.149999999998</v>
      </c>
      <c r="AK1053" s="137">
        <f t="shared" si="563"/>
        <v>16965.3</v>
      </c>
      <c r="AL1053" s="137">
        <f t="shared" si="564"/>
        <v>17460</v>
      </c>
    </row>
    <row r="1054" spans="1:38" ht="30.6">
      <c r="A1054" s="5" t="s">
        <v>285</v>
      </c>
      <c r="B1054" s="5" t="s">
        <v>408</v>
      </c>
      <c r="C1054" s="22" t="s">
        <v>1772</v>
      </c>
      <c r="D1054" s="22" t="s">
        <v>1799</v>
      </c>
      <c r="E1054" s="22" t="s">
        <v>1847</v>
      </c>
      <c r="F1054" s="22" t="s">
        <v>1805</v>
      </c>
      <c r="G1054" s="22"/>
      <c r="H1054" s="23" t="s">
        <v>537</v>
      </c>
      <c r="I1054" s="24">
        <v>38475</v>
      </c>
      <c r="J1054" s="32">
        <v>57400</v>
      </c>
      <c r="K1054" s="26" t="s">
        <v>1381</v>
      </c>
      <c r="L1054" s="13">
        <f t="shared" si="558"/>
        <v>700</v>
      </c>
      <c r="M1054" s="27">
        <f t="shared" si="556"/>
        <v>60900</v>
      </c>
      <c r="N1054" s="27">
        <f t="shared" si="557"/>
        <v>60900.000000000146</v>
      </c>
      <c r="O1054" s="15">
        <v>14</v>
      </c>
      <c r="P1054" s="30">
        <f t="shared" si="570"/>
        <v>90118</v>
      </c>
      <c r="Q1054" s="48">
        <f t="shared" si="571"/>
        <v>1261652</v>
      </c>
      <c r="R1054" s="44">
        <f t="shared" si="569"/>
        <v>112647.5</v>
      </c>
      <c r="S1054" s="48">
        <f t="shared" si="550"/>
        <v>4731195</v>
      </c>
      <c r="T1054" s="44">
        <f t="shared" si="572"/>
        <v>118817.99999999999</v>
      </c>
      <c r="U1054" s="48">
        <f t="shared" si="551"/>
        <v>4990355.9999999991</v>
      </c>
      <c r="V1054" s="44">
        <f t="shared" si="573"/>
        <v>133168</v>
      </c>
      <c r="W1054" s="48">
        <f t="shared" si="552"/>
        <v>5593056</v>
      </c>
      <c r="X1054" s="44">
        <f t="shared" si="574"/>
        <v>147518</v>
      </c>
      <c r="Y1054" s="48">
        <f t="shared" si="553"/>
        <v>6195756</v>
      </c>
      <c r="Z1054" s="20">
        <f t="shared" si="548"/>
        <v>21510363</v>
      </c>
      <c r="AC1054" s="87">
        <f t="shared" si="559"/>
        <v>840</v>
      </c>
      <c r="AD1054" s="83">
        <f t="shared" si="560"/>
        <v>78120</v>
      </c>
      <c r="AE1054" s="92">
        <f t="shared" si="565"/>
        <v>770.00000000000011</v>
      </c>
      <c r="AF1054" s="92">
        <f t="shared" si="566"/>
        <v>793.1</v>
      </c>
      <c r="AG1054" s="92">
        <f t="shared" si="567"/>
        <v>816.19999999999993</v>
      </c>
      <c r="AH1054" s="92">
        <f t="shared" si="568"/>
        <v>840</v>
      </c>
      <c r="AI1054" s="137">
        <f t="shared" si="561"/>
        <v>74690.000000000015</v>
      </c>
      <c r="AJ1054" s="137">
        <f t="shared" si="562"/>
        <v>76930.7</v>
      </c>
      <c r="AK1054" s="137">
        <f t="shared" si="563"/>
        <v>79171.399999999994</v>
      </c>
      <c r="AL1054" s="137">
        <f t="shared" si="564"/>
        <v>81480</v>
      </c>
    </row>
    <row r="1055" spans="1:38" ht="30.6">
      <c r="A1055" s="5" t="s">
        <v>285</v>
      </c>
      <c r="B1055" s="5" t="s">
        <v>408</v>
      </c>
      <c r="C1055" s="22" t="s">
        <v>1772</v>
      </c>
      <c r="D1055" s="22" t="s">
        <v>1799</v>
      </c>
      <c r="E1055" s="22" t="s">
        <v>1848</v>
      </c>
      <c r="F1055" s="22" t="s">
        <v>1849</v>
      </c>
      <c r="G1055" s="22"/>
      <c r="H1055" s="23" t="s">
        <v>537</v>
      </c>
      <c r="I1055" s="24">
        <v>15390</v>
      </c>
      <c r="J1055" s="32">
        <v>164000</v>
      </c>
      <c r="K1055" s="26" t="s">
        <v>1850</v>
      </c>
      <c r="L1055" s="13">
        <f t="shared" si="558"/>
        <v>2000</v>
      </c>
      <c r="M1055" s="27">
        <f t="shared" si="556"/>
        <v>174000</v>
      </c>
      <c r="N1055" s="27">
        <f t="shared" si="557"/>
        <v>174000.00000000041</v>
      </c>
      <c r="O1055" s="15">
        <v>15</v>
      </c>
      <c r="P1055" s="30">
        <f t="shared" si="570"/>
        <v>257480</v>
      </c>
      <c r="Q1055" s="48">
        <f t="shared" si="571"/>
        <v>3862200</v>
      </c>
      <c r="R1055" s="44">
        <f t="shared" si="569"/>
        <v>321850</v>
      </c>
      <c r="S1055" s="48">
        <f t="shared" si="550"/>
        <v>14483250</v>
      </c>
      <c r="T1055" s="44">
        <f t="shared" si="572"/>
        <v>339480</v>
      </c>
      <c r="U1055" s="48">
        <f t="shared" si="551"/>
        <v>15276600</v>
      </c>
      <c r="V1055" s="44">
        <f t="shared" si="573"/>
        <v>380480</v>
      </c>
      <c r="W1055" s="48">
        <f t="shared" si="552"/>
        <v>17121600</v>
      </c>
      <c r="X1055" s="44">
        <f t="shared" si="574"/>
        <v>421480</v>
      </c>
      <c r="Y1055" s="48">
        <f t="shared" si="553"/>
        <v>18966600</v>
      </c>
      <c r="Z1055" s="20">
        <f t="shared" si="548"/>
        <v>65848050</v>
      </c>
      <c r="AC1055" s="87">
        <f t="shared" si="559"/>
        <v>2400</v>
      </c>
      <c r="AD1055" s="83">
        <f t="shared" si="560"/>
        <v>223200</v>
      </c>
      <c r="AE1055" s="92">
        <f t="shared" si="565"/>
        <v>2200</v>
      </c>
      <c r="AF1055" s="92">
        <f t="shared" si="566"/>
        <v>2266</v>
      </c>
      <c r="AG1055" s="92">
        <f t="shared" si="567"/>
        <v>2332</v>
      </c>
      <c r="AH1055" s="92">
        <f t="shared" si="568"/>
        <v>2400</v>
      </c>
      <c r="AI1055" s="137">
        <f t="shared" si="561"/>
        <v>213400</v>
      </c>
      <c r="AJ1055" s="137">
        <f t="shared" si="562"/>
        <v>219802</v>
      </c>
      <c r="AK1055" s="137">
        <f t="shared" si="563"/>
        <v>226204</v>
      </c>
      <c r="AL1055" s="137">
        <f t="shared" si="564"/>
        <v>232800</v>
      </c>
    </row>
    <row r="1056" spans="1:38" ht="30.6">
      <c r="A1056" s="5" t="s">
        <v>285</v>
      </c>
      <c r="B1056" s="5" t="s">
        <v>408</v>
      </c>
      <c r="C1056" s="22" t="s">
        <v>1772</v>
      </c>
      <c r="D1056" s="22" t="s">
        <v>1799</v>
      </c>
      <c r="E1056" s="22" t="s">
        <v>1851</v>
      </c>
      <c r="F1056" s="22" t="s">
        <v>1852</v>
      </c>
      <c r="G1056" s="22"/>
      <c r="H1056" s="23" t="s">
        <v>537</v>
      </c>
      <c r="I1056" s="24">
        <v>15390</v>
      </c>
      <c r="J1056" s="32">
        <v>24600</v>
      </c>
      <c r="K1056" s="26" t="s">
        <v>555</v>
      </c>
      <c r="L1056" s="13">
        <f t="shared" si="558"/>
        <v>300</v>
      </c>
      <c r="M1056" s="27">
        <f t="shared" si="556"/>
        <v>26100</v>
      </c>
      <c r="N1056" s="27">
        <f t="shared" si="557"/>
        <v>26100.000000000062</v>
      </c>
      <c r="O1056" s="15">
        <v>15</v>
      </c>
      <c r="P1056" s="30">
        <f t="shared" si="570"/>
        <v>38622</v>
      </c>
      <c r="Q1056" s="48">
        <f t="shared" si="571"/>
        <v>579330</v>
      </c>
      <c r="R1056" s="44">
        <f t="shared" si="569"/>
        <v>48277.5</v>
      </c>
      <c r="S1056" s="48">
        <f t="shared" si="550"/>
        <v>2172487.5</v>
      </c>
      <c r="T1056" s="44">
        <f t="shared" si="572"/>
        <v>50921.999999999993</v>
      </c>
      <c r="U1056" s="48">
        <f t="shared" si="551"/>
        <v>2291489.9999999995</v>
      </c>
      <c r="V1056" s="44">
        <f t="shared" si="573"/>
        <v>57071.999999999993</v>
      </c>
      <c r="W1056" s="48">
        <f t="shared" si="552"/>
        <v>2568239.9999999995</v>
      </c>
      <c r="X1056" s="44">
        <f t="shared" si="574"/>
        <v>63221.999999999993</v>
      </c>
      <c r="Y1056" s="48">
        <f t="shared" si="553"/>
        <v>2844989.9999999995</v>
      </c>
      <c r="Z1056" s="20">
        <f t="shared" si="548"/>
        <v>9877207.4999999981</v>
      </c>
      <c r="AC1056" s="87">
        <f t="shared" si="559"/>
        <v>360</v>
      </c>
      <c r="AD1056" s="83">
        <f t="shared" si="560"/>
        <v>33480</v>
      </c>
      <c r="AE1056" s="92">
        <f t="shared" si="565"/>
        <v>330</v>
      </c>
      <c r="AF1056" s="92">
        <f t="shared" si="566"/>
        <v>339.9</v>
      </c>
      <c r="AG1056" s="92">
        <f t="shared" si="567"/>
        <v>349.79999999999995</v>
      </c>
      <c r="AH1056" s="92">
        <f t="shared" si="568"/>
        <v>360</v>
      </c>
      <c r="AI1056" s="137">
        <f t="shared" si="561"/>
        <v>32010</v>
      </c>
      <c r="AJ1056" s="137">
        <f t="shared" si="562"/>
        <v>32970.299999999996</v>
      </c>
      <c r="AK1056" s="137">
        <f t="shared" si="563"/>
        <v>33930.6</v>
      </c>
      <c r="AL1056" s="137">
        <f t="shared" si="564"/>
        <v>34920</v>
      </c>
    </row>
    <row r="1057" spans="1:38" ht="30.6">
      <c r="A1057" s="5" t="s">
        <v>285</v>
      </c>
      <c r="B1057" s="5" t="s">
        <v>408</v>
      </c>
      <c r="C1057" s="22" t="s">
        <v>1772</v>
      </c>
      <c r="D1057" s="22" t="s">
        <v>1799</v>
      </c>
      <c r="E1057" s="22" t="s">
        <v>1853</v>
      </c>
      <c r="F1057" s="22" t="s">
        <v>1840</v>
      </c>
      <c r="G1057" s="22"/>
      <c r="H1057" s="23" t="s">
        <v>537</v>
      </c>
      <c r="I1057" s="24">
        <v>69255</v>
      </c>
      <c r="J1057" s="32">
        <v>82000</v>
      </c>
      <c r="K1057" s="26" t="s">
        <v>970</v>
      </c>
      <c r="L1057" s="13">
        <f t="shared" si="558"/>
        <v>1000</v>
      </c>
      <c r="M1057" s="27">
        <f t="shared" si="556"/>
        <v>87000</v>
      </c>
      <c r="N1057" s="27">
        <f t="shared" si="557"/>
        <v>87000.000000000204</v>
      </c>
      <c r="O1057" s="15">
        <v>15</v>
      </c>
      <c r="P1057" s="30">
        <f t="shared" si="570"/>
        <v>128740</v>
      </c>
      <c r="Q1057" s="48">
        <f t="shared" si="571"/>
        <v>1931100</v>
      </c>
      <c r="R1057" s="44">
        <f t="shared" si="569"/>
        <v>160925</v>
      </c>
      <c r="S1057" s="48">
        <f t="shared" si="550"/>
        <v>7241625</v>
      </c>
      <c r="T1057" s="44">
        <f t="shared" si="572"/>
        <v>169740</v>
      </c>
      <c r="U1057" s="48">
        <f t="shared" si="551"/>
        <v>7638300</v>
      </c>
      <c r="V1057" s="44">
        <f t="shared" si="573"/>
        <v>190240</v>
      </c>
      <c r="W1057" s="48">
        <f t="shared" si="552"/>
        <v>8560800</v>
      </c>
      <c r="X1057" s="44">
        <f t="shared" si="574"/>
        <v>210740</v>
      </c>
      <c r="Y1057" s="48">
        <f t="shared" si="553"/>
        <v>9483300</v>
      </c>
      <c r="Z1057" s="20">
        <f t="shared" si="548"/>
        <v>32924025</v>
      </c>
      <c r="AC1057" s="87">
        <f t="shared" si="559"/>
        <v>1200</v>
      </c>
      <c r="AD1057" s="83">
        <f t="shared" si="560"/>
        <v>111600</v>
      </c>
      <c r="AE1057" s="92">
        <f t="shared" si="565"/>
        <v>1100</v>
      </c>
      <c r="AF1057" s="92">
        <f t="shared" si="566"/>
        <v>1133</v>
      </c>
      <c r="AG1057" s="92">
        <f t="shared" si="567"/>
        <v>1166</v>
      </c>
      <c r="AH1057" s="92">
        <f t="shared" si="568"/>
        <v>1200</v>
      </c>
      <c r="AI1057" s="137">
        <f t="shared" si="561"/>
        <v>106700</v>
      </c>
      <c r="AJ1057" s="137">
        <f t="shared" si="562"/>
        <v>109901</v>
      </c>
      <c r="AK1057" s="137">
        <f t="shared" si="563"/>
        <v>113102</v>
      </c>
      <c r="AL1057" s="137">
        <f t="shared" si="564"/>
        <v>116400</v>
      </c>
    </row>
    <row r="1058" spans="1:38" ht="20.399999999999999">
      <c r="A1058" s="5" t="s">
        <v>285</v>
      </c>
      <c r="B1058" s="5" t="s">
        <v>408</v>
      </c>
      <c r="C1058" s="22" t="s">
        <v>1772</v>
      </c>
      <c r="D1058" s="22" t="s">
        <v>1799</v>
      </c>
      <c r="E1058" s="22" t="s">
        <v>1854</v>
      </c>
      <c r="F1058" s="22"/>
      <c r="G1058" s="22"/>
      <c r="H1058" s="23" t="s">
        <v>537</v>
      </c>
      <c r="I1058" s="24"/>
      <c r="J1058" s="32">
        <f>82*500</f>
        <v>41000</v>
      </c>
      <c r="K1058" s="26"/>
      <c r="L1058" s="13">
        <f t="shared" si="558"/>
        <v>500</v>
      </c>
      <c r="M1058" s="27">
        <f t="shared" si="556"/>
        <v>43500</v>
      </c>
      <c r="N1058" s="27">
        <f t="shared" si="557"/>
        <v>43500.000000000102</v>
      </c>
      <c r="O1058" s="15">
        <v>7</v>
      </c>
      <c r="P1058" s="30">
        <f t="shared" si="570"/>
        <v>64370</v>
      </c>
      <c r="Q1058" s="48">
        <f t="shared" si="571"/>
        <v>450590</v>
      </c>
      <c r="R1058" s="44">
        <f t="shared" si="569"/>
        <v>80462.5</v>
      </c>
      <c r="S1058" s="48">
        <f t="shared" si="550"/>
        <v>1689712.5</v>
      </c>
      <c r="T1058" s="44">
        <f t="shared" si="572"/>
        <v>84870</v>
      </c>
      <c r="U1058" s="48">
        <f t="shared" si="551"/>
        <v>1782270</v>
      </c>
      <c r="V1058" s="44">
        <f t="shared" si="573"/>
        <v>95120</v>
      </c>
      <c r="W1058" s="48">
        <f t="shared" si="552"/>
        <v>1997520</v>
      </c>
      <c r="X1058" s="44">
        <f t="shared" si="574"/>
        <v>105370</v>
      </c>
      <c r="Y1058" s="48">
        <f t="shared" si="553"/>
        <v>2212770</v>
      </c>
      <c r="Z1058" s="20">
        <f t="shared" ref="Z1058:Z1120" si="575">+Y1058+W1058+U1058+S1058</f>
        <v>7682272.5</v>
      </c>
      <c r="AC1058" s="87">
        <f t="shared" si="559"/>
        <v>600</v>
      </c>
      <c r="AD1058" s="83">
        <f t="shared" si="560"/>
        <v>55800</v>
      </c>
      <c r="AE1058" s="92">
        <f t="shared" si="565"/>
        <v>550</v>
      </c>
      <c r="AF1058" s="92">
        <f t="shared" si="566"/>
        <v>566.5</v>
      </c>
      <c r="AG1058" s="92">
        <f t="shared" si="567"/>
        <v>583</v>
      </c>
      <c r="AH1058" s="92">
        <f t="shared" si="568"/>
        <v>600</v>
      </c>
      <c r="AI1058" s="137">
        <f t="shared" si="561"/>
        <v>53350</v>
      </c>
      <c r="AJ1058" s="137">
        <f t="shared" si="562"/>
        <v>54950.5</v>
      </c>
      <c r="AK1058" s="137">
        <f t="shared" si="563"/>
        <v>56551</v>
      </c>
      <c r="AL1058" s="137">
        <f t="shared" si="564"/>
        <v>58200</v>
      </c>
    </row>
    <row r="1059" spans="1:38" ht="20.399999999999999">
      <c r="A1059" s="5" t="s">
        <v>285</v>
      </c>
      <c r="B1059" s="5" t="s">
        <v>408</v>
      </c>
      <c r="C1059" s="22" t="s">
        <v>1772</v>
      </c>
      <c r="D1059" s="22" t="s">
        <v>1799</v>
      </c>
      <c r="E1059" s="22" t="s">
        <v>1855</v>
      </c>
      <c r="F1059" s="22"/>
      <c r="G1059" s="22"/>
      <c r="H1059" s="23" t="s">
        <v>537</v>
      </c>
      <c r="I1059" s="24">
        <v>1539</v>
      </c>
      <c r="J1059" s="32">
        <v>65600</v>
      </c>
      <c r="K1059" s="26" t="s">
        <v>1856</v>
      </c>
      <c r="L1059" s="13">
        <f t="shared" si="558"/>
        <v>800</v>
      </c>
      <c r="M1059" s="27">
        <f t="shared" si="556"/>
        <v>69600</v>
      </c>
      <c r="N1059" s="27">
        <f t="shared" si="557"/>
        <v>69600.00000000016</v>
      </c>
      <c r="O1059" s="15">
        <v>1</v>
      </c>
      <c r="P1059" s="30">
        <f t="shared" si="570"/>
        <v>102992</v>
      </c>
      <c r="Q1059" s="48">
        <f t="shared" si="571"/>
        <v>102992</v>
      </c>
      <c r="R1059" s="44">
        <f t="shared" si="569"/>
        <v>128740</v>
      </c>
      <c r="S1059" s="48">
        <f t="shared" si="550"/>
        <v>386220</v>
      </c>
      <c r="T1059" s="44">
        <f t="shared" si="572"/>
        <v>135792</v>
      </c>
      <c r="U1059" s="48">
        <f t="shared" si="551"/>
        <v>407376</v>
      </c>
      <c r="V1059" s="44">
        <f t="shared" si="573"/>
        <v>152192</v>
      </c>
      <c r="W1059" s="48">
        <f t="shared" si="552"/>
        <v>456576</v>
      </c>
      <c r="X1059" s="44">
        <f t="shared" si="574"/>
        <v>168592</v>
      </c>
      <c r="Y1059" s="48">
        <f t="shared" si="553"/>
        <v>505776</v>
      </c>
      <c r="Z1059" s="20">
        <f t="shared" si="575"/>
        <v>1755948</v>
      </c>
      <c r="AC1059" s="87">
        <f t="shared" si="559"/>
        <v>960</v>
      </c>
      <c r="AD1059" s="83">
        <f t="shared" si="560"/>
        <v>89280</v>
      </c>
      <c r="AE1059" s="92">
        <f t="shared" si="565"/>
        <v>880.00000000000011</v>
      </c>
      <c r="AF1059" s="92">
        <f t="shared" si="566"/>
        <v>906.4</v>
      </c>
      <c r="AG1059" s="92">
        <f t="shared" si="567"/>
        <v>932.8</v>
      </c>
      <c r="AH1059" s="92">
        <f t="shared" si="568"/>
        <v>960</v>
      </c>
      <c r="AI1059" s="137">
        <f t="shared" si="561"/>
        <v>85360.000000000015</v>
      </c>
      <c r="AJ1059" s="137">
        <f t="shared" si="562"/>
        <v>87920.8</v>
      </c>
      <c r="AK1059" s="137">
        <f t="shared" si="563"/>
        <v>90481.599999999991</v>
      </c>
      <c r="AL1059" s="137">
        <f t="shared" si="564"/>
        <v>93120</v>
      </c>
    </row>
    <row r="1060" spans="1:38" ht="20.399999999999999">
      <c r="A1060" s="5" t="s">
        <v>285</v>
      </c>
      <c r="B1060" s="5" t="s">
        <v>408</v>
      </c>
      <c r="C1060" s="22" t="s">
        <v>1772</v>
      </c>
      <c r="D1060" s="22" t="s">
        <v>1807</v>
      </c>
      <c r="E1060" s="22" t="s">
        <v>1857</v>
      </c>
      <c r="F1060" s="22"/>
      <c r="G1060" s="22"/>
      <c r="H1060" s="23" t="s">
        <v>537</v>
      </c>
      <c r="I1060" s="24"/>
      <c r="J1060" s="32">
        <f>82*100</f>
        <v>8200</v>
      </c>
      <c r="K1060" s="26"/>
      <c r="L1060" s="13">
        <f t="shared" si="558"/>
        <v>100</v>
      </c>
      <c r="M1060" s="27">
        <f t="shared" si="556"/>
        <v>8700</v>
      </c>
      <c r="N1060" s="27">
        <f t="shared" si="557"/>
        <v>8700.00000000002</v>
      </c>
      <c r="O1060" s="15">
        <v>1</v>
      </c>
      <c r="P1060" s="30">
        <f t="shared" si="570"/>
        <v>12874</v>
      </c>
      <c r="Q1060" s="48">
        <f t="shared" si="571"/>
        <v>12874</v>
      </c>
      <c r="R1060" s="44">
        <f t="shared" si="569"/>
        <v>16092.5</v>
      </c>
      <c r="S1060" s="48">
        <f t="shared" si="550"/>
        <v>48277.5</v>
      </c>
      <c r="T1060" s="44">
        <f t="shared" si="572"/>
        <v>16974</v>
      </c>
      <c r="U1060" s="48">
        <f t="shared" si="551"/>
        <v>50922</v>
      </c>
      <c r="V1060" s="44">
        <f t="shared" si="573"/>
        <v>19024</v>
      </c>
      <c r="W1060" s="48">
        <f t="shared" si="552"/>
        <v>57072</v>
      </c>
      <c r="X1060" s="44">
        <f t="shared" si="574"/>
        <v>21074</v>
      </c>
      <c r="Y1060" s="48">
        <f t="shared" si="553"/>
        <v>63222</v>
      </c>
      <c r="Z1060" s="20">
        <f t="shared" si="575"/>
        <v>219493.5</v>
      </c>
      <c r="AC1060" s="87">
        <f t="shared" si="559"/>
        <v>120</v>
      </c>
      <c r="AD1060" s="83">
        <f t="shared" si="560"/>
        <v>11160</v>
      </c>
      <c r="AE1060" s="92">
        <f t="shared" si="565"/>
        <v>110.00000000000001</v>
      </c>
      <c r="AF1060" s="92">
        <f t="shared" si="566"/>
        <v>113.3</v>
      </c>
      <c r="AG1060" s="92">
        <f t="shared" si="567"/>
        <v>116.6</v>
      </c>
      <c r="AH1060" s="92">
        <f t="shared" si="568"/>
        <v>120</v>
      </c>
      <c r="AI1060" s="137">
        <f t="shared" si="561"/>
        <v>10670.000000000002</v>
      </c>
      <c r="AJ1060" s="137">
        <f t="shared" si="562"/>
        <v>10990.1</v>
      </c>
      <c r="AK1060" s="137">
        <f t="shared" si="563"/>
        <v>11310.199999999999</v>
      </c>
      <c r="AL1060" s="137">
        <f t="shared" si="564"/>
        <v>11640</v>
      </c>
    </row>
    <row r="1061" spans="1:38" ht="30.6">
      <c r="A1061" s="5" t="s">
        <v>285</v>
      </c>
      <c r="B1061" s="5" t="s">
        <v>408</v>
      </c>
      <c r="C1061" s="22" t="s">
        <v>1772</v>
      </c>
      <c r="D1061" s="22" t="s">
        <v>1809</v>
      </c>
      <c r="E1061" s="22" t="s">
        <v>1858</v>
      </c>
      <c r="F1061" s="22" t="s">
        <v>1805</v>
      </c>
      <c r="G1061" s="22"/>
      <c r="H1061" s="23" t="s">
        <v>537</v>
      </c>
      <c r="I1061" s="24">
        <v>23085</v>
      </c>
      <c r="J1061" s="32">
        <v>24600</v>
      </c>
      <c r="K1061" s="26" t="s">
        <v>575</v>
      </c>
      <c r="L1061" s="13">
        <f t="shared" si="558"/>
        <v>300</v>
      </c>
      <c r="M1061" s="27">
        <f t="shared" si="556"/>
        <v>26100</v>
      </c>
      <c r="N1061" s="27">
        <f t="shared" si="557"/>
        <v>26100.000000000062</v>
      </c>
      <c r="O1061" s="15">
        <v>5</v>
      </c>
      <c r="P1061" s="30">
        <f t="shared" si="570"/>
        <v>38622</v>
      </c>
      <c r="Q1061" s="48">
        <f t="shared" si="571"/>
        <v>193110</v>
      </c>
      <c r="R1061" s="44">
        <f t="shared" si="569"/>
        <v>48277.5</v>
      </c>
      <c r="S1061" s="48">
        <f t="shared" si="550"/>
        <v>724162.5</v>
      </c>
      <c r="T1061" s="44">
        <f t="shared" si="572"/>
        <v>50921.999999999993</v>
      </c>
      <c r="U1061" s="48">
        <f t="shared" si="551"/>
        <v>763829.99999999988</v>
      </c>
      <c r="V1061" s="44">
        <f t="shared" si="573"/>
        <v>57071.999999999993</v>
      </c>
      <c r="W1061" s="48">
        <f t="shared" si="552"/>
        <v>856079.99999999977</v>
      </c>
      <c r="X1061" s="44">
        <f t="shared" si="574"/>
        <v>63221.999999999993</v>
      </c>
      <c r="Y1061" s="48">
        <f t="shared" si="553"/>
        <v>948329.99999999977</v>
      </c>
      <c r="Z1061" s="20">
        <f t="shared" si="575"/>
        <v>3292402.4999999995</v>
      </c>
      <c r="AC1061" s="87">
        <f t="shared" si="559"/>
        <v>360</v>
      </c>
      <c r="AD1061" s="83">
        <f t="shared" si="560"/>
        <v>33480</v>
      </c>
      <c r="AE1061" s="92">
        <f t="shared" si="565"/>
        <v>330</v>
      </c>
      <c r="AF1061" s="92">
        <f t="shared" si="566"/>
        <v>339.9</v>
      </c>
      <c r="AG1061" s="92">
        <f t="shared" si="567"/>
        <v>349.79999999999995</v>
      </c>
      <c r="AH1061" s="92">
        <f t="shared" si="568"/>
        <v>360</v>
      </c>
      <c r="AI1061" s="137">
        <f t="shared" si="561"/>
        <v>32010</v>
      </c>
      <c r="AJ1061" s="137">
        <f t="shared" si="562"/>
        <v>32970.299999999996</v>
      </c>
      <c r="AK1061" s="137">
        <f t="shared" si="563"/>
        <v>33930.6</v>
      </c>
      <c r="AL1061" s="137">
        <f t="shared" si="564"/>
        <v>34920</v>
      </c>
    </row>
    <row r="1062" spans="1:38" ht="30.6">
      <c r="A1062" s="5" t="s">
        <v>285</v>
      </c>
      <c r="B1062" s="5" t="s">
        <v>408</v>
      </c>
      <c r="C1062" s="22" t="s">
        <v>1772</v>
      </c>
      <c r="D1062" s="22" t="s">
        <v>1811</v>
      </c>
      <c r="E1062" s="22" t="s">
        <v>1859</v>
      </c>
      <c r="F1062" s="22"/>
      <c r="G1062" s="22"/>
      <c r="H1062" s="23" t="s">
        <v>537</v>
      </c>
      <c r="I1062" s="24"/>
      <c r="J1062" s="32">
        <f>1000*82</f>
        <v>82000</v>
      </c>
      <c r="K1062" s="26"/>
      <c r="L1062" s="13">
        <f t="shared" si="558"/>
        <v>1000</v>
      </c>
      <c r="M1062" s="27">
        <f t="shared" si="556"/>
        <v>87000</v>
      </c>
      <c r="N1062" s="27">
        <f t="shared" si="557"/>
        <v>87000.000000000204</v>
      </c>
      <c r="O1062" s="15">
        <v>12</v>
      </c>
      <c r="P1062" s="30">
        <f t="shared" si="570"/>
        <v>128740</v>
      </c>
      <c r="Q1062" s="48">
        <f t="shared" si="571"/>
        <v>1544880</v>
      </c>
      <c r="R1062" s="44">
        <f t="shared" si="569"/>
        <v>160925</v>
      </c>
      <c r="S1062" s="48">
        <f t="shared" si="550"/>
        <v>5793300</v>
      </c>
      <c r="T1062" s="44">
        <f t="shared" si="572"/>
        <v>169740</v>
      </c>
      <c r="U1062" s="48">
        <f t="shared" si="551"/>
        <v>6110640</v>
      </c>
      <c r="V1062" s="44">
        <f t="shared" si="573"/>
        <v>190240</v>
      </c>
      <c r="W1062" s="48">
        <f t="shared" si="552"/>
        <v>6848640</v>
      </c>
      <c r="X1062" s="44">
        <f t="shared" si="574"/>
        <v>210740</v>
      </c>
      <c r="Y1062" s="48">
        <f t="shared" si="553"/>
        <v>7586640</v>
      </c>
      <c r="Z1062" s="20">
        <f t="shared" si="575"/>
        <v>26339220</v>
      </c>
      <c r="AC1062" s="87">
        <f t="shared" si="559"/>
        <v>1200</v>
      </c>
      <c r="AD1062" s="83">
        <f t="shared" si="560"/>
        <v>111600</v>
      </c>
      <c r="AE1062" s="92">
        <f t="shared" si="565"/>
        <v>1100</v>
      </c>
      <c r="AF1062" s="92">
        <f t="shared" si="566"/>
        <v>1133</v>
      </c>
      <c r="AG1062" s="92">
        <f t="shared" si="567"/>
        <v>1166</v>
      </c>
      <c r="AH1062" s="92">
        <f t="shared" si="568"/>
        <v>1200</v>
      </c>
      <c r="AI1062" s="137">
        <f t="shared" si="561"/>
        <v>106700</v>
      </c>
      <c r="AJ1062" s="137">
        <f t="shared" si="562"/>
        <v>109901</v>
      </c>
      <c r="AK1062" s="137">
        <f t="shared" si="563"/>
        <v>113102</v>
      </c>
      <c r="AL1062" s="137">
        <f t="shared" si="564"/>
        <v>116400</v>
      </c>
    </row>
    <row r="1063" spans="1:38" ht="20.399999999999999">
      <c r="A1063" s="5" t="s">
        <v>285</v>
      </c>
      <c r="B1063" s="5" t="s">
        <v>408</v>
      </c>
      <c r="C1063" s="22" t="s">
        <v>1772</v>
      </c>
      <c r="D1063" s="22" t="s">
        <v>1860</v>
      </c>
      <c r="E1063" s="22" t="s">
        <v>1861</v>
      </c>
      <c r="F1063" s="22"/>
      <c r="G1063" s="22"/>
      <c r="H1063" s="23" t="s">
        <v>537</v>
      </c>
      <c r="I1063" s="24"/>
      <c r="J1063" s="32">
        <v>82000</v>
      </c>
      <c r="K1063" s="26"/>
      <c r="L1063" s="13">
        <f t="shared" si="558"/>
        <v>1000</v>
      </c>
      <c r="M1063" s="27">
        <f t="shared" si="556"/>
        <v>87000</v>
      </c>
      <c r="N1063" s="27">
        <f t="shared" si="557"/>
        <v>87000.000000000204</v>
      </c>
      <c r="O1063" s="15">
        <v>4</v>
      </c>
      <c r="P1063" s="30">
        <f t="shared" si="570"/>
        <v>128740</v>
      </c>
      <c r="Q1063" s="48">
        <f t="shared" si="571"/>
        <v>514960</v>
      </c>
      <c r="R1063" s="44">
        <f t="shared" si="569"/>
        <v>160925</v>
      </c>
      <c r="S1063" s="48">
        <f t="shared" si="550"/>
        <v>1931100</v>
      </c>
      <c r="T1063" s="44">
        <f t="shared" si="572"/>
        <v>169740</v>
      </c>
      <c r="U1063" s="48">
        <f t="shared" si="551"/>
        <v>2036880</v>
      </c>
      <c r="V1063" s="44">
        <f t="shared" si="573"/>
        <v>190240</v>
      </c>
      <c r="W1063" s="48">
        <f t="shared" si="552"/>
        <v>2282880</v>
      </c>
      <c r="X1063" s="44">
        <f t="shared" si="574"/>
        <v>210740</v>
      </c>
      <c r="Y1063" s="48">
        <f t="shared" si="553"/>
        <v>2528880</v>
      </c>
      <c r="Z1063" s="20">
        <f t="shared" si="575"/>
        <v>8779740</v>
      </c>
      <c r="AC1063" s="87">
        <f t="shared" si="559"/>
        <v>1200</v>
      </c>
      <c r="AD1063" s="83">
        <f t="shared" si="560"/>
        <v>111600</v>
      </c>
      <c r="AE1063" s="92">
        <f t="shared" si="565"/>
        <v>1100</v>
      </c>
      <c r="AF1063" s="92">
        <f t="shared" si="566"/>
        <v>1133</v>
      </c>
      <c r="AG1063" s="92">
        <f t="shared" si="567"/>
        <v>1166</v>
      </c>
      <c r="AH1063" s="92">
        <f t="shared" si="568"/>
        <v>1200</v>
      </c>
      <c r="AI1063" s="137">
        <f t="shared" si="561"/>
        <v>106700</v>
      </c>
      <c r="AJ1063" s="137">
        <f t="shared" si="562"/>
        <v>109901</v>
      </c>
      <c r="AK1063" s="137">
        <f t="shared" si="563"/>
        <v>113102</v>
      </c>
      <c r="AL1063" s="137">
        <f t="shared" si="564"/>
        <v>116400</v>
      </c>
    </row>
    <row r="1064" spans="1:38" ht="20.399999999999999">
      <c r="A1064" s="5" t="s">
        <v>285</v>
      </c>
      <c r="B1064" s="5" t="s">
        <v>408</v>
      </c>
      <c r="C1064" s="22" t="s">
        <v>1772</v>
      </c>
      <c r="D1064" s="22" t="s">
        <v>1862</v>
      </c>
      <c r="E1064" s="22" t="s">
        <v>1863</v>
      </c>
      <c r="F1064" s="22"/>
      <c r="G1064" s="22"/>
      <c r="H1064" s="23" t="s">
        <v>537</v>
      </c>
      <c r="I1064" s="24"/>
      <c r="J1064" s="32">
        <f>2000*82</f>
        <v>164000</v>
      </c>
      <c r="K1064" s="26"/>
      <c r="L1064" s="13">
        <f t="shared" si="558"/>
        <v>2000</v>
      </c>
      <c r="M1064" s="27">
        <f t="shared" si="556"/>
        <v>174000</v>
      </c>
      <c r="N1064" s="27">
        <f t="shared" si="557"/>
        <v>174000.00000000041</v>
      </c>
      <c r="O1064" s="15">
        <v>6</v>
      </c>
      <c r="P1064" s="30">
        <f t="shared" si="570"/>
        <v>257480</v>
      </c>
      <c r="Q1064" s="48">
        <f t="shared" si="571"/>
        <v>1544880</v>
      </c>
      <c r="R1064" s="44">
        <f t="shared" si="569"/>
        <v>321850</v>
      </c>
      <c r="S1064" s="48">
        <f t="shared" si="550"/>
        <v>5793300</v>
      </c>
      <c r="T1064" s="44">
        <f t="shared" si="572"/>
        <v>339480</v>
      </c>
      <c r="U1064" s="48">
        <f t="shared" si="551"/>
        <v>6110640</v>
      </c>
      <c r="V1064" s="44">
        <f t="shared" si="573"/>
        <v>380480</v>
      </c>
      <c r="W1064" s="48">
        <f t="shared" si="552"/>
        <v>6848640</v>
      </c>
      <c r="X1064" s="44">
        <f t="shared" si="574"/>
        <v>421480</v>
      </c>
      <c r="Y1064" s="48">
        <f t="shared" si="553"/>
        <v>7586640</v>
      </c>
      <c r="Z1064" s="20">
        <f t="shared" si="575"/>
        <v>26339220</v>
      </c>
      <c r="AC1064" s="87">
        <f t="shared" si="559"/>
        <v>2400</v>
      </c>
      <c r="AD1064" s="83">
        <f t="shared" si="560"/>
        <v>223200</v>
      </c>
      <c r="AE1064" s="92">
        <f t="shared" si="565"/>
        <v>2200</v>
      </c>
      <c r="AF1064" s="92">
        <f t="shared" si="566"/>
        <v>2266</v>
      </c>
      <c r="AG1064" s="92">
        <f t="shared" si="567"/>
        <v>2332</v>
      </c>
      <c r="AH1064" s="92">
        <f t="shared" si="568"/>
        <v>2400</v>
      </c>
      <c r="AI1064" s="137">
        <f t="shared" si="561"/>
        <v>213400</v>
      </c>
      <c r="AJ1064" s="137">
        <f t="shared" si="562"/>
        <v>219802</v>
      </c>
      <c r="AK1064" s="137">
        <f t="shared" si="563"/>
        <v>226204</v>
      </c>
      <c r="AL1064" s="137">
        <f t="shared" si="564"/>
        <v>232800</v>
      </c>
    </row>
    <row r="1065" spans="1:38" ht="20.399999999999999">
      <c r="A1065" s="5" t="s">
        <v>285</v>
      </c>
      <c r="B1065" s="5" t="s">
        <v>408</v>
      </c>
      <c r="C1065" s="22" t="s">
        <v>1772</v>
      </c>
      <c r="D1065" s="22" t="s">
        <v>1864</v>
      </c>
      <c r="E1065" s="22" t="s">
        <v>1865</v>
      </c>
      <c r="F1065" s="22"/>
      <c r="G1065" s="22"/>
      <c r="H1065" s="23" t="s">
        <v>537</v>
      </c>
      <c r="I1065" s="24"/>
      <c r="J1065" s="32">
        <v>41000</v>
      </c>
      <c r="K1065" s="26"/>
      <c r="L1065" s="13">
        <f t="shared" si="558"/>
        <v>500</v>
      </c>
      <c r="M1065" s="27">
        <f t="shared" si="556"/>
        <v>43500</v>
      </c>
      <c r="N1065" s="27">
        <f t="shared" si="557"/>
        <v>43500.000000000102</v>
      </c>
      <c r="O1065" s="15">
        <v>10</v>
      </c>
      <c r="P1065" s="30">
        <f t="shared" si="570"/>
        <v>64370</v>
      </c>
      <c r="Q1065" s="48">
        <f t="shared" si="571"/>
        <v>643700</v>
      </c>
      <c r="R1065" s="44">
        <f t="shared" si="569"/>
        <v>80462.5</v>
      </c>
      <c r="S1065" s="48">
        <f t="shared" si="550"/>
        <v>2413875</v>
      </c>
      <c r="T1065" s="44">
        <f t="shared" si="572"/>
        <v>84870</v>
      </c>
      <c r="U1065" s="48">
        <f t="shared" si="551"/>
        <v>2546100</v>
      </c>
      <c r="V1065" s="44">
        <f t="shared" si="573"/>
        <v>95120</v>
      </c>
      <c r="W1065" s="48">
        <f t="shared" si="552"/>
        <v>2853600</v>
      </c>
      <c r="X1065" s="44">
        <f t="shared" si="574"/>
        <v>105370</v>
      </c>
      <c r="Y1065" s="48">
        <f t="shared" si="553"/>
        <v>3161100</v>
      </c>
      <c r="Z1065" s="20">
        <f t="shared" si="575"/>
        <v>10974675</v>
      </c>
      <c r="AC1065" s="87">
        <f t="shared" si="559"/>
        <v>600</v>
      </c>
      <c r="AD1065" s="83">
        <f t="shared" si="560"/>
        <v>55800</v>
      </c>
      <c r="AE1065" s="92">
        <f t="shared" si="565"/>
        <v>550</v>
      </c>
      <c r="AF1065" s="92">
        <f t="shared" si="566"/>
        <v>566.5</v>
      </c>
      <c r="AG1065" s="92">
        <f t="shared" si="567"/>
        <v>583</v>
      </c>
      <c r="AH1065" s="92">
        <f t="shared" si="568"/>
        <v>600</v>
      </c>
      <c r="AI1065" s="137">
        <f t="shared" si="561"/>
        <v>53350</v>
      </c>
      <c r="AJ1065" s="137">
        <f t="shared" si="562"/>
        <v>54950.5</v>
      </c>
      <c r="AK1065" s="137">
        <f t="shared" si="563"/>
        <v>56551</v>
      </c>
      <c r="AL1065" s="137">
        <f t="shared" si="564"/>
        <v>58200</v>
      </c>
    </row>
    <row r="1066" spans="1:38" ht="20.399999999999999">
      <c r="A1066" s="5" t="s">
        <v>285</v>
      </c>
      <c r="B1066" s="5" t="s">
        <v>408</v>
      </c>
      <c r="C1066" s="22" t="s">
        <v>1772</v>
      </c>
      <c r="D1066" s="22" t="s">
        <v>1866</v>
      </c>
      <c r="E1066" s="22" t="s">
        <v>1867</v>
      </c>
      <c r="F1066" s="22" t="s">
        <v>1868</v>
      </c>
      <c r="G1066" s="22"/>
      <c r="H1066" s="23" t="s">
        <v>537</v>
      </c>
      <c r="I1066" s="24"/>
      <c r="J1066" s="32">
        <f>400*82</f>
        <v>32800</v>
      </c>
      <c r="K1066" s="26"/>
      <c r="L1066" s="13">
        <f t="shared" si="558"/>
        <v>400</v>
      </c>
      <c r="M1066" s="27">
        <f t="shared" si="556"/>
        <v>34800</v>
      </c>
      <c r="N1066" s="27">
        <f t="shared" si="557"/>
        <v>34800.00000000008</v>
      </c>
      <c r="O1066" s="15">
        <v>5</v>
      </c>
      <c r="P1066" s="30">
        <f t="shared" si="570"/>
        <v>51496</v>
      </c>
      <c r="Q1066" s="48">
        <f t="shared" si="571"/>
        <v>257480</v>
      </c>
      <c r="R1066" s="44">
        <f t="shared" si="569"/>
        <v>64370</v>
      </c>
      <c r="S1066" s="48">
        <f t="shared" si="550"/>
        <v>965550</v>
      </c>
      <c r="T1066" s="44">
        <f t="shared" si="572"/>
        <v>67896</v>
      </c>
      <c r="U1066" s="48">
        <f t="shared" si="551"/>
        <v>1018440</v>
      </c>
      <c r="V1066" s="44">
        <f t="shared" si="573"/>
        <v>76096</v>
      </c>
      <c r="W1066" s="48">
        <f t="shared" si="552"/>
        <v>1141440</v>
      </c>
      <c r="X1066" s="44">
        <f t="shared" si="574"/>
        <v>84296</v>
      </c>
      <c r="Y1066" s="48">
        <f t="shared" si="553"/>
        <v>1264440</v>
      </c>
      <c r="Z1066" s="20">
        <f t="shared" si="575"/>
        <v>4389870</v>
      </c>
      <c r="AC1066" s="87">
        <f t="shared" si="559"/>
        <v>480</v>
      </c>
      <c r="AD1066" s="83">
        <f t="shared" si="560"/>
        <v>44640</v>
      </c>
      <c r="AE1066" s="92">
        <f t="shared" si="565"/>
        <v>440.00000000000006</v>
      </c>
      <c r="AF1066" s="92">
        <f t="shared" si="566"/>
        <v>453.2</v>
      </c>
      <c r="AG1066" s="92">
        <f t="shared" si="567"/>
        <v>466.4</v>
      </c>
      <c r="AH1066" s="92">
        <f t="shared" si="568"/>
        <v>480</v>
      </c>
      <c r="AI1066" s="137">
        <f t="shared" si="561"/>
        <v>42680.000000000007</v>
      </c>
      <c r="AJ1066" s="137">
        <f t="shared" si="562"/>
        <v>43960.4</v>
      </c>
      <c r="AK1066" s="137">
        <f t="shared" si="563"/>
        <v>45240.799999999996</v>
      </c>
      <c r="AL1066" s="137">
        <f t="shared" si="564"/>
        <v>46560</v>
      </c>
    </row>
    <row r="1067" spans="1:38" ht="20.399999999999999">
      <c r="A1067" s="5" t="s">
        <v>285</v>
      </c>
      <c r="B1067" s="5" t="s">
        <v>408</v>
      </c>
      <c r="C1067" s="22" t="s">
        <v>1772</v>
      </c>
      <c r="D1067" s="22" t="s">
        <v>1869</v>
      </c>
      <c r="E1067" s="22" t="s">
        <v>1867</v>
      </c>
      <c r="F1067" s="22" t="s">
        <v>1840</v>
      </c>
      <c r="G1067" s="22"/>
      <c r="H1067" s="23" t="s">
        <v>537</v>
      </c>
      <c r="I1067" s="24"/>
      <c r="J1067" s="32">
        <f>1500*82</f>
        <v>123000</v>
      </c>
      <c r="K1067" s="26"/>
      <c r="L1067" s="13">
        <f t="shared" si="558"/>
        <v>1500</v>
      </c>
      <c r="M1067" s="27">
        <f t="shared" si="556"/>
        <v>130500</v>
      </c>
      <c r="N1067" s="27">
        <f t="shared" si="557"/>
        <v>130500.00000000031</v>
      </c>
      <c r="O1067" s="15">
        <v>8</v>
      </c>
      <c r="P1067" s="30">
        <f t="shared" si="570"/>
        <v>193110</v>
      </c>
      <c r="Q1067" s="48">
        <f t="shared" si="571"/>
        <v>1544880</v>
      </c>
      <c r="R1067" s="44">
        <f t="shared" si="569"/>
        <v>241387.5</v>
      </c>
      <c r="S1067" s="48">
        <f t="shared" si="550"/>
        <v>5793300</v>
      </c>
      <c r="T1067" s="44">
        <f t="shared" si="572"/>
        <v>254609.99999999997</v>
      </c>
      <c r="U1067" s="48">
        <f t="shared" si="551"/>
        <v>6110639.9999999991</v>
      </c>
      <c r="V1067" s="44">
        <f t="shared" si="573"/>
        <v>285360</v>
      </c>
      <c r="W1067" s="48">
        <f t="shared" si="552"/>
        <v>6848640</v>
      </c>
      <c r="X1067" s="44">
        <f t="shared" si="574"/>
        <v>316110</v>
      </c>
      <c r="Y1067" s="48">
        <f t="shared" si="553"/>
        <v>7586640</v>
      </c>
      <c r="Z1067" s="20">
        <f t="shared" si="575"/>
        <v>26339220</v>
      </c>
      <c r="AC1067" s="87">
        <f t="shared" si="559"/>
        <v>1800</v>
      </c>
      <c r="AD1067" s="83">
        <f t="shared" si="560"/>
        <v>167400</v>
      </c>
      <c r="AE1067" s="92">
        <f t="shared" si="565"/>
        <v>1650.0000000000002</v>
      </c>
      <c r="AF1067" s="92">
        <f t="shared" si="566"/>
        <v>1699.5</v>
      </c>
      <c r="AG1067" s="92">
        <f t="shared" si="567"/>
        <v>1749</v>
      </c>
      <c r="AH1067" s="92">
        <f t="shared" si="568"/>
        <v>1800</v>
      </c>
      <c r="AI1067" s="137">
        <f t="shared" si="561"/>
        <v>160050.00000000003</v>
      </c>
      <c r="AJ1067" s="137">
        <f t="shared" si="562"/>
        <v>164851.5</v>
      </c>
      <c r="AK1067" s="137">
        <f t="shared" si="563"/>
        <v>169653</v>
      </c>
      <c r="AL1067" s="137">
        <f t="shared" si="564"/>
        <v>174600</v>
      </c>
    </row>
    <row r="1068" spans="1:38" ht="20.399999999999999">
      <c r="A1068" s="5" t="s">
        <v>285</v>
      </c>
      <c r="B1068" s="5" t="s">
        <v>408</v>
      </c>
      <c r="C1068" s="22" t="s">
        <v>1772</v>
      </c>
      <c r="D1068" s="22" t="s">
        <v>1870</v>
      </c>
      <c r="E1068" s="22" t="s">
        <v>1867</v>
      </c>
      <c r="F1068" s="22" t="s">
        <v>1871</v>
      </c>
      <c r="G1068" s="22"/>
      <c r="H1068" s="23" t="s">
        <v>537</v>
      </c>
      <c r="I1068" s="24"/>
      <c r="J1068" s="32">
        <f>3000*82</f>
        <v>246000</v>
      </c>
      <c r="K1068" s="26"/>
      <c r="L1068" s="13">
        <f t="shared" si="558"/>
        <v>3000</v>
      </c>
      <c r="M1068" s="27">
        <f t="shared" si="556"/>
        <v>261000</v>
      </c>
      <c r="N1068" s="27">
        <f t="shared" si="557"/>
        <v>261000.00000000061</v>
      </c>
      <c r="O1068" s="15">
        <v>1</v>
      </c>
      <c r="P1068" s="30">
        <f t="shared" si="570"/>
        <v>386220</v>
      </c>
      <c r="Q1068" s="48">
        <f t="shared" si="571"/>
        <v>386220</v>
      </c>
      <c r="R1068" s="44">
        <f t="shared" si="569"/>
        <v>482775</v>
      </c>
      <c r="S1068" s="48">
        <f t="shared" si="550"/>
        <v>1448325</v>
      </c>
      <c r="T1068" s="44">
        <f t="shared" si="572"/>
        <v>509219.99999999994</v>
      </c>
      <c r="U1068" s="48">
        <f t="shared" si="551"/>
        <v>1527659.9999999998</v>
      </c>
      <c r="V1068" s="44">
        <f t="shared" si="573"/>
        <v>570720</v>
      </c>
      <c r="W1068" s="48">
        <f t="shared" si="552"/>
        <v>1712160</v>
      </c>
      <c r="X1068" s="44">
        <f t="shared" si="574"/>
        <v>632220</v>
      </c>
      <c r="Y1068" s="48">
        <f t="shared" si="553"/>
        <v>1896660</v>
      </c>
      <c r="Z1068" s="20">
        <f t="shared" si="575"/>
        <v>6584805</v>
      </c>
      <c r="AC1068" s="87">
        <f t="shared" si="559"/>
        <v>3600</v>
      </c>
      <c r="AD1068" s="83">
        <f t="shared" si="560"/>
        <v>334800</v>
      </c>
      <c r="AE1068" s="92">
        <f t="shared" si="565"/>
        <v>3300.0000000000005</v>
      </c>
      <c r="AF1068" s="92">
        <f t="shared" si="566"/>
        <v>3399</v>
      </c>
      <c r="AG1068" s="92">
        <f t="shared" si="567"/>
        <v>3498</v>
      </c>
      <c r="AH1068" s="92">
        <f t="shared" si="568"/>
        <v>3600</v>
      </c>
      <c r="AI1068" s="137">
        <f t="shared" si="561"/>
        <v>320100.00000000006</v>
      </c>
      <c r="AJ1068" s="137">
        <f t="shared" si="562"/>
        <v>329703</v>
      </c>
      <c r="AK1068" s="137">
        <f t="shared" si="563"/>
        <v>339306</v>
      </c>
      <c r="AL1068" s="137">
        <f t="shared" si="564"/>
        <v>349200</v>
      </c>
    </row>
    <row r="1069" spans="1:38" ht="20.399999999999999">
      <c r="A1069" s="5" t="s">
        <v>285</v>
      </c>
      <c r="B1069" s="5" t="s">
        <v>408</v>
      </c>
      <c r="C1069" s="22" t="s">
        <v>1772</v>
      </c>
      <c r="D1069" s="22" t="s">
        <v>1872</v>
      </c>
      <c r="E1069" s="22" t="s">
        <v>1873</v>
      </c>
      <c r="F1069" s="22" t="s">
        <v>1874</v>
      </c>
      <c r="G1069" s="22"/>
      <c r="H1069" s="23" t="s">
        <v>537</v>
      </c>
      <c r="I1069" s="24"/>
      <c r="J1069" s="32">
        <f>3000*82</f>
        <v>246000</v>
      </c>
      <c r="K1069" s="26"/>
      <c r="L1069" s="13">
        <f t="shared" si="558"/>
        <v>3000</v>
      </c>
      <c r="M1069" s="27">
        <f t="shared" si="556"/>
        <v>261000</v>
      </c>
      <c r="N1069" s="27">
        <f t="shared" si="557"/>
        <v>261000.00000000061</v>
      </c>
      <c r="O1069" s="15">
        <v>2</v>
      </c>
      <c r="P1069" s="30">
        <f t="shared" si="570"/>
        <v>386220</v>
      </c>
      <c r="Q1069" s="48">
        <f t="shared" si="571"/>
        <v>772440</v>
      </c>
      <c r="R1069" s="44">
        <f t="shared" si="569"/>
        <v>482775</v>
      </c>
      <c r="S1069" s="48">
        <f t="shared" si="550"/>
        <v>2896650</v>
      </c>
      <c r="T1069" s="44">
        <f t="shared" si="572"/>
        <v>509219.99999999994</v>
      </c>
      <c r="U1069" s="48">
        <f t="shared" si="551"/>
        <v>3055319.9999999995</v>
      </c>
      <c r="V1069" s="44">
        <f t="shared" si="573"/>
        <v>570720</v>
      </c>
      <c r="W1069" s="48">
        <f t="shared" si="552"/>
        <v>3424320</v>
      </c>
      <c r="X1069" s="44">
        <f t="shared" si="574"/>
        <v>632220</v>
      </c>
      <c r="Y1069" s="48">
        <f t="shared" si="553"/>
        <v>3793320</v>
      </c>
      <c r="Z1069" s="20">
        <f t="shared" si="575"/>
        <v>13169610</v>
      </c>
      <c r="AC1069" s="87">
        <f t="shared" si="559"/>
        <v>3600</v>
      </c>
      <c r="AD1069" s="83">
        <f t="shared" si="560"/>
        <v>334800</v>
      </c>
      <c r="AE1069" s="92">
        <f t="shared" si="565"/>
        <v>3300.0000000000005</v>
      </c>
      <c r="AF1069" s="92">
        <f t="shared" si="566"/>
        <v>3399</v>
      </c>
      <c r="AG1069" s="92">
        <f t="shared" si="567"/>
        <v>3498</v>
      </c>
      <c r="AH1069" s="92">
        <f t="shared" si="568"/>
        <v>3600</v>
      </c>
      <c r="AI1069" s="137">
        <f t="shared" si="561"/>
        <v>320100.00000000006</v>
      </c>
      <c r="AJ1069" s="137">
        <f t="shared" si="562"/>
        <v>329703</v>
      </c>
      <c r="AK1069" s="137">
        <f t="shared" si="563"/>
        <v>339306</v>
      </c>
      <c r="AL1069" s="137">
        <f t="shared" si="564"/>
        <v>349200</v>
      </c>
    </row>
    <row r="1070" spans="1:38" ht="20.399999999999999">
      <c r="A1070" s="5" t="s">
        <v>285</v>
      </c>
      <c r="B1070" s="5" t="s">
        <v>408</v>
      </c>
      <c r="C1070" s="22" t="s">
        <v>1772</v>
      </c>
      <c r="D1070" s="22" t="s">
        <v>1875</v>
      </c>
      <c r="E1070" s="22" t="s">
        <v>1873</v>
      </c>
      <c r="F1070" s="22" t="s">
        <v>1840</v>
      </c>
      <c r="G1070" s="22"/>
      <c r="H1070" s="23" t="s">
        <v>537</v>
      </c>
      <c r="I1070" s="24"/>
      <c r="J1070" s="32">
        <f>1500*82</f>
        <v>123000</v>
      </c>
      <c r="K1070" s="26"/>
      <c r="L1070" s="13">
        <f t="shared" si="558"/>
        <v>1500</v>
      </c>
      <c r="M1070" s="27">
        <f t="shared" si="556"/>
        <v>130500</v>
      </c>
      <c r="N1070" s="27">
        <f t="shared" si="557"/>
        <v>130500.00000000031</v>
      </c>
      <c r="O1070" s="15">
        <v>1</v>
      </c>
      <c r="P1070" s="30">
        <f t="shared" si="570"/>
        <v>193110</v>
      </c>
      <c r="Q1070" s="48">
        <f t="shared" si="571"/>
        <v>193110</v>
      </c>
      <c r="R1070" s="44">
        <f t="shared" si="569"/>
        <v>241387.5</v>
      </c>
      <c r="S1070" s="48">
        <f t="shared" si="550"/>
        <v>724162.5</v>
      </c>
      <c r="T1070" s="44">
        <f t="shared" si="572"/>
        <v>254609.99999999997</v>
      </c>
      <c r="U1070" s="48">
        <f t="shared" si="551"/>
        <v>763829.99999999988</v>
      </c>
      <c r="V1070" s="44">
        <f t="shared" si="573"/>
        <v>285360</v>
      </c>
      <c r="W1070" s="48">
        <f t="shared" si="552"/>
        <v>856080</v>
      </c>
      <c r="X1070" s="44">
        <f t="shared" si="574"/>
        <v>316110</v>
      </c>
      <c r="Y1070" s="48">
        <f t="shared" si="553"/>
        <v>948330</v>
      </c>
      <c r="Z1070" s="20">
        <f t="shared" si="575"/>
        <v>3292402.5</v>
      </c>
      <c r="AC1070" s="87">
        <f t="shared" si="559"/>
        <v>1800</v>
      </c>
      <c r="AD1070" s="83">
        <f t="shared" si="560"/>
        <v>167400</v>
      </c>
      <c r="AE1070" s="92">
        <f t="shared" si="565"/>
        <v>1650.0000000000002</v>
      </c>
      <c r="AF1070" s="92">
        <f t="shared" si="566"/>
        <v>1699.5</v>
      </c>
      <c r="AG1070" s="92">
        <f t="shared" si="567"/>
        <v>1749</v>
      </c>
      <c r="AH1070" s="92">
        <f t="shared" si="568"/>
        <v>1800</v>
      </c>
      <c r="AI1070" s="137">
        <f t="shared" si="561"/>
        <v>160050.00000000003</v>
      </c>
      <c r="AJ1070" s="137">
        <f t="shared" si="562"/>
        <v>164851.5</v>
      </c>
      <c r="AK1070" s="137">
        <f t="shared" si="563"/>
        <v>169653</v>
      </c>
      <c r="AL1070" s="137">
        <f t="shared" si="564"/>
        <v>174600</v>
      </c>
    </row>
    <row r="1071" spans="1:38" ht="20.399999999999999">
      <c r="A1071" s="5" t="s">
        <v>285</v>
      </c>
      <c r="B1071" s="5" t="s">
        <v>408</v>
      </c>
      <c r="C1071" s="22" t="s">
        <v>1772</v>
      </c>
      <c r="D1071" s="22" t="s">
        <v>1872</v>
      </c>
      <c r="E1071" s="22" t="s">
        <v>1873</v>
      </c>
      <c r="F1071" s="22" t="s">
        <v>1876</v>
      </c>
      <c r="G1071" s="22"/>
      <c r="H1071" s="23" t="s">
        <v>537</v>
      </c>
      <c r="I1071" s="24"/>
      <c r="J1071" s="32">
        <f>400*82</f>
        <v>32800</v>
      </c>
      <c r="K1071" s="26"/>
      <c r="L1071" s="13">
        <f t="shared" si="558"/>
        <v>400</v>
      </c>
      <c r="M1071" s="27">
        <f t="shared" si="556"/>
        <v>34800</v>
      </c>
      <c r="N1071" s="27">
        <f t="shared" si="557"/>
        <v>34800.00000000008</v>
      </c>
      <c r="O1071" s="15">
        <v>3</v>
      </c>
      <c r="P1071" s="30">
        <f t="shared" si="570"/>
        <v>51496</v>
      </c>
      <c r="Q1071" s="48">
        <f t="shared" si="571"/>
        <v>154488</v>
      </c>
      <c r="R1071" s="44">
        <f t="shared" si="569"/>
        <v>64370</v>
      </c>
      <c r="S1071" s="48">
        <f t="shared" si="550"/>
        <v>579330</v>
      </c>
      <c r="T1071" s="44">
        <f t="shared" si="572"/>
        <v>67896</v>
      </c>
      <c r="U1071" s="48">
        <f t="shared" si="551"/>
        <v>611064</v>
      </c>
      <c r="V1071" s="44">
        <f t="shared" si="573"/>
        <v>76096</v>
      </c>
      <c r="W1071" s="48">
        <f t="shared" si="552"/>
        <v>684864</v>
      </c>
      <c r="X1071" s="44">
        <f t="shared" si="574"/>
        <v>84296</v>
      </c>
      <c r="Y1071" s="48">
        <f t="shared" si="553"/>
        <v>758664</v>
      </c>
      <c r="Z1071" s="20">
        <f t="shared" si="575"/>
        <v>2633922</v>
      </c>
      <c r="AC1071" s="87">
        <f t="shared" si="559"/>
        <v>480</v>
      </c>
      <c r="AD1071" s="83">
        <f t="shared" si="560"/>
        <v>44640</v>
      </c>
      <c r="AE1071" s="92">
        <f t="shared" si="565"/>
        <v>440.00000000000006</v>
      </c>
      <c r="AF1071" s="92">
        <f t="shared" si="566"/>
        <v>453.2</v>
      </c>
      <c r="AG1071" s="92">
        <f t="shared" si="567"/>
        <v>466.4</v>
      </c>
      <c r="AH1071" s="92">
        <f t="shared" si="568"/>
        <v>480</v>
      </c>
      <c r="AI1071" s="137">
        <f t="shared" si="561"/>
        <v>42680.000000000007</v>
      </c>
      <c r="AJ1071" s="137">
        <f t="shared" si="562"/>
        <v>43960.4</v>
      </c>
      <c r="AK1071" s="137">
        <f t="shared" si="563"/>
        <v>45240.799999999996</v>
      </c>
      <c r="AL1071" s="137">
        <f t="shared" si="564"/>
        <v>46560</v>
      </c>
    </row>
    <row r="1072" spans="1:38" ht="20.399999999999999">
      <c r="A1072" s="5" t="s">
        <v>285</v>
      </c>
      <c r="B1072" s="5" t="s">
        <v>408</v>
      </c>
      <c r="C1072" s="22" t="s">
        <v>1772</v>
      </c>
      <c r="D1072" s="22" t="s">
        <v>1875</v>
      </c>
      <c r="E1072" s="22" t="s">
        <v>1877</v>
      </c>
      <c r="F1072" s="22" t="s">
        <v>1878</v>
      </c>
      <c r="G1072" s="22"/>
      <c r="H1072" s="23" t="s">
        <v>537</v>
      </c>
      <c r="I1072" s="24"/>
      <c r="J1072" s="32">
        <f>400*82</f>
        <v>32800</v>
      </c>
      <c r="K1072" s="26"/>
      <c r="L1072" s="13">
        <f t="shared" si="558"/>
        <v>400</v>
      </c>
      <c r="M1072" s="27">
        <f t="shared" si="556"/>
        <v>34800</v>
      </c>
      <c r="N1072" s="27">
        <f t="shared" si="557"/>
        <v>34800.00000000008</v>
      </c>
      <c r="O1072" s="15">
        <v>15</v>
      </c>
      <c r="P1072" s="30">
        <f t="shared" si="570"/>
        <v>51496</v>
      </c>
      <c r="Q1072" s="48">
        <f t="shared" si="571"/>
        <v>772440</v>
      </c>
      <c r="R1072" s="44">
        <f t="shared" si="569"/>
        <v>64370</v>
      </c>
      <c r="S1072" s="48">
        <f t="shared" si="550"/>
        <v>2896650</v>
      </c>
      <c r="T1072" s="44">
        <f t="shared" si="572"/>
        <v>67896</v>
      </c>
      <c r="U1072" s="48">
        <f t="shared" si="551"/>
        <v>3055320</v>
      </c>
      <c r="V1072" s="44">
        <f t="shared" si="573"/>
        <v>76096</v>
      </c>
      <c r="W1072" s="48">
        <f t="shared" si="552"/>
        <v>3424320</v>
      </c>
      <c r="X1072" s="44">
        <f t="shared" si="574"/>
        <v>84296</v>
      </c>
      <c r="Y1072" s="48">
        <f t="shared" si="553"/>
        <v>3793320</v>
      </c>
      <c r="Z1072" s="20">
        <f t="shared" si="575"/>
        <v>13169610</v>
      </c>
      <c r="AC1072" s="87">
        <f t="shared" si="559"/>
        <v>480</v>
      </c>
      <c r="AD1072" s="83">
        <f t="shared" si="560"/>
        <v>44640</v>
      </c>
      <c r="AE1072" s="92">
        <f t="shared" si="565"/>
        <v>440.00000000000006</v>
      </c>
      <c r="AF1072" s="92">
        <f t="shared" si="566"/>
        <v>453.2</v>
      </c>
      <c r="AG1072" s="92">
        <f t="shared" si="567"/>
        <v>466.4</v>
      </c>
      <c r="AH1072" s="92">
        <f t="shared" si="568"/>
        <v>480</v>
      </c>
      <c r="AI1072" s="137">
        <f t="shared" si="561"/>
        <v>42680.000000000007</v>
      </c>
      <c r="AJ1072" s="137">
        <f t="shared" si="562"/>
        <v>43960.4</v>
      </c>
      <c r="AK1072" s="137">
        <f t="shared" si="563"/>
        <v>45240.799999999996</v>
      </c>
      <c r="AL1072" s="137">
        <f t="shared" si="564"/>
        <v>46560</v>
      </c>
    </row>
    <row r="1073" spans="1:38" ht="20.399999999999999">
      <c r="A1073" s="5" t="s">
        <v>285</v>
      </c>
      <c r="B1073" s="5" t="s">
        <v>408</v>
      </c>
      <c r="C1073" s="22" t="s">
        <v>1772</v>
      </c>
      <c r="D1073" s="22" t="s">
        <v>1879</v>
      </c>
      <c r="E1073" s="22" t="s">
        <v>1877</v>
      </c>
      <c r="F1073" s="22" t="s">
        <v>1560</v>
      </c>
      <c r="G1073" s="22"/>
      <c r="H1073" s="23" t="s">
        <v>537</v>
      </c>
      <c r="I1073" s="24"/>
      <c r="J1073" s="32">
        <f>200*82</f>
        <v>16400</v>
      </c>
      <c r="K1073" s="26"/>
      <c r="L1073" s="13">
        <f t="shared" si="558"/>
        <v>200</v>
      </c>
      <c r="M1073" s="27">
        <f t="shared" si="556"/>
        <v>17400</v>
      </c>
      <c r="N1073" s="27">
        <f t="shared" si="557"/>
        <v>17400.00000000004</v>
      </c>
      <c r="O1073" s="15">
        <v>15</v>
      </c>
      <c r="P1073" s="30">
        <f t="shared" si="570"/>
        <v>25748</v>
      </c>
      <c r="Q1073" s="48">
        <f t="shared" si="571"/>
        <v>386220</v>
      </c>
      <c r="R1073" s="44">
        <f t="shared" si="569"/>
        <v>32185</v>
      </c>
      <c r="S1073" s="48">
        <f t="shared" si="550"/>
        <v>1448325</v>
      </c>
      <c r="T1073" s="44">
        <f t="shared" si="572"/>
        <v>33948</v>
      </c>
      <c r="U1073" s="48">
        <f t="shared" si="551"/>
        <v>1527660</v>
      </c>
      <c r="V1073" s="44">
        <f t="shared" si="573"/>
        <v>38048</v>
      </c>
      <c r="W1073" s="48">
        <f t="shared" si="552"/>
        <v>1712160</v>
      </c>
      <c r="X1073" s="44">
        <f t="shared" si="574"/>
        <v>42148</v>
      </c>
      <c r="Y1073" s="48">
        <f t="shared" si="553"/>
        <v>1896660</v>
      </c>
      <c r="Z1073" s="20">
        <f t="shared" si="575"/>
        <v>6584805</v>
      </c>
      <c r="AC1073" s="87">
        <f t="shared" si="559"/>
        <v>240</v>
      </c>
      <c r="AD1073" s="83">
        <f t="shared" si="560"/>
        <v>22320</v>
      </c>
      <c r="AE1073" s="92">
        <f t="shared" si="565"/>
        <v>220.00000000000003</v>
      </c>
      <c r="AF1073" s="92">
        <f t="shared" si="566"/>
        <v>226.6</v>
      </c>
      <c r="AG1073" s="92">
        <f t="shared" si="567"/>
        <v>233.2</v>
      </c>
      <c r="AH1073" s="92">
        <f t="shared" si="568"/>
        <v>240</v>
      </c>
      <c r="AI1073" s="137">
        <f t="shared" si="561"/>
        <v>21340.000000000004</v>
      </c>
      <c r="AJ1073" s="137">
        <f t="shared" si="562"/>
        <v>21980.2</v>
      </c>
      <c r="AK1073" s="137">
        <f t="shared" si="563"/>
        <v>22620.399999999998</v>
      </c>
      <c r="AL1073" s="137">
        <f t="shared" si="564"/>
        <v>23280</v>
      </c>
    </row>
    <row r="1074" spans="1:38" ht="20.399999999999999">
      <c r="A1074" s="5" t="s">
        <v>285</v>
      </c>
      <c r="B1074" s="5" t="s">
        <v>408</v>
      </c>
      <c r="C1074" s="22" t="s">
        <v>1772</v>
      </c>
      <c r="D1074" s="22" t="s">
        <v>1811</v>
      </c>
      <c r="E1074" s="22" t="s">
        <v>1880</v>
      </c>
      <c r="F1074" s="22"/>
      <c r="G1074" s="22"/>
      <c r="H1074" s="23" t="s">
        <v>537</v>
      </c>
      <c r="I1074" s="24"/>
      <c r="J1074" s="32">
        <f>50*82</f>
        <v>4100</v>
      </c>
      <c r="K1074" s="26"/>
      <c r="L1074" s="13">
        <f t="shared" si="558"/>
        <v>50</v>
      </c>
      <c r="M1074" s="27">
        <f t="shared" si="556"/>
        <v>4350</v>
      </c>
      <c r="N1074" s="27">
        <f t="shared" si="557"/>
        <v>4350.00000000001</v>
      </c>
      <c r="O1074" s="15">
        <v>1</v>
      </c>
      <c r="P1074" s="30">
        <f t="shared" si="570"/>
        <v>6437</v>
      </c>
      <c r="Q1074" s="48">
        <f t="shared" si="571"/>
        <v>6437</v>
      </c>
      <c r="R1074" s="44">
        <f t="shared" si="569"/>
        <v>8046.25</v>
      </c>
      <c r="S1074" s="48">
        <f t="shared" ref="S1074:S1134" si="576">+R1074*O1074*3</f>
        <v>24138.75</v>
      </c>
      <c r="T1074" s="44">
        <f t="shared" si="572"/>
        <v>8487</v>
      </c>
      <c r="U1074" s="48">
        <f t="shared" ref="U1074:U1134" si="577">+T1074*O1074*3</f>
        <v>25461</v>
      </c>
      <c r="V1074" s="44">
        <f t="shared" si="573"/>
        <v>9512</v>
      </c>
      <c r="W1074" s="48">
        <f t="shared" ref="W1074:W1134" si="578">+V1074*O1074*3</f>
        <v>28536</v>
      </c>
      <c r="X1074" s="44">
        <f t="shared" si="574"/>
        <v>10537</v>
      </c>
      <c r="Y1074" s="48">
        <f t="shared" ref="Y1074:Y1134" si="579">+X1074*O1074*3</f>
        <v>31611</v>
      </c>
      <c r="Z1074" s="20">
        <f t="shared" si="575"/>
        <v>109746.75</v>
      </c>
      <c r="AC1074" s="87">
        <f t="shared" si="559"/>
        <v>60</v>
      </c>
      <c r="AD1074" s="83">
        <f t="shared" si="560"/>
        <v>5580</v>
      </c>
      <c r="AE1074" s="92">
        <f t="shared" si="565"/>
        <v>55.000000000000007</v>
      </c>
      <c r="AF1074" s="92">
        <f t="shared" si="566"/>
        <v>56.65</v>
      </c>
      <c r="AG1074" s="92">
        <f t="shared" si="567"/>
        <v>58.3</v>
      </c>
      <c r="AH1074" s="92">
        <f t="shared" si="568"/>
        <v>60</v>
      </c>
      <c r="AI1074" s="137">
        <f t="shared" si="561"/>
        <v>5335.0000000000009</v>
      </c>
      <c r="AJ1074" s="137">
        <f t="shared" si="562"/>
        <v>5495.05</v>
      </c>
      <c r="AK1074" s="137">
        <f t="shared" si="563"/>
        <v>5655.0999999999995</v>
      </c>
      <c r="AL1074" s="137">
        <f t="shared" si="564"/>
        <v>5820</v>
      </c>
    </row>
    <row r="1075" spans="1:38" ht="20.399999999999999">
      <c r="A1075" s="5" t="s">
        <v>285</v>
      </c>
      <c r="B1075" s="5" t="s">
        <v>408</v>
      </c>
      <c r="C1075" s="22" t="s">
        <v>1772</v>
      </c>
      <c r="D1075" s="22" t="s">
        <v>1799</v>
      </c>
      <c r="E1075" s="22" t="s">
        <v>1881</v>
      </c>
      <c r="F1075" s="22" t="s">
        <v>1840</v>
      </c>
      <c r="G1075" s="22"/>
      <c r="H1075" s="23" t="s">
        <v>537</v>
      </c>
      <c r="I1075" s="24">
        <v>38475</v>
      </c>
      <c r="J1075" s="32">
        <v>205000</v>
      </c>
      <c r="K1075" s="26" t="s">
        <v>1641</v>
      </c>
      <c r="L1075" s="13">
        <f t="shared" si="558"/>
        <v>2500</v>
      </c>
      <c r="M1075" s="27">
        <f t="shared" si="556"/>
        <v>217500</v>
      </c>
      <c r="N1075" s="27">
        <f t="shared" si="557"/>
        <v>217500.00000000052</v>
      </c>
      <c r="O1075" s="15">
        <v>3</v>
      </c>
      <c r="P1075" s="30">
        <f t="shared" si="570"/>
        <v>321850</v>
      </c>
      <c r="Q1075" s="48">
        <f t="shared" si="571"/>
        <v>965550</v>
      </c>
      <c r="R1075" s="44">
        <f t="shared" si="569"/>
        <v>402312.5</v>
      </c>
      <c r="S1075" s="48">
        <f t="shared" si="576"/>
        <v>3620812.5</v>
      </c>
      <c r="T1075" s="44">
        <f t="shared" si="572"/>
        <v>424349.99999999994</v>
      </c>
      <c r="U1075" s="48">
        <f t="shared" si="577"/>
        <v>3819149.9999999991</v>
      </c>
      <c r="V1075" s="44">
        <f t="shared" si="573"/>
        <v>475599.99999999994</v>
      </c>
      <c r="W1075" s="48">
        <f t="shared" si="578"/>
        <v>4280399.9999999991</v>
      </c>
      <c r="X1075" s="44">
        <f t="shared" si="574"/>
        <v>526850</v>
      </c>
      <c r="Y1075" s="48">
        <f t="shared" si="579"/>
        <v>4741650</v>
      </c>
      <c r="Z1075" s="20">
        <f t="shared" si="575"/>
        <v>16462012.5</v>
      </c>
      <c r="AC1075" s="87">
        <f t="shared" si="559"/>
        <v>3000</v>
      </c>
      <c r="AD1075" s="83">
        <f t="shared" si="560"/>
        <v>279000</v>
      </c>
      <c r="AE1075" s="92">
        <f t="shared" si="565"/>
        <v>2750</v>
      </c>
      <c r="AF1075" s="92">
        <f t="shared" si="566"/>
        <v>2832.5</v>
      </c>
      <c r="AG1075" s="92">
        <f t="shared" si="567"/>
        <v>2915</v>
      </c>
      <c r="AH1075" s="92">
        <f t="shared" si="568"/>
        <v>3000</v>
      </c>
      <c r="AI1075" s="137">
        <f t="shared" si="561"/>
        <v>266750</v>
      </c>
      <c r="AJ1075" s="137">
        <f t="shared" si="562"/>
        <v>274752.5</v>
      </c>
      <c r="AK1075" s="137">
        <f t="shared" si="563"/>
        <v>282755</v>
      </c>
      <c r="AL1075" s="137">
        <f t="shared" si="564"/>
        <v>291000</v>
      </c>
    </row>
    <row r="1076" spans="1:38" ht="20.399999999999999">
      <c r="A1076" s="5" t="s">
        <v>285</v>
      </c>
      <c r="B1076" s="5" t="s">
        <v>408</v>
      </c>
      <c r="C1076" s="22" t="s">
        <v>1772</v>
      </c>
      <c r="D1076" s="22" t="s">
        <v>1799</v>
      </c>
      <c r="E1076" s="22" t="s">
        <v>1881</v>
      </c>
      <c r="F1076" s="22" t="s">
        <v>1849</v>
      </c>
      <c r="G1076" s="22"/>
      <c r="H1076" s="23" t="s">
        <v>537</v>
      </c>
      <c r="I1076" s="24">
        <v>135945</v>
      </c>
      <c r="J1076" s="32">
        <v>328000</v>
      </c>
      <c r="K1076" s="26" t="s">
        <v>1883</v>
      </c>
      <c r="L1076" s="13">
        <f t="shared" si="558"/>
        <v>4000</v>
      </c>
      <c r="M1076" s="27">
        <f>+L1076*87</f>
        <v>348000</v>
      </c>
      <c r="N1076" s="27">
        <f>+(1.0609756097561)*J1076</f>
        <v>348000.00000000081</v>
      </c>
      <c r="O1076" s="15">
        <v>5</v>
      </c>
      <c r="P1076" s="30">
        <f>+J1076*1.57</f>
        <v>514960</v>
      </c>
      <c r="Q1076" s="48">
        <f>+P1076*O1076</f>
        <v>2574800</v>
      </c>
      <c r="R1076" s="44">
        <f>+P1076*1.25</f>
        <v>643700</v>
      </c>
      <c r="S1076" s="48">
        <f>+R1076*O1076*3</f>
        <v>9655500</v>
      </c>
      <c r="T1076" s="44">
        <f>+J1076*2.07</f>
        <v>678960</v>
      </c>
      <c r="U1076" s="48">
        <f>+T1076*O1076*3</f>
        <v>10184400</v>
      </c>
      <c r="V1076" s="44">
        <f>+J1076*2.32</f>
        <v>760960</v>
      </c>
      <c r="W1076" s="48">
        <f>+V1076*O1076*3</f>
        <v>11414400</v>
      </c>
      <c r="X1076" s="44">
        <f>+J1076*2.57</f>
        <v>842960</v>
      </c>
      <c r="Y1076" s="48">
        <f>+X1076*O1076*3</f>
        <v>12644400</v>
      </c>
      <c r="Z1076" s="20">
        <f>+Y1076+W1076+U1076+S1076</f>
        <v>43898700</v>
      </c>
      <c r="AC1076" s="87">
        <f>L1076*1.2</f>
        <v>4800</v>
      </c>
      <c r="AD1076" s="83">
        <f>AC1076*93</f>
        <v>446400</v>
      </c>
      <c r="AE1076" s="92">
        <f>L1076*1.1</f>
        <v>4400</v>
      </c>
      <c r="AF1076" s="92">
        <f>L1076*1.133</f>
        <v>4532</v>
      </c>
      <c r="AG1076" s="92">
        <f>L1076*1.166</f>
        <v>4664</v>
      </c>
      <c r="AH1076" s="92">
        <f>L1076*1.2</f>
        <v>4800</v>
      </c>
      <c r="AI1076" s="137">
        <f t="shared" si="561"/>
        <v>426800</v>
      </c>
      <c r="AJ1076" s="137">
        <f t="shared" si="562"/>
        <v>439604</v>
      </c>
      <c r="AK1076" s="137">
        <f t="shared" si="563"/>
        <v>452408</v>
      </c>
      <c r="AL1076" s="137">
        <f t="shared" si="564"/>
        <v>465600</v>
      </c>
    </row>
    <row r="1077" spans="1:38" ht="20.399999999999999">
      <c r="A1077" s="5" t="s">
        <v>285</v>
      </c>
      <c r="B1077" s="5" t="s">
        <v>408</v>
      </c>
      <c r="C1077" s="22" t="s">
        <v>1772</v>
      </c>
      <c r="D1077" s="22" t="s">
        <v>1809</v>
      </c>
      <c r="E1077" s="22" t="s">
        <v>1881</v>
      </c>
      <c r="F1077" s="22" t="s">
        <v>1876</v>
      </c>
      <c r="G1077" s="22"/>
      <c r="H1077" s="23" t="s">
        <v>537</v>
      </c>
      <c r="I1077" s="24">
        <v>69255</v>
      </c>
      <c r="J1077" s="32">
        <v>49200</v>
      </c>
      <c r="K1077" s="26" t="s">
        <v>1885</v>
      </c>
      <c r="L1077" s="13">
        <f t="shared" si="558"/>
        <v>600</v>
      </c>
      <c r="M1077" s="27">
        <f>+L1077*87</f>
        <v>52200</v>
      </c>
      <c r="N1077" s="27">
        <f>+(1.0609756097561)*J1077</f>
        <v>52200.000000000124</v>
      </c>
      <c r="O1077" s="15">
        <v>6</v>
      </c>
      <c r="P1077" s="30">
        <f>+J1077*1.57</f>
        <v>77244</v>
      </c>
      <c r="Q1077" s="48">
        <f>+P1077*O1077</f>
        <v>463464</v>
      </c>
      <c r="R1077" s="44">
        <f>+P1077*1.25</f>
        <v>96555</v>
      </c>
      <c r="S1077" s="48">
        <f>+R1077*O1077*3</f>
        <v>1737990</v>
      </c>
      <c r="T1077" s="44">
        <f>+J1077*2.07</f>
        <v>101843.99999999999</v>
      </c>
      <c r="U1077" s="48">
        <f>+T1077*O1077*3</f>
        <v>1833191.9999999995</v>
      </c>
      <c r="V1077" s="44">
        <f>+J1077*2.32</f>
        <v>114143.99999999999</v>
      </c>
      <c r="W1077" s="48">
        <f>+V1077*O1077*3</f>
        <v>2054591.9999999995</v>
      </c>
      <c r="X1077" s="44">
        <f>+J1077*2.57</f>
        <v>126443.99999999999</v>
      </c>
      <c r="Y1077" s="48">
        <f>+X1077*O1077*3</f>
        <v>2275991.9999999995</v>
      </c>
      <c r="Z1077" s="20">
        <f>+Y1077+W1077+U1077+S1077</f>
        <v>7901765.9999999981</v>
      </c>
      <c r="AC1077" s="87">
        <f>L1077*1.2</f>
        <v>720</v>
      </c>
      <c r="AD1077" s="83">
        <f>AC1077*93</f>
        <v>66960</v>
      </c>
      <c r="AE1077" s="92">
        <f>L1077*1.1</f>
        <v>660</v>
      </c>
      <c r="AF1077" s="92">
        <f>L1077*1.133</f>
        <v>679.8</v>
      </c>
      <c r="AG1077" s="92">
        <f>L1077*1.166</f>
        <v>699.59999999999991</v>
      </c>
      <c r="AH1077" s="92">
        <f>L1077*1.2</f>
        <v>720</v>
      </c>
      <c r="AI1077" s="137">
        <f t="shared" si="561"/>
        <v>64020</v>
      </c>
      <c r="AJ1077" s="137">
        <f t="shared" si="562"/>
        <v>65940.599999999991</v>
      </c>
      <c r="AK1077" s="137">
        <f t="shared" si="563"/>
        <v>67861.2</v>
      </c>
      <c r="AL1077" s="137">
        <f t="shared" si="564"/>
        <v>69840</v>
      </c>
    </row>
    <row r="1078" spans="1:38" ht="20.399999999999999">
      <c r="A1078" s="5" t="s">
        <v>285</v>
      </c>
      <c r="B1078" s="5" t="s">
        <v>408</v>
      </c>
      <c r="C1078" s="22" t="s">
        <v>1772</v>
      </c>
      <c r="D1078" s="22" t="s">
        <v>1807</v>
      </c>
      <c r="E1078" s="22" t="s">
        <v>1882</v>
      </c>
      <c r="F1078" s="22"/>
      <c r="G1078" s="22"/>
      <c r="H1078" s="23" t="s">
        <v>537</v>
      </c>
      <c r="I1078" s="24"/>
      <c r="J1078" s="32">
        <f>200*82</f>
        <v>16400</v>
      </c>
      <c r="K1078" s="26"/>
      <c r="L1078" s="13">
        <f t="shared" si="558"/>
        <v>200</v>
      </c>
      <c r="M1078" s="27">
        <f t="shared" si="556"/>
        <v>17400</v>
      </c>
      <c r="N1078" s="27">
        <f t="shared" si="557"/>
        <v>17400.00000000004</v>
      </c>
      <c r="O1078" s="15">
        <v>1</v>
      </c>
      <c r="P1078" s="30">
        <f t="shared" si="570"/>
        <v>25748</v>
      </c>
      <c r="Q1078" s="48">
        <f t="shared" si="571"/>
        <v>25748</v>
      </c>
      <c r="R1078" s="44">
        <f t="shared" si="569"/>
        <v>32185</v>
      </c>
      <c r="S1078" s="48">
        <f t="shared" si="576"/>
        <v>96555</v>
      </c>
      <c r="T1078" s="44">
        <f t="shared" si="572"/>
        <v>33948</v>
      </c>
      <c r="U1078" s="48">
        <f t="shared" si="577"/>
        <v>101844</v>
      </c>
      <c r="V1078" s="44">
        <f t="shared" si="573"/>
        <v>38048</v>
      </c>
      <c r="W1078" s="48">
        <f t="shared" si="578"/>
        <v>114144</v>
      </c>
      <c r="X1078" s="44">
        <f t="shared" si="574"/>
        <v>42148</v>
      </c>
      <c r="Y1078" s="48">
        <f t="shared" si="579"/>
        <v>126444</v>
      </c>
      <c r="Z1078" s="20">
        <f t="shared" si="575"/>
        <v>438987</v>
      </c>
      <c r="AC1078" s="87">
        <f t="shared" si="559"/>
        <v>240</v>
      </c>
      <c r="AD1078" s="83">
        <f t="shared" si="560"/>
        <v>22320</v>
      </c>
      <c r="AE1078" s="92">
        <f t="shared" si="565"/>
        <v>220.00000000000003</v>
      </c>
      <c r="AF1078" s="92">
        <f t="shared" si="566"/>
        <v>226.6</v>
      </c>
      <c r="AG1078" s="92">
        <f t="shared" si="567"/>
        <v>233.2</v>
      </c>
      <c r="AH1078" s="92">
        <f t="shared" si="568"/>
        <v>240</v>
      </c>
      <c r="AI1078" s="137">
        <f t="shared" si="561"/>
        <v>21340.000000000004</v>
      </c>
      <c r="AJ1078" s="137">
        <f t="shared" si="562"/>
        <v>21980.2</v>
      </c>
      <c r="AK1078" s="137">
        <f t="shared" si="563"/>
        <v>22620.399999999998</v>
      </c>
      <c r="AL1078" s="137">
        <f t="shared" si="564"/>
        <v>23280</v>
      </c>
    </row>
    <row r="1079" spans="1:38" ht="20.399999999999999">
      <c r="A1079" s="5" t="s">
        <v>285</v>
      </c>
      <c r="B1079" s="5" t="s">
        <v>408</v>
      </c>
      <c r="C1079" s="22" t="s">
        <v>1772</v>
      </c>
      <c r="D1079" s="22" t="s">
        <v>1807</v>
      </c>
      <c r="E1079" s="22" t="s">
        <v>1884</v>
      </c>
      <c r="F1079" s="22"/>
      <c r="G1079" s="22"/>
      <c r="H1079" s="23" t="s">
        <v>537</v>
      </c>
      <c r="I1079" s="24"/>
      <c r="J1079" s="32">
        <f>500*82</f>
        <v>41000</v>
      </c>
      <c r="K1079" s="26"/>
      <c r="L1079" s="13">
        <f t="shared" si="558"/>
        <v>500</v>
      </c>
      <c r="M1079" s="27">
        <f t="shared" si="556"/>
        <v>43500</v>
      </c>
      <c r="N1079" s="27">
        <f t="shared" si="557"/>
        <v>43500.000000000102</v>
      </c>
      <c r="O1079" s="15">
        <v>6</v>
      </c>
      <c r="P1079" s="30">
        <f t="shared" si="570"/>
        <v>64370</v>
      </c>
      <c r="Q1079" s="48">
        <f t="shared" si="571"/>
        <v>386220</v>
      </c>
      <c r="R1079" s="44">
        <f t="shared" si="569"/>
        <v>80462.5</v>
      </c>
      <c r="S1079" s="48">
        <f t="shared" si="576"/>
        <v>1448325</v>
      </c>
      <c r="T1079" s="44">
        <f t="shared" si="572"/>
        <v>84870</v>
      </c>
      <c r="U1079" s="48">
        <f t="shared" si="577"/>
        <v>1527660</v>
      </c>
      <c r="V1079" s="44">
        <f t="shared" si="573"/>
        <v>95120</v>
      </c>
      <c r="W1079" s="48">
        <f t="shared" si="578"/>
        <v>1712160</v>
      </c>
      <c r="X1079" s="44">
        <f t="shared" si="574"/>
        <v>105370</v>
      </c>
      <c r="Y1079" s="48">
        <f t="shared" si="579"/>
        <v>1896660</v>
      </c>
      <c r="Z1079" s="20">
        <f t="shared" si="575"/>
        <v>6584805</v>
      </c>
      <c r="AC1079" s="87">
        <f t="shared" si="559"/>
        <v>600</v>
      </c>
      <c r="AD1079" s="83">
        <f t="shared" si="560"/>
        <v>55800</v>
      </c>
      <c r="AE1079" s="92">
        <f t="shared" si="565"/>
        <v>550</v>
      </c>
      <c r="AF1079" s="92">
        <f t="shared" si="566"/>
        <v>566.5</v>
      </c>
      <c r="AG1079" s="92">
        <f t="shared" si="567"/>
        <v>583</v>
      </c>
      <c r="AH1079" s="92">
        <f t="shared" si="568"/>
        <v>600</v>
      </c>
      <c r="AI1079" s="137">
        <f t="shared" si="561"/>
        <v>53350</v>
      </c>
      <c r="AJ1079" s="137">
        <f t="shared" si="562"/>
        <v>54950.5</v>
      </c>
      <c r="AK1079" s="137">
        <f t="shared" si="563"/>
        <v>56551</v>
      </c>
      <c r="AL1079" s="137">
        <f t="shared" si="564"/>
        <v>58200</v>
      </c>
    </row>
    <row r="1080" spans="1:38" ht="30.6">
      <c r="A1080" s="5" t="s">
        <v>285</v>
      </c>
      <c r="B1080" s="5" t="s">
        <v>408</v>
      </c>
      <c r="C1080" s="22" t="s">
        <v>1772</v>
      </c>
      <c r="D1080" s="22" t="s">
        <v>1799</v>
      </c>
      <c r="E1080" s="22" t="s">
        <v>1886</v>
      </c>
      <c r="F1080" s="22" t="s">
        <v>1805</v>
      </c>
      <c r="G1080" s="22"/>
      <c r="H1080" s="23" t="s">
        <v>537</v>
      </c>
      <c r="I1080" s="24">
        <v>11542.5</v>
      </c>
      <c r="J1080" s="32">
        <v>12300</v>
      </c>
      <c r="K1080" s="26" t="s">
        <v>575</v>
      </c>
      <c r="L1080" s="13">
        <f t="shared" si="558"/>
        <v>150</v>
      </c>
      <c r="M1080" s="27">
        <f t="shared" ref="M1080:M1127" si="580">+L1080*87</f>
        <v>13050</v>
      </c>
      <c r="N1080" s="27">
        <f t="shared" ref="N1080:N1141" si="581">+(1.0609756097561)*J1080</f>
        <v>13050.000000000031</v>
      </c>
      <c r="O1080" s="15">
        <v>13</v>
      </c>
      <c r="P1080" s="30">
        <f t="shared" si="570"/>
        <v>19311</v>
      </c>
      <c r="Q1080" s="48">
        <f t="shared" si="571"/>
        <v>251043</v>
      </c>
      <c r="R1080" s="44">
        <f t="shared" si="569"/>
        <v>24138.75</v>
      </c>
      <c r="S1080" s="48">
        <f t="shared" si="576"/>
        <v>941411.25</v>
      </c>
      <c r="T1080" s="44">
        <f t="shared" si="572"/>
        <v>25460.999999999996</v>
      </c>
      <c r="U1080" s="48">
        <f t="shared" si="577"/>
        <v>992978.99999999977</v>
      </c>
      <c r="V1080" s="44">
        <f t="shared" si="573"/>
        <v>28535.999999999996</v>
      </c>
      <c r="W1080" s="48">
        <f t="shared" si="578"/>
        <v>1112903.9999999998</v>
      </c>
      <c r="X1080" s="44">
        <f t="shared" si="574"/>
        <v>31610.999999999996</v>
      </c>
      <c r="Y1080" s="48">
        <f t="shared" si="579"/>
        <v>1232828.9999999998</v>
      </c>
      <c r="Z1080" s="20">
        <f t="shared" si="575"/>
        <v>4280123.2499999991</v>
      </c>
      <c r="AC1080" s="87">
        <f t="shared" si="559"/>
        <v>180</v>
      </c>
      <c r="AD1080" s="83">
        <f t="shared" si="560"/>
        <v>16740</v>
      </c>
      <c r="AE1080" s="92">
        <f t="shared" si="565"/>
        <v>165</v>
      </c>
      <c r="AF1080" s="92">
        <f t="shared" si="566"/>
        <v>169.95</v>
      </c>
      <c r="AG1080" s="92">
        <f t="shared" si="567"/>
        <v>174.89999999999998</v>
      </c>
      <c r="AH1080" s="92">
        <f t="shared" si="568"/>
        <v>180</v>
      </c>
      <c r="AI1080" s="137">
        <f t="shared" si="561"/>
        <v>16005</v>
      </c>
      <c r="AJ1080" s="137">
        <f t="shared" si="562"/>
        <v>16485.149999999998</v>
      </c>
      <c r="AK1080" s="137">
        <f t="shared" si="563"/>
        <v>16965.3</v>
      </c>
      <c r="AL1080" s="137">
        <f t="shared" si="564"/>
        <v>17460</v>
      </c>
    </row>
    <row r="1081" spans="1:38" ht="20.399999999999999">
      <c r="A1081" s="5" t="s">
        <v>285</v>
      </c>
      <c r="B1081" s="5" t="s">
        <v>408</v>
      </c>
      <c r="C1081" s="22" t="s">
        <v>1772</v>
      </c>
      <c r="D1081" s="22" t="s">
        <v>1799</v>
      </c>
      <c r="E1081" s="22" t="s">
        <v>1887</v>
      </c>
      <c r="F1081" s="22" t="s">
        <v>1888</v>
      </c>
      <c r="G1081" s="22"/>
      <c r="H1081" s="23" t="s">
        <v>537</v>
      </c>
      <c r="I1081" s="24"/>
      <c r="J1081" s="32">
        <v>65600</v>
      </c>
      <c r="K1081" s="26"/>
      <c r="L1081" s="13">
        <f t="shared" si="558"/>
        <v>800</v>
      </c>
      <c r="M1081" s="27">
        <f t="shared" si="580"/>
        <v>69600</v>
      </c>
      <c r="N1081" s="27">
        <f t="shared" si="581"/>
        <v>69600.00000000016</v>
      </c>
      <c r="O1081" s="15">
        <v>28</v>
      </c>
      <c r="P1081" s="30">
        <f t="shared" si="570"/>
        <v>102992</v>
      </c>
      <c r="Q1081" s="48">
        <f t="shared" si="571"/>
        <v>2883776</v>
      </c>
      <c r="R1081" s="44">
        <f t="shared" si="569"/>
        <v>128740</v>
      </c>
      <c r="S1081" s="48">
        <f t="shared" si="576"/>
        <v>10814160</v>
      </c>
      <c r="T1081" s="44">
        <f t="shared" si="572"/>
        <v>135792</v>
      </c>
      <c r="U1081" s="48">
        <f t="shared" si="577"/>
        <v>11406528</v>
      </c>
      <c r="V1081" s="44">
        <f t="shared" si="573"/>
        <v>152192</v>
      </c>
      <c r="W1081" s="48">
        <f t="shared" si="578"/>
        <v>12784128</v>
      </c>
      <c r="X1081" s="44">
        <f t="shared" si="574"/>
        <v>168592</v>
      </c>
      <c r="Y1081" s="48">
        <f t="shared" si="579"/>
        <v>14161728</v>
      </c>
      <c r="Z1081" s="20">
        <f t="shared" si="575"/>
        <v>49166544</v>
      </c>
      <c r="AC1081" s="87">
        <f t="shared" si="559"/>
        <v>960</v>
      </c>
      <c r="AD1081" s="83">
        <f t="shared" si="560"/>
        <v>89280</v>
      </c>
      <c r="AE1081" s="92">
        <f t="shared" si="565"/>
        <v>880.00000000000011</v>
      </c>
      <c r="AF1081" s="92">
        <f t="shared" si="566"/>
        <v>906.4</v>
      </c>
      <c r="AG1081" s="92">
        <f t="shared" si="567"/>
        <v>932.8</v>
      </c>
      <c r="AH1081" s="92">
        <f t="shared" si="568"/>
        <v>960</v>
      </c>
      <c r="AI1081" s="137">
        <f t="shared" si="561"/>
        <v>85360.000000000015</v>
      </c>
      <c r="AJ1081" s="137">
        <f t="shared" si="562"/>
        <v>87920.8</v>
      </c>
      <c r="AK1081" s="137">
        <f t="shared" si="563"/>
        <v>90481.599999999991</v>
      </c>
      <c r="AL1081" s="137">
        <f t="shared" si="564"/>
        <v>93120</v>
      </c>
    </row>
    <row r="1082" spans="1:38" ht="20.399999999999999">
      <c r="A1082" s="5" t="s">
        <v>285</v>
      </c>
      <c r="B1082" s="5" t="s">
        <v>408</v>
      </c>
      <c r="C1082" s="22" t="s">
        <v>1772</v>
      </c>
      <c r="D1082" s="22" t="s">
        <v>1799</v>
      </c>
      <c r="E1082" s="22" t="s">
        <v>1889</v>
      </c>
      <c r="F1082" s="22" t="s">
        <v>1890</v>
      </c>
      <c r="G1082" s="22"/>
      <c r="H1082" s="23" t="s">
        <v>537</v>
      </c>
      <c r="I1082" s="24">
        <v>23085</v>
      </c>
      <c r="J1082" s="32">
        <v>16400</v>
      </c>
      <c r="K1082" s="26" t="s">
        <v>1885</v>
      </c>
      <c r="L1082" s="13">
        <f t="shared" si="558"/>
        <v>200</v>
      </c>
      <c r="M1082" s="27">
        <f t="shared" si="580"/>
        <v>17400</v>
      </c>
      <c r="N1082" s="27">
        <f t="shared" si="581"/>
        <v>17400.00000000004</v>
      </c>
      <c r="O1082" s="15">
        <v>28</v>
      </c>
      <c r="P1082" s="30">
        <f t="shared" si="570"/>
        <v>25748</v>
      </c>
      <c r="Q1082" s="48">
        <f t="shared" si="571"/>
        <v>720944</v>
      </c>
      <c r="R1082" s="44">
        <f t="shared" si="569"/>
        <v>32185</v>
      </c>
      <c r="S1082" s="48">
        <f t="shared" si="576"/>
        <v>2703540</v>
      </c>
      <c r="T1082" s="44">
        <f t="shared" si="572"/>
        <v>33948</v>
      </c>
      <c r="U1082" s="48">
        <f t="shared" si="577"/>
        <v>2851632</v>
      </c>
      <c r="V1082" s="44">
        <f t="shared" si="573"/>
        <v>38048</v>
      </c>
      <c r="W1082" s="48">
        <f t="shared" si="578"/>
        <v>3196032</v>
      </c>
      <c r="X1082" s="44">
        <f t="shared" si="574"/>
        <v>42148</v>
      </c>
      <c r="Y1082" s="48">
        <f t="shared" si="579"/>
        <v>3540432</v>
      </c>
      <c r="Z1082" s="20">
        <f t="shared" si="575"/>
        <v>12291636</v>
      </c>
      <c r="AC1082" s="87">
        <f t="shared" si="559"/>
        <v>240</v>
      </c>
      <c r="AD1082" s="83">
        <f t="shared" si="560"/>
        <v>22320</v>
      </c>
      <c r="AE1082" s="92">
        <f t="shared" si="565"/>
        <v>220.00000000000003</v>
      </c>
      <c r="AF1082" s="92">
        <f t="shared" si="566"/>
        <v>226.6</v>
      </c>
      <c r="AG1082" s="92">
        <f t="shared" si="567"/>
        <v>233.2</v>
      </c>
      <c r="AH1082" s="92">
        <f t="shared" si="568"/>
        <v>240</v>
      </c>
      <c r="AI1082" s="137">
        <f t="shared" si="561"/>
        <v>21340.000000000004</v>
      </c>
      <c r="AJ1082" s="137">
        <f t="shared" si="562"/>
        <v>21980.2</v>
      </c>
      <c r="AK1082" s="137">
        <f t="shared" si="563"/>
        <v>22620.399999999998</v>
      </c>
      <c r="AL1082" s="137">
        <f t="shared" si="564"/>
        <v>23280</v>
      </c>
    </row>
    <row r="1083" spans="1:38" ht="20.399999999999999">
      <c r="A1083" s="5" t="s">
        <v>285</v>
      </c>
      <c r="B1083" s="5" t="s">
        <v>408</v>
      </c>
      <c r="C1083" s="22" t="s">
        <v>1772</v>
      </c>
      <c r="D1083" s="22" t="s">
        <v>1799</v>
      </c>
      <c r="E1083" s="22" t="s">
        <v>1891</v>
      </c>
      <c r="F1083" s="22"/>
      <c r="G1083" s="22"/>
      <c r="H1083" s="23" t="s">
        <v>537</v>
      </c>
      <c r="I1083" s="24">
        <v>7695</v>
      </c>
      <c r="J1083" s="32">
        <v>12300</v>
      </c>
      <c r="K1083" s="26" t="s">
        <v>555</v>
      </c>
      <c r="L1083" s="13">
        <f t="shared" si="558"/>
        <v>150</v>
      </c>
      <c r="M1083" s="27">
        <f t="shared" si="580"/>
        <v>13050</v>
      </c>
      <c r="N1083" s="27">
        <f t="shared" si="581"/>
        <v>13050.000000000031</v>
      </c>
      <c r="O1083" s="15">
        <v>15</v>
      </c>
      <c r="P1083" s="30">
        <f t="shared" si="570"/>
        <v>19311</v>
      </c>
      <c r="Q1083" s="48">
        <f t="shared" si="571"/>
        <v>289665</v>
      </c>
      <c r="R1083" s="44">
        <f t="shared" si="569"/>
        <v>24138.75</v>
      </c>
      <c r="S1083" s="48">
        <f t="shared" si="576"/>
        <v>1086243.75</v>
      </c>
      <c r="T1083" s="44">
        <f t="shared" si="572"/>
        <v>25460.999999999996</v>
      </c>
      <c r="U1083" s="48">
        <f t="shared" si="577"/>
        <v>1145744.9999999998</v>
      </c>
      <c r="V1083" s="44">
        <f t="shared" si="573"/>
        <v>28535.999999999996</v>
      </c>
      <c r="W1083" s="48">
        <f t="shared" si="578"/>
        <v>1284119.9999999998</v>
      </c>
      <c r="X1083" s="44">
        <f t="shared" si="574"/>
        <v>31610.999999999996</v>
      </c>
      <c r="Y1083" s="48">
        <f t="shared" si="579"/>
        <v>1422494.9999999998</v>
      </c>
      <c r="Z1083" s="20">
        <f t="shared" si="575"/>
        <v>4938603.7499999991</v>
      </c>
      <c r="AC1083" s="87">
        <f t="shared" si="559"/>
        <v>180</v>
      </c>
      <c r="AD1083" s="83">
        <f t="shared" si="560"/>
        <v>16740</v>
      </c>
      <c r="AE1083" s="92">
        <f t="shared" si="565"/>
        <v>165</v>
      </c>
      <c r="AF1083" s="92">
        <f t="shared" si="566"/>
        <v>169.95</v>
      </c>
      <c r="AG1083" s="92">
        <f t="shared" si="567"/>
        <v>174.89999999999998</v>
      </c>
      <c r="AH1083" s="92">
        <f t="shared" si="568"/>
        <v>180</v>
      </c>
      <c r="AI1083" s="137">
        <f t="shared" si="561"/>
        <v>16005</v>
      </c>
      <c r="AJ1083" s="137">
        <f t="shared" si="562"/>
        <v>16485.149999999998</v>
      </c>
      <c r="AK1083" s="137">
        <f t="shared" si="563"/>
        <v>16965.3</v>
      </c>
      <c r="AL1083" s="137">
        <f t="shared" si="564"/>
        <v>17460</v>
      </c>
    </row>
    <row r="1084" spans="1:38" ht="20.399999999999999">
      <c r="A1084" s="5" t="s">
        <v>285</v>
      </c>
      <c r="B1084" s="5" t="s">
        <v>408</v>
      </c>
      <c r="C1084" s="22" t="s">
        <v>1772</v>
      </c>
      <c r="D1084" s="22" t="s">
        <v>1799</v>
      </c>
      <c r="E1084" s="22" t="s">
        <v>1892</v>
      </c>
      <c r="F1084" s="22" t="s">
        <v>1893</v>
      </c>
      <c r="G1084" s="22"/>
      <c r="H1084" s="23" t="s">
        <v>537</v>
      </c>
      <c r="I1084" s="24">
        <v>38475</v>
      </c>
      <c r="J1084" s="32">
        <v>65600</v>
      </c>
      <c r="K1084" s="26" t="s">
        <v>1894</v>
      </c>
      <c r="L1084" s="13">
        <f t="shared" ref="L1084:L1145" si="582">+J1084/82</f>
        <v>800</v>
      </c>
      <c r="M1084" s="27">
        <f t="shared" si="580"/>
        <v>69600</v>
      </c>
      <c r="N1084" s="27">
        <f t="shared" si="581"/>
        <v>69600.00000000016</v>
      </c>
      <c r="O1084" s="15">
        <v>93</v>
      </c>
      <c r="P1084" s="30">
        <f t="shared" si="570"/>
        <v>102992</v>
      </c>
      <c r="Q1084" s="48">
        <f t="shared" si="571"/>
        <v>9578256</v>
      </c>
      <c r="R1084" s="44">
        <f t="shared" si="569"/>
        <v>128740</v>
      </c>
      <c r="S1084" s="48">
        <f t="shared" si="576"/>
        <v>35918460</v>
      </c>
      <c r="T1084" s="44">
        <f t="shared" si="572"/>
        <v>135792</v>
      </c>
      <c r="U1084" s="48">
        <f t="shared" si="577"/>
        <v>37885968</v>
      </c>
      <c r="V1084" s="44">
        <f t="shared" si="573"/>
        <v>152192</v>
      </c>
      <c r="W1084" s="48">
        <f t="shared" si="578"/>
        <v>42461568</v>
      </c>
      <c r="X1084" s="44">
        <f t="shared" si="574"/>
        <v>168592</v>
      </c>
      <c r="Y1084" s="48">
        <f t="shared" si="579"/>
        <v>47037168</v>
      </c>
      <c r="Z1084" s="20">
        <f t="shared" si="575"/>
        <v>163303164</v>
      </c>
      <c r="AC1084" s="87">
        <f t="shared" ref="AC1084:AC1145" si="583">L1084*1.2</f>
        <v>960</v>
      </c>
      <c r="AD1084" s="83">
        <f t="shared" ref="AD1084:AD1145" si="584">AC1084*93</f>
        <v>89280</v>
      </c>
      <c r="AE1084" s="92">
        <f t="shared" si="565"/>
        <v>880.00000000000011</v>
      </c>
      <c r="AF1084" s="92">
        <f t="shared" si="566"/>
        <v>906.4</v>
      </c>
      <c r="AG1084" s="92">
        <f t="shared" si="567"/>
        <v>932.8</v>
      </c>
      <c r="AH1084" s="92">
        <f t="shared" si="568"/>
        <v>960</v>
      </c>
      <c r="AI1084" s="137">
        <f t="shared" si="561"/>
        <v>85360.000000000015</v>
      </c>
      <c r="AJ1084" s="137">
        <f t="shared" si="562"/>
        <v>87920.8</v>
      </c>
      <c r="AK1084" s="137">
        <f t="shared" si="563"/>
        <v>90481.599999999991</v>
      </c>
      <c r="AL1084" s="137">
        <f t="shared" si="564"/>
        <v>93120</v>
      </c>
    </row>
    <row r="1085" spans="1:38" ht="30.6">
      <c r="A1085" s="5" t="s">
        <v>285</v>
      </c>
      <c r="B1085" s="5" t="s">
        <v>408</v>
      </c>
      <c r="C1085" s="22" t="s">
        <v>1772</v>
      </c>
      <c r="D1085" s="22" t="s">
        <v>1799</v>
      </c>
      <c r="E1085" s="22" t="s">
        <v>1895</v>
      </c>
      <c r="F1085" s="22" t="s">
        <v>1805</v>
      </c>
      <c r="G1085" s="22"/>
      <c r="H1085" s="23" t="s">
        <v>537</v>
      </c>
      <c r="I1085" s="24">
        <v>15390</v>
      </c>
      <c r="J1085" s="32">
        <v>24600</v>
      </c>
      <c r="K1085" s="26" t="s">
        <v>555</v>
      </c>
      <c r="L1085" s="13">
        <f t="shared" si="582"/>
        <v>300</v>
      </c>
      <c r="M1085" s="27">
        <f t="shared" si="580"/>
        <v>26100</v>
      </c>
      <c r="N1085" s="27">
        <f t="shared" si="581"/>
        <v>26100.000000000062</v>
      </c>
      <c r="O1085" s="15">
        <v>65</v>
      </c>
      <c r="P1085" s="30">
        <f t="shared" si="570"/>
        <v>38622</v>
      </c>
      <c r="Q1085" s="48">
        <f t="shared" si="571"/>
        <v>2510430</v>
      </c>
      <c r="R1085" s="44">
        <f t="shared" si="569"/>
        <v>48277.5</v>
      </c>
      <c r="S1085" s="48">
        <f t="shared" si="576"/>
        <v>9414112.5</v>
      </c>
      <c r="T1085" s="44">
        <f t="shared" si="572"/>
        <v>50921.999999999993</v>
      </c>
      <c r="U1085" s="48">
        <f t="shared" si="577"/>
        <v>9929789.9999999981</v>
      </c>
      <c r="V1085" s="44">
        <f t="shared" si="573"/>
        <v>57071.999999999993</v>
      </c>
      <c r="W1085" s="48">
        <f t="shared" si="578"/>
        <v>11129039.999999998</v>
      </c>
      <c r="X1085" s="44">
        <f t="shared" si="574"/>
        <v>63221.999999999993</v>
      </c>
      <c r="Y1085" s="48">
        <f t="shared" si="579"/>
        <v>12328289.999999998</v>
      </c>
      <c r="Z1085" s="20">
        <f t="shared" si="575"/>
        <v>42801232.499999993</v>
      </c>
      <c r="AC1085" s="87">
        <f t="shared" si="583"/>
        <v>360</v>
      </c>
      <c r="AD1085" s="83">
        <f t="shared" si="584"/>
        <v>33480</v>
      </c>
      <c r="AE1085" s="92">
        <f t="shared" si="565"/>
        <v>330</v>
      </c>
      <c r="AF1085" s="92">
        <f t="shared" si="566"/>
        <v>339.9</v>
      </c>
      <c r="AG1085" s="92">
        <f t="shared" si="567"/>
        <v>349.79999999999995</v>
      </c>
      <c r="AH1085" s="92">
        <f t="shared" si="568"/>
        <v>360</v>
      </c>
      <c r="AI1085" s="137">
        <f t="shared" si="561"/>
        <v>32010</v>
      </c>
      <c r="AJ1085" s="137">
        <f t="shared" si="562"/>
        <v>32970.299999999996</v>
      </c>
      <c r="AK1085" s="137">
        <f t="shared" si="563"/>
        <v>33930.6</v>
      </c>
      <c r="AL1085" s="137">
        <f t="shared" si="564"/>
        <v>34920</v>
      </c>
    </row>
    <row r="1086" spans="1:38" ht="20.399999999999999">
      <c r="A1086" s="5" t="s">
        <v>285</v>
      </c>
      <c r="B1086" s="5" t="s">
        <v>408</v>
      </c>
      <c r="C1086" s="22" t="s">
        <v>1772</v>
      </c>
      <c r="D1086" s="22" t="s">
        <v>1799</v>
      </c>
      <c r="E1086" s="22" t="s">
        <v>1896</v>
      </c>
      <c r="F1086" s="22" t="s">
        <v>1849</v>
      </c>
      <c r="G1086" s="22"/>
      <c r="H1086" s="23" t="s">
        <v>537</v>
      </c>
      <c r="I1086" s="24"/>
      <c r="J1086" s="32">
        <v>41000</v>
      </c>
      <c r="K1086" s="26"/>
      <c r="L1086" s="13">
        <f t="shared" si="582"/>
        <v>500</v>
      </c>
      <c r="M1086" s="27">
        <f t="shared" si="580"/>
        <v>43500</v>
      </c>
      <c r="N1086" s="27">
        <f t="shared" si="581"/>
        <v>43500.000000000102</v>
      </c>
      <c r="O1086" s="15">
        <v>14</v>
      </c>
      <c r="P1086" s="30">
        <f t="shared" si="570"/>
        <v>64370</v>
      </c>
      <c r="Q1086" s="48">
        <f t="shared" si="571"/>
        <v>901180</v>
      </c>
      <c r="R1086" s="44">
        <f t="shared" si="569"/>
        <v>80462.5</v>
      </c>
      <c r="S1086" s="48">
        <f t="shared" si="576"/>
        <v>3379425</v>
      </c>
      <c r="T1086" s="44">
        <f t="shared" si="572"/>
        <v>84870</v>
      </c>
      <c r="U1086" s="48">
        <f t="shared" si="577"/>
        <v>3564540</v>
      </c>
      <c r="V1086" s="44">
        <f t="shared" si="573"/>
        <v>95120</v>
      </c>
      <c r="W1086" s="48">
        <f t="shared" si="578"/>
        <v>3995040</v>
      </c>
      <c r="X1086" s="44">
        <f t="shared" si="574"/>
        <v>105370</v>
      </c>
      <c r="Y1086" s="48">
        <f t="shared" si="579"/>
        <v>4425540</v>
      </c>
      <c r="Z1086" s="20">
        <f t="shared" si="575"/>
        <v>15364545</v>
      </c>
      <c r="AC1086" s="87">
        <f t="shared" si="583"/>
        <v>600</v>
      </c>
      <c r="AD1086" s="83">
        <f t="shared" si="584"/>
        <v>55800</v>
      </c>
      <c r="AE1086" s="92">
        <f t="shared" si="565"/>
        <v>550</v>
      </c>
      <c r="AF1086" s="92">
        <f t="shared" si="566"/>
        <v>566.5</v>
      </c>
      <c r="AG1086" s="92">
        <f t="shared" si="567"/>
        <v>583</v>
      </c>
      <c r="AH1086" s="92">
        <f t="shared" si="568"/>
        <v>600</v>
      </c>
      <c r="AI1086" s="137">
        <f t="shared" si="561"/>
        <v>53350</v>
      </c>
      <c r="AJ1086" s="137">
        <f t="shared" si="562"/>
        <v>54950.5</v>
      </c>
      <c r="AK1086" s="137">
        <f t="shared" si="563"/>
        <v>56551</v>
      </c>
      <c r="AL1086" s="137">
        <f t="shared" si="564"/>
        <v>58200</v>
      </c>
    </row>
    <row r="1087" spans="1:38" ht="20.399999999999999">
      <c r="A1087" s="5" t="s">
        <v>285</v>
      </c>
      <c r="B1087" s="5" t="s">
        <v>408</v>
      </c>
      <c r="C1087" s="22" t="s">
        <v>1772</v>
      </c>
      <c r="D1087" s="22" t="s">
        <v>1799</v>
      </c>
      <c r="E1087" s="22" t="s">
        <v>1897</v>
      </c>
      <c r="F1087" s="22"/>
      <c r="G1087" s="22"/>
      <c r="H1087" s="23" t="s">
        <v>537</v>
      </c>
      <c r="I1087" s="24">
        <v>62925</v>
      </c>
      <c r="J1087" s="32">
        <v>164000</v>
      </c>
      <c r="K1087" s="26" t="s">
        <v>1898</v>
      </c>
      <c r="L1087" s="13">
        <f t="shared" si="582"/>
        <v>2000</v>
      </c>
      <c r="M1087" s="27">
        <f t="shared" si="580"/>
        <v>174000</v>
      </c>
      <c r="N1087" s="27">
        <f t="shared" si="581"/>
        <v>174000.00000000041</v>
      </c>
      <c r="O1087" s="15">
        <v>6</v>
      </c>
      <c r="P1087" s="30">
        <f t="shared" si="570"/>
        <v>257480</v>
      </c>
      <c r="Q1087" s="48">
        <f t="shared" si="571"/>
        <v>1544880</v>
      </c>
      <c r="R1087" s="44">
        <f t="shared" si="569"/>
        <v>321850</v>
      </c>
      <c r="S1087" s="48">
        <f t="shared" si="576"/>
        <v>5793300</v>
      </c>
      <c r="T1087" s="44">
        <f t="shared" si="572"/>
        <v>339480</v>
      </c>
      <c r="U1087" s="48">
        <f t="shared" si="577"/>
        <v>6110640</v>
      </c>
      <c r="V1087" s="44">
        <f t="shared" si="573"/>
        <v>380480</v>
      </c>
      <c r="W1087" s="48">
        <f t="shared" si="578"/>
        <v>6848640</v>
      </c>
      <c r="X1087" s="44">
        <f t="shared" si="574"/>
        <v>421480</v>
      </c>
      <c r="Y1087" s="48">
        <f t="shared" si="579"/>
        <v>7586640</v>
      </c>
      <c r="Z1087" s="20">
        <f t="shared" si="575"/>
        <v>26339220</v>
      </c>
      <c r="AC1087" s="87">
        <f t="shared" si="583"/>
        <v>2400</v>
      </c>
      <c r="AD1087" s="83">
        <f t="shared" si="584"/>
        <v>223200</v>
      </c>
      <c r="AE1087" s="92">
        <f t="shared" si="565"/>
        <v>2200</v>
      </c>
      <c r="AF1087" s="92">
        <f t="shared" si="566"/>
        <v>2266</v>
      </c>
      <c r="AG1087" s="92">
        <f t="shared" si="567"/>
        <v>2332</v>
      </c>
      <c r="AH1087" s="92">
        <f t="shared" si="568"/>
        <v>2400</v>
      </c>
      <c r="AI1087" s="137">
        <f t="shared" si="561"/>
        <v>213400</v>
      </c>
      <c r="AJ1087" s="137">
        <f t="shared" si="562"/>
        <v>219802</v>
      </c>
      <c r="AK1087" s="137">
        <f t="shared" si="563"/>
        <v>226204</v>
      </c>
      <c r="AL1087" s="137">
        <f t="shared" si="564"/>
        <v>232800</v>
      </c>
    </row>
    <row r="1088" spans="1:38" ht="20.399999999999999">
      <c r="A1088" s="5" t="s">
        <v>285</v>
      </c>
      <c r="B1088" s="5" t="s">
        <v>408</v>
      </c>
      <c r="C1088" s="22" t="s">
        <v>1772</v>
      </c>
      <c r="D1088" s="22" t="s">
        <v>1799</v>
      </c>
      <c r="E1088" s="22" t="s">
        <v>1899</v>
      </c>
      <c r="F1088" s="22" t="s">
        <v>1900</v>
      </c>
      <c r="G1088" s="22"/>
      <c r="H1088" s="23" t="s">
        <v>1123</v>
      </c>
      <c r="I1088" s="24"/>
      <c r="J1088" s="32">
        <v>8200</v>
      </c>
      <c r="K1088" s="26"/>
      <c r="L1088" s="13">
        <f t="shared" si="582"/>
        <v>100</v>
      </c>
      <c r="M1088" s="27">
        <f t="shared" si="580"/>
        <v>8700</v>
      </c>
      <c r="N1088" s="27">
        <f t="shared" si="581"/>
        <v>8700.00000000002</v>
      </c>
      <c r="O1088" s="15">
        <v>23</v>
      </c>
      <c r="P1088" s="30">
        <f t="shared" si="570"/>
        <v>12874</v>
      </c>
      <c r="Q1088" s="48">
        <f t="shared" si="571"/>
        <v>296102</v>
      </c>
      <c r="R1088" s="44">
        <f t="shared" si="569"/>
        <v>16092.5</v>
      </c>
      <c r="S1088" s="48">
        <f t="shared" si="576"/>
        <v>1110382.5</v>
      </c>
      <c r="T1088" s="44">
        <f t="shared" si="572"/>
        <v>16974</v>
      </c>
      <c r="U1088" s="48">
        <f t="shared" si="577"/>
        <v>1171206</v>
      </c>
      <c r="V1088" s="44">
        <f t="shared" si="573"/>
        <v>19024</v>
      </c>
      <c r="W1088" s="48">
        <f t="shared" si="578"/>
        <v>1312656</v>
      </c>
      <c r="X1088" s="44">
        <f t="shared" si="574"/>
        <v>21074</v>
      </c>
      <c r="Y1088" s="48">
        <f t="shared" si="579"/>
        <v>1454106</v>
      </c>
      <c r="Z1088" s="20">
        <f t="shared" si="575"/>
        <v>5048350.5</v>
      </c>
      <c r="AC1088" s="87">
        <f t="shared" si="583"/>
        <v>120</v>
      </c>
      <c r="AD1088" s="83">
        <f t="shared" si="584"/>
        <v>11160</v>
      </c>
      <c r="AE1088" s="92">
        <f t="shared" si="565"/>
        <v>110.00000000000001</v>
      </c>
      <c r="AF1088" s="92">
        <f t="shared" si="566"/>
        <v>113.3</v>
      </c>
      <c r="AG1088" s="92">
        <f t="shared" si="567"/>
        <v>116.6</v>
      </c>
      <c r="AH1088" s="92">
        <f t="shared" si="568"/>
        <v>120</v>
      </c>
      <c r="AI1088" s="137">
        <f t="shared" si="561"/>
        <v>10670.000000000002</v>
      </c>
      <c r="AJ1088" s="137">
        <f t="shared" si="562"/>
        <v>10990.1</v>
      </c>
      <c r="AK1088" s="137">
        <f t="shared" si="563"/>
        <v>11310.199999999999</v>
      </c>
      <c r="AL1088" s="137">
        <f t="shared" si="564"/>
        <v>11640</v>
      </c>
    </row>
    <row r="1089" spans="1:38" ht="20.399999999999999">
      <c r="A1089" s="5" t="s">
        <v>285</v>
      </c>
      <c r="B1089" s="5" t="s">
        <v>408</v>
      </c>
      <c r="C1089" s="22" t="s">
        <v>1772</v>
      </c>
      <c r="D1089" s="22" t="s">
        <v>1799</v>
      </c>
      <c r="E1089" s="22" t="s">
        <v>1901</v>
      </c>
      <c r="F1089" s="22" t="s">
        <v>1902</v>
      </c>
      <c r="G1089" s="22"/>
      <c r="H1089" s="23" t="s">
        <v>1123</v>
      </c>
      <c r="I1089" s="24">
        <v>11542.5</v>
      </c>
      <c r="J1089" s="32">
        <v>4100</v>
      </c>
      <c r="K1089" s="26" t="s">
        <v>633</v>
      </c>
      <c r="L1089" s="13">
        <f t="shared" si="582"/>
        <v>50</v>
      </c>
      <c r="M1089" s="27">
        <f t="shared" si="580"/>
        <v>4350</v>
      </c>
      <c r="N1089" s="27">
        <f t="shared" si="581"/>
        <v>4350.00000000001</v>
      </c>
      <c r="O1089" s="15">
        <v>23</v>
      </c>
      <c r="P1089" s="30">
        <f t="shared" si="570"/>
        <v>6437</v>
      </c>
      <c r="Q1089" s="48">
        <f t="shared" si="571"/>
        <v>148051</v>
      </c>
      <c r="R1089" s="44">
        <f t="shared" si="569"/>
        <v>8046.25</v>
      </c>
      <c r="S1089" s="48">
        <f t="shared" si="576"/>
        <v>555191.25</v>
      </c>
      <c r="T1089" s="44">
        <f t="shared" si="572"/>
        <v>8487</v>
      </c>
      <c r="U1089" s="48">
        <f t="shared" si="577"/>
        <v>585603</v>
      </c>
      <c r="V1089" s="44">
        <f t="shared" si="573"/>
        <v>9512</v>
      </c>
      <c r="W1089" s="48">
        <f t="shared" si="578"/>
        <v>656328</v>
      </c>
      <c r="X1089" s="44">
        <f t="shared" si="574"/>
        <v>10537</v>
      </c>
      <c r="Y1089" s="48">
        <f t="shared" si="579"/>
        <v>727053</v>
      </c>
      <c r="Z1089" s="20">
        <f t="shared" si="575"/>
        <v>2524175.25</v>
      </c>
      <c r="AC1089" s="87">
        <f t="shared" si="583"/>
        <v>60</v>
      </c>
      <c r="AD1089" s="83">
        <f t="shared" si="584"/>
        <v>5580</v>
      </c>
      <c r="AE1089" s="92">
        <f t="shared" si="565"/>
        <v>55.000000000000007</v>
      </c>
      <c r="AF1089" s="92">
        <f t="shared" si="566"/>
        <v>56.65</v>
      </c>
      <c r="AG1089" s="92">
        <f t="shared" si="567"/>
        <v>58.3</v>
      </c>
      <c r="AH1089" s="92">
        <f t="shared" si="568"/>
        <v>60</v>
      </c>
      <c r="AI1089" s="137">
        <f t="shared" si="561"/>
        <v>5335.0000000000009</v>
      </c>
      <c r="AJ1089" s="137">
        <f t="shared" si="562"/>
        <v>5495.05</v>
      </c>
      <c r="AK1089" s="137">
        <f t="shared" si="563"/>
        <v>5655.0999999999995</v>
      </c>
      <c r="AL1089" s="137">
        <f t="shared" si="564"/>
        <v>5820</v>
      </c>
    </row>
    <row r="1090" spans="1:38" ht="20.399999999999999">
      <c r="A1090" s="5" t="s">
        <v>285</v>
      </c>
      <c r="B1090" s="5" t="s">
        <v>408</v>
      </c>
      <c r="C1090" s="22" t="s">
        <v>1772</v>
      </c>
      <c r="D1090" s="22" t="s">
        <v>1799</v>
      </c>
      <c r="E1090" s="22" t="s">
        <v>1903</v>
      </c>
      <c r="F1090" s="22"/>
      <c r="G1090" s="22"/>
      <c r="H1090" s="23" t="s">
        <v>537</v>
      </c>
      <c r="I1090" s="24">
        <v>115425</v>
      </c>
      <c r="J1090" s="32">
        <v>41000</v>
      </c>
      <c r="K1090" s="26" t="s">
        <v>633</v>
      </c>
      <c r="L1090" s="13">
        <f t="shared" si="582"/>
        <v>500</v>
      </c>
      <c r="M1090" s="27">
        <f t="shared" si="580"/>
        <v>43500</v>
      </c>
      <c r="N1090" s="27">
        <f t="shared" si="581"/>
        <v>43500.000000000102</v>
      </c>
      <c r="O1090" s="15">
        <v>23</v>
      </c>
      <c r="P1090" s="30">
        <f t="shared" si="570"/>
        <v>64370</v>
      </c>
      <c r="Q1090" s="48">
        <f t="shared" si="571"/>
        <v>1480510</v>
      </c>
      <c r="R1090" s="44">
        <f t="shared" si="569"/>
        <v>80462.5</v>
      </c>
      <c r="S1090" s="48">
        <f t="shared" si="576"/>
        <v>5551912.5</v>
      </c>
      <c r="T1090" s="44">
        <f t="shared" si="572"/>
        <v>84870</v>
      </c>
      <c r="U1090" s="48">
        <f t="shared" si="577"/>
        <v>5856030</v>
      </c>
      <c r="V1090" s="44">
        <f t="shared" si="573"/>
        <v>95120</v>
      </c>
      <c r="W1090" s="48">
        <f t="shared" si="578"/>
        <v>6563280</v>
      </c>
      <c r="X1090" s="44">
        <f t="shared" si="574"/>
        <v>105370</v>
      </c>
      <c r="Y1090" s="48">
        <f t="shared" si="579"/>
        <v>7270530</v>
      </c>
      <c r="Z1090" s="20">
        <f t="shared" si="575"/>
        <v>25241752.5</v>
      </c>
      <c r="AC1090" s="87">
        <f t="shared" si="583"/>
        <v>600</v>
      </c>
      <c r="AD1090" s="83">
        <f t="shared" si="584"/>
        <v>55800</v>
      </c>
      <c r="AE1090" s="92">
        <f t="shared" ref="AE1090:AE1149" si="585">L1090*1.1</f>
        <v>550</v>
      </c>
      <c r="AF1090" s="92">
        <f t="shared" ref="AF1090:AF1149" si="586">L1090*1.133</f>
        <v>566.5</v>
      </c>
      <c r="AG1090" s="92">
        <f t="shared" ref="AG1090:AG1149" si="587">L1090*1.166</f>
        <v>583</v>
      </c>
      <c r="AH1090" s="92">
        <f t="shared" ref="AH1090:AH1149" si="588">L1090*1.2</f>
        <v>600</v>
      </c>
      <c r="AI1090" s="137">
        <f t="shared" ref="AI1090:AI1153" si="589">AE1090*97</f>
        <v>53350</v>
      </c>
      <c r="AJ1090" s="137">
        <f t="shared" ref="AJ1090:AJ1153" si="590">AF1090*97</f>
        <v>54950.5</v>
      </c>
      <c r="AK1090" s="137">
        <f t="shared" ref="AK1090:AK1153" si="591">AG1090*97</f>
        <v>56551</v>
      </c>
      <c r="AL1090" s="137">
        <f t="shared" ref="AL1090:AL1153" si="592">AH1090*97</f>
        <v>58200</v>
      </c>
    </row>
    <row r="1091" spans="1:38" ht="20.399999999999999">
      <c r="A1091" s="5" t="s">
        <v>285</v>
      </c>
      <c r="B1091" s="5" t="s">
        <v>408</v>
      </c>
      <c r="C1091" s="22" t="s">
        <v>1772</v>
      </c>
      <c r="D1091" s="22" t="s">
        <v>1799</v>
      </c>
      <c r="E1091" s="22" t="s">
        <v>1904</v>
      </c>
      <c r="F1091" s="22" t="s">
        <v>1905</v>
      </c>
      <c r="G1091" s="22"/>
      <c r="H1091" s="23" t="s">
        <v>537</v>
      </c>
      <c r="I1091" s="24">
        <v>38475</v>
      </c>
      <c r="J1091" s="32">
        <v>16400</v>
      </c>
      <c r="K1091" s="26" t="s">
        <v>1095</v>
      </c>
      <c r="L1091" s="13">
        <f t="shared" si="582"/>
        <v>200</v>
      </c>
      <c r="M1091" s="27">
        <f t="shared" si="580"/>
        <v>17400</v>
      </c>
      <c r="N1091" s="27">
        <f t="shared" si="581"/>
        <v>17400.00000000004</v>
      </c>
      <c r="O1091" s="15">
        <v>32</v>
      </c>
      <c r="P1091" s="30">
        <f t="shared" si="570"/>
        <v>25748</v>
      </c>
      <c r="Q1091" s="48">
        <f t="shared" si="571"/>
        <v>823936</v>
      </c>
      <c r="R1091" s="44">
        <f t="shared" si="569"/>
        <v>32185</v>
      </c>
      <c r="S1091" s="48">
        <f t="shared" si="576"/>
        <v>3089760</v>
      </c>
      <c r="T1091" s="44">
        <f t="shared" si="572"/>
        <v>33948</v>
      </c>
      <c r="U1091" s="48">
        <f t="shared" si="577"/>
        <v>3259008</v>
      </c>
      <c r="V1091" s="44">
        <f t="shared" si="573"/>
        <v>38048</v>
      </c>
      <c r="W1091" s="48">
        <f t="shared" si="578"/>
        <v>3652608</v>
      </c>
      <c r="X1091" s="44">
        <f t="shared" si="574"/>
        <v>42148</v>
      </c>
      <c r="Y1091" s="48">
        <f t="shared" si="579"/>
        <v>4046208</v>
      </c>
      <c r="Z1091" s="20">
        <f t="shared" si="575"/>
        <v>14047584</v>
      </c>
      <c r="AC1091" s="87">
        <f t="shared" si="583"/>
        <v>240</v>
      </c>
      <c r="AD1091" s="83">
        <f t="shared" si="584"/>
        <v>22320</v>
      </c>
      <c r="AE1091" s="92">
        <f t="shared" si="585"/>
        <v>220.00000000000003</v>
      </c>
      <c r="AF1091" s="92">
        <f t="shared" si="586"/>
        <v>226.6</v>
      </c>
      <c r="AG1091" s="92">
        <f t="shared" si="587"/>
        <v>233.2</v>
      </c>
      <c r="AH1091" s="92">
        <f t="shared" si="588"/>
        <v>240</v>
      </c>
      <c r="AI1091" s="137">
        <f t="shared" si="589"/>
        <v>21340.000000000004</v>
      </c>
      <c r="AJ1091" s="137">
        <f t="shared" si="590"/>
        <v>21980.2</v>
      </c>
      <c r="AK1091" s="137">
        <f t="shared" si="591"/>
        <v>22620.399999999998</v>
      </c>
      <c r="AL1091" s="137">
        <f t="shared" si="592"/>
        <v>23280</v>
      </c>
    </row>
    <row r="1092" spans="1:38" ht="20.399999999999999">
      <c r="A1092" s="5" t="s">
        <v>285</v>
      </c>
      <c r="B1092" s="5" t="s">
        <v>408</v>
      </c>
      <c r="C1092" s="22" t="s">
        <v>1772</v>
      </c>
      <c r="D1092" s="22" t="s">
        <v>1799</v>
      </c>
      <c r="E1092" s="22" t="s">
        <v>1906</v>
      </c>
      <c r="F1092" s="22" t="s">
        <v>1005</v>
      </c>
      <c r="G1092" s="22"/>
      <c r="H1092" s="23" t="s">
        <v>537</v>
      </c>
      <c r="I1092" s="24">
        <v>15390</v>
      </c>
      <c r="J1092" s="32">
        <v>41000</v>
      </c>
      <c r="K1092" s="26" t="s">
        <v>565</v>
      </c>
      <c r="L1092" s="13">
        <f t="shared" si="582"/>
        <v>500</v>
      </c>
      <c r="M1092" s="27">
        <f t="shared" si="580"/>
        <v>43500</v>
      </c>
      <c r="N1092" s="27">
        <f t="shared" si="581"/>
        <v>43500.000000000102</v>
      </c>
      <c r="O1092" s="15">
        <v>45</v>
      </c>
      <c r="P1092" s="30">
        <f t="shared" si="570"/>
        <v>64370</v>
      </c>
      <c r="Q1092" s="48">
        <f t="shared" si="571"/>
        <v>2896650</v>
      </c>
      <c r="R1092" s="44">
        <f t="shared" si="569"/>
        <v>80462.5</v>
      </c>
      <c r="S1092" s="48">
        <f t="shared" si="576"/>
        <v>10862437.5</v>
      </c>
      <c r="T1092" s="44">
        <f t="shared" si="572"/>
        <v>84870</v>
      </c>
      <c r="U1092" s="48">
        <f t="shared" si="577"/>
        <v>11457450</v>
      </c>
      <c r="V1092" s="44">
        <f t="shared" si="573"/>
        <v>95120</v>
      </c>
      <c r="W1092" s="48">
        <f t="shared" si="578"/>
        <v>12841200</v>
      </c>
      <c r="X1092" s="44">
        <f t="shared" si="574"/>
        <v>105370</v>
      </c>
      <c r="Y1092" s="48">
        <f t="shared" si="579"/>
        <v>14224950</v>
      </c>
      <c r="Z1092" s="20">
        <f t="shared" si="575"/>
        <v>49386037.5</v>
      </c>
      <c r="AC1092" s="87">
        <f t="shared" si="583"/>
        <v>600</v>
      </c>
      <c r="AD1092" s="83">
        <f t="shared" si="584"/>
        <v>55800</v>
      </c>
      <c r="AE1092" s="92">
        <f t="shared" si="585"/>
        <v>550</v>
      </c>
      <c r="AF1092" s="92">
        <f t="shared" si="586"/>
        <v>566.5</v>
      </c>
      <c r="AG1092" s="92">
        <f t="shared" si="587"/>
        <v>583</v>
      </c>
      <c r="AH1092" s="92">
        <f t="shared" si="588"/>
        <v>600</v>
      </c>
      <c r="AI1092" s="137">
        <f t="shared" si="589"/>
        <v>53350</v>
      </c>
      <c r="AJ1092" s="137">
        <f t="shared" si="590"/>
        <v>54950.5</v>
      </c>
      <c r="AK1092" s="137">
        <f t="shared" si="591"/>
        <v>56551</v>
      </c>
      <c r="AL1092" s="137">
        <f t="shared" si="592"/>
        <v>58200</v>
      </c>
    </row>
    <row r="1093" spans="1:38" ht="20.399999999999999">
      <c r="A1093" s="5" t="s">
        <v>285</v>
      </c>
      <c r="B1093" s="5" t="s">
        <v>408</v>
      </c>
      <c r="C1093" s="22" t="s">
        <v>1772</v>
      </c>
      <c r="D1093" s="22" t="s">
        <v>1799</v>
      </c>
      <c r="E1093" s="22" t="s">
        <v>1906</v>
      </c>
      <c r="F1093" s="22" t="s">
        <v>1907</v>
      </c>
      <c r="G1093" s="22"/>
      <c r="H1093" s="23" t="s">
        <v>537</v>
      </c>
      <c r="I1093" s="24">
        <v>38475</v>
      </c>
      <c r="J1093" s="32">
        <v>164000</v>
      </c>
      <c r="K1093" s="26" t="s">
        <v>1002</v>
      </c>
      <c r="L1093" s="13">
        <f t="shared" si="582"/>
        <v>2000</v>
      </c>
      <c r="M1093" s="27">
        <f t="shared" si="580"/>
        <v>174000</v>
      </c>
      <c r="N1093" s="27">
        <f t="shared" si="581"/>
        <v>174000.00000000041</v>
      </c>
      <c r="O1093" s="15">
        <v>45</v>
      </c>
      <c r="P1093" s="30">
        <f t="shared" si="570"/>
        <v>257480</v>
      </c>
      <c r="Q1093" s="48">
        <f t="shared" si="571"/>
        <v>11586600</v>
      </c>
      <c r="R1093" s="44">
        <f t="shared" si="569"/>
        <v>321850</v>
      </c>
      <c r="S1093" s="48">
        <f t="shared" si="576"/>
        <v>43449750</v>
      </c>
      <c r="T1093" s="44">
        <f t="shared" si="572"/>
        <v>339480</v>
      </c>
      <c r="U1093" s="48">
        <f t="shared" si="577"/>
        <v>45829800</v>
      </c>
      <c r="V1093" s="44">
        <f t="shared" si="573"/>
        <v>380480</v>
      </c>
      <c r="W1093" s="48">
        <f t="shared" si="578"/>
        <v>51364800</v>
      </c>
      <c r="X1093" s="44">
        <f t="shared" si="574"/>
        <v>421480</v>
      </c>
      <c r="Y1093" s="48">
        <f t="shared" si="579"/>
        <v>56899800</v>
      </c>
      <c r="Z1093" s="20">
        <f t="shared" si="575"/>
        <v>197544150</v>
      </c>
      <c r="AC1093" s="87">
        <f t="shared" si="583"/>
        <v>2400</v>
      </c>
      <c r="AD1093" s="83">
        <f t="shared" si="584"/>
        <v>223200</v>
      </c>
      <c r="AE1093" s="92">
        <f t="shared" si="585"/>
        <v>2200</v>
      </c>
      <c r="AF1093" s="92">
        <f t="shared" si="586"/>
        <v>2266</v>
      </c>
      <c r="AG1093" s="92">
        <f t="shared" si="587"/>
        <v>2332</v>
      </c>
      <c r="AH1093" s="92">
        <f t="shared" si="588"/>
        <v>2400</v>
      </c>
      <c r="AI1093" s="137">
        <f t="shared" si="589"/>
        <v>213400</v>
      </c>
      <c r="AJ1093" s="137">
        <f t="shared" si="590"/>
        <v>219802</v>
      </c>
      <c r="AK1093" s="137">
        <f t="shared" si="591"/>
        <v>226204</v>
      </c>
      <c r="AL1093" s="137">
        <f t="shared" si="592"/>
        <v>232800</v>
      </c>
    </row>
    <row r="1094" spans="1:38" ht="20.399999999999999">
      <c r="A1094" s="5" t="s">
        <v>285</v>
      </c>
      <c r="B1094" s="5" t="s">
        <v>408</v>
      </c>
      <c r="C1094" s="22" t="s">
        <v>1772</v>
      </c>
      <c r="D1094" s="22" t="s">
        <v>1799</v>
      </c>
      <c r="E1094" s="22" t="s">
        <v>1906</v>
      </c>
      <c r="F1094" s="22" t="s">
        <v>1007</v>
      </c>
      <c r="G1094" s="22"/>
      <c r="H1094" s="23" t="s">
        <v>537</v>
      </c>
      <c r="I1094" s="24">
        <v>69255</v>
      </c>
      <c r="J1094" s="32">
        <v>328000</v>
      </c>
      <c r="K1094" s="26" t="s">
        <v>1909</v>
      </c>
      <c r="L1094" s="13">
        <f t="shared" si="582"/>
        <v>4000</v>
      </c>
      <c r="M1094" s="27">
        <f>+L1094*87</f>
        <v>348000</v>
      </c>
      <c r="N1094" s="27">
        <f>+(1.0609756097561)*J1094</f>
        <v>348000.00000000081</v>
      </c>
      <c r="O1094" s="15">
        <v>25</v>
      </c>
      <c r="P1094" s="30">
        <f>+J1094*1.57</f>
        <v>514960</v>
      </c>
      <c r="Q1094" s="48">
        <f>+P1094*O1094</f>
        <v>12874000</v>
      </c>
      <c r="R1094" s="44">
        <f>+P1094*1.25</f>
        <v>643700</v>
      </c>
      <c r="S1094" s="48">
        <f>+R1094*O1094*3</f>
        <v>48277500</v>
      </c>
      <c r="T1094" s="44">
        <f>+J1094*2.07</f>
        <v>678960</v>
      </c>
      <c r="U1094" s="48">
        <f>+T1094*O1094*3</f>
        <v>50922000</v>
      </c>
      <c r="V1094" s="44">
        <f>+J1094*2.32</f>
        <v>760960</v>
      </c>
      <c r="W1094" s="48">
        <f>+V1094*O1094*3</f>
        <v>57072000</v>
      </c>
      <c r="X1094" s="44">
        <f>+J1094*2.57</f>
        <v>842960</v>
      </c>
      <c r="Y1094" s="48">
        <f>+X1094*O1094*3</f>
        <v>63222000</v>
      </c>
      <c r="Z1094" s="20">
        <f>+Y1094+W1094+U1094+S1094</f>
        <v>219493500</v>
      </c>
      <c r="AC1094" s="87">
        <f>L1094*1.2</f>
        <v>4800</v>
      </c>
      <c r="AD1094" s="83">
        <f>AC1094*93</f>
        <v>446400</v>
      </c>
      <c r="AE1094" s="92">
        <f>L1094*1.1</f>
        <v>4400</v>
      </c>
      <c r="AF1094" s="92">
        <f>L1094*1.133</f>
        <v>4532</v>
      </c>
      <c r="AG1094" s="92">
        <f>L1094*1.166</f>
        <v>4664</v>
      </c>
      <c r="AH1094" s="92">
        <f>L1094*1.2</f>
        <v>4800</v>
      </c>
      <c r="AI1094" s="137">
        <f t="shared" si="589"/>
        <v>426800</v>
      </c>
      <c r="AJ1094" s="137">
        <f t="shared" si="590"/>
        <v>439604</v>
      </c>
      <c r="AK1094" s="137">
        <f t="shared" si="591"/>
        <v>452408</v>
      </c>
      <c r="AL1094" s="137">
        <f t="shared" si="592"/>
        <v>465600</v>
      </c>
    </row>
    <row r="1095" spans="1:38" ht="30.6">
      <c r="A1095" s="5" t="s">
        <v>285</v>
      </c>
      <c r="B1095" s="5" t="s">
        <v>408</v>
      </c>
      <c r="C1095" s="22" t="s">
        <v>1772</v>
      </c>
      <c r="D1095" s="22" t="s">
        <v>1809</v>
      </c>
      <c r="E1095" s="22" t="s">
        <v>1908</v>
      </c>
      <c r="F1095" s="22" t="s">
        <v>1874</v>
      </c>
      <c r="G1095" s="22"/>
      <c r="H1095" s="23" t="s">
        <v>537</v>
      </c>
      <c r="I1095" s="24">
        <v>1687.5</v>
      </c>
      <c r="J1095" s="32">
        <v>4100</v>
      </c>
      <c r="K1095" s="26" t="s">
        <v>1278</v>
      </c>
      <c r="L1095" s="13">
        <f t="shared" si="582"/>
        <v>50</v>
      </c>
      <c r="M1095" s="27">
        <f t="shared" si="580"/>
        <v>4350</v>
      </c>
      <c r="N1095" s="27">
        <f t="shared" si="581"/>
        <v>4350.00000000001</v>
      </c>
      <c r="O1095" s="15">
        <v>56</v>
      </c>
      <c r="P1095" s="30">
        <f t="shared" si="570"/>
        <v>6437</v>
      </c>
      <c r="Q1095" s="48">
        <f t="shared" si="571"/>
        <v>360472</v>
      </c>
      <c r="R1095" s="44">
        <f t="shared" ref="R1095:R1153" si="593">+P1095*1.25</f>
        <v>8046.25</v>
      </c>
      <c r="S1095" s="48">
        <f t="shared" si="576"/>
        <v>1351770</v>
      </c>
      <c r="T1095" s="44">
        <f t="shared" si="572"/>
        <v>8487</v>
      </c>
      <c r="U1095" s="48">
        <f t="shared" si="577"/>
        <v>1425816</v>
      </c>
      <c r="V1095" s="44">
        <f t="shared" si="573"/>
        <v>9512</v>
      </c>
      <c r="W1095" s="48">
        <f t="shared" si="578"/>
        <v>1598016</v>
      </c>
      <c r="X1095" s="44">
        <f t="shared" si="574"/>
        <v>10537</v>
      </c>
      <c r="Y1095" s="48">
        <f t="shared" si="579"/>
        <v>1770216</v>
      </c>
      <c r="Z1095" s="20">
        <f t="shared" si="575"/>
        <v>6145818</v>
      </c>
      <c r="AC1095" s="87">
        <f t="shared" si="583"/>
        <v>60</v>
      </c>
      <c r="AD1095" s="83">
        <f t="shared" si="584"/>
        <v>5580</v>
      </c>
      <c r="AE1095" s="92">
        <f t="shared" si="585"/>
        <v>55.000000000000007</v>
      </c>
      <c r="AF1095" s="92">
        <f t="shared" si="586"/>
        <v>56.65</v>
      </c>
      <c r="AG1095" s="92">
        <f t="shared" si="587"/>
        <v>58.3</v>
      </c>
      <c r="AH1095" s="92">
        <f t="shared" si="588"/>
        <v>60</v>
      </c>
      <c r="AI1095" s="137">
        <f t="shared" si="589"/>
        <v>5335.0000000000009</v>
      </c>
      <c r="AJ1095" s="137">
        <f t="shared" si="590"/>
        <v>5495.05</v>
      </c>
      <c r="AK1095" s="137">
        <f t="shared" si="591"/>
        <v>5655.0999999999995</v>
      </c>
      <c r="AL1095" s="137">
        <f t="shared" si="592"/>
        <v>5820</v>
      </c>
    </row>
    <row r="1096" spans="1:38" ht="20.399999999999999">
      <c r="A1096" s="5" t="s">
        <v>285</v>
      </c>
      <c r="B1096" s="5" t="s">
        <v>408</v>
      </c>
      <c r="C1096" s="22" t="s">
        <v>1772</v>
      </c>
      <c r="D1096" s="22" t="s">
        <v>1799</v>
      </c>
      <c r="E1096" s="22" t="s">
        <v>1910</v>
      </c>
      <c r="F1096" s="22"/>
      <c r="G1096" s="22"/>
      <c r="H1096" s="23" t="s">
        <v>537</v>
      </c>
      <c r="I1096" s="24">
        <v>38475</v>
      </c>
      <c r="J1096" s="32">
        <v>61500</v>
      </c>
      <c r="K1096" s="26" t="s">
        <v>555</v>
      </c>
      <c r="L1096" s="13">
        <f t="shared" si="582"/>
        <v>750</v>
      </c>
      <c r="M1096" s="27">
        <f t="shared" si="580"/>
        <v>65250</v>
      </c>
      <c r="N1096" s="27">
        <f t="shared" si="581"/>
        <v>65250.000000000153</v>
      </c>
      <c r="O1096" s="15">
        <v>25</v>
      </c>
      <c r="P1096" s="30">
        <f t="shared" si="570"/>
        <v>96555</v>
      </c>
      <c r="Q1096" s="48">
        <f t="shared" si="571"/>
        <v>2413875</v>
      </c>
      <c r="R1096" s="44">
        <f t="shared" si="593"/>
        <v>120693.75</v>
      </c>
      <c r="S1096" s="48">
        <f t="shared" si="576"/>
        <v>9052031.25</v>
      </c>
      <c r="T1096" s="44">
        <f t="shared" si="572"/>
        <v>127304.99999999999</v>
      </c>
      <c r="U1096" s="48">
        <f t="shared" si="577"/>
        <v>9547874.9999999981</v>
      </c>
      <c r="V1096" s="44">
        <f t="shared" si="573"/>
        <v>142680</v>
      </c>
      <c r="W1096" s="48">
        <f t="shared" si="578"/>
        <v>10701000</v>
      </c>
      <c r="X1096" s="44">
        <f t="shared" si="574"/>
        <v>158055</v>
      </c>
      <c r="Y1096" s="48">
        <f t="shared" si="579"/>
        <v>11854125</v>
      </c>
      <c r="Z1096" s="20">
        <f t="shared" si="575"/>
        <v>41155031.25</v>
      </c>
      <c r="AC1096" s="87">
        <f t="shared" si="583"/>
        <v>900</v>
      </c>
      <c r="AD1096" s="83">
        <f t="shared" si="584"/>
        <v>83700</v>
      </c>
      <c r="AE1096" s="92">
        <f t="shared" si="585"/>
        <v>825.00000000000011</v>
      </c>
      <c r="AF1096" s="92">
        <f t="shared" si="586"/>
        <v>849.75</v>
      </c>
      <c r="AG1096" s="92">
        <f t="shared" si="587"/>
        <v>874.5</v>
      </c>
      <c r="AH1096" s="92">
        <f t="shared" si="588"/>
        <v>900</v>
      </c>
      <c r="AI1096" s="137">
        <f t="shared" si="589"/>
        <v>80025.000000000015</v>
      </c>
      <c r="AJ1096" s="137">
        <f t="shared" si="590"/>
        <v>82425.75</v>
      </c>
      <c r="AK1096" s="137">
        <f t="shared" si="591"/>
        <v>84826.5</v>
      </c>
      <c r="AL1096" s="137">
        <f t="shared" si="592"/>
        <v>87300</v>
      </c>
    </row>
    <row r="1097" spans="1:38" ht="20.399999999999999">
      <c r="A1097" s="5" t="s">
        <v>285</v>
      </c>
      <c r="B1097" s="5" t="s">
        <v>408</v>
      </c>
      <c r="C1097" s="22" t="s">
        <v>1772</v>
      </c>
      <c r="D1097" s="22" t="s">
        <v>1799</v>
      </c>
      <c r="E1097" s="22" t="s">
        <v>1911</v>
      </c>
      <c r="F1097" s="22"/>
      <c r="G1097" s="22"/>
      <c r="H1097" s="23" t="s">
        <v>537</v>
      </c>
      <c r="I1097" s="24"/>
      <c r="J1097" s="32">
        <f>100*82</f>
        <v>8200</v>
      </c>
      <c r="K1097" s="26"/>
      <c r="L1097" s="13">
        <f t="shared" si="582"/>
        <v>100</v>
      </c>
      <c r="M1097" s="27">
        <f t="shared" si="580"/>
        <v>8700</v>
      </c>
      <c r="N1097" s="27">
        <f t="shared" si="581"/>
        <v>8700.00000000002</v>
      </c>
      <c r="O1097" s="15">
        <v>5</v>
      </c>
      <c r="P1097" s="30">
        <f t="shared" si="570"/>
        <v>12874</v>
      </c>
      <c r="Q1097" s="48">
        <f t="shared" si="571"/>
        <v>64370</v>
      </c>
      <c r="R1097" s="44">
        <f t="shared" si="593"/>
        <v>16092.5</v>
      </c>
      <c r="S1097" s="48">
        <f t="shared" si="576"/>
        <v>241387.5</v>
      </c>
      <c r="T1097" s="44">
        <f t="shared" si="572"/>
        <v>16974</v>
      </c>
      <c r="U1097" s="48">
        <f t="shared" si="577"/>
        <v>254610</v>
      </c>
      <c r="V1097" s="44">
        <f t="shared" si="573"/>
        <v>19024</v>
      </c>
      <c r="W1097" s="48">
        <f t="shared" si="578"/>
        <v>285360</v>
      </c>
      <c r="X1097" s="44">
        <f t="shared" si="574"/>
        <v>21074</v>
      </c>
      <c r="Y1097" s="48">
        <f t="shared" si="579"/>
        <v>316110</v>
      </c>
      <c r="Z1097" s="20">
        <f t="shared" si="575"/>
        <v>1097467.5</v>
      </c>
      <c r="AC1097" s="87">
        <f t="shared" si="583"/>
        <v>120</v>
      </c>
      <c r="AD1097" s="83">
        <f t="shared" si="584"/>
        <v>11160</v>
      </c>
      <c r="AE1097" s="92">
        <f t="shared" si="585"/>
        <v>110.00000000000001</v>
      </c>
      <c r="AF1097" s="92">
        <f t="shared" si="586"/>
        <v>113.3</v>
      </c>
      <c r="AG1097" s="92">
        <f t="shared" si="587"/>
        <v>116.6</v>
      </c>
      <c r="AH1097" s="92">
        <f t="shared" si="588"/>
        <v>120</v>
      </c>
      <c r="AI1097" s="137">
        <f t="shared" si="589"/>
        <v>10670.000000000002</v>
      </c>
      <c r="AJ1097" s="137">
        <f t="shared" si="590"/>
        <v>10990.1</v>
      </c>
      <c r="AK1097" s="137">
        <f t="shared" si="591"/>
        <v>11310.199999999999</v>
      </c>
      <c r="AL1097" s="137">
        <f t="shared" si="592"/>
        <v>11640</v>
      </c>
    </row>
    <row r="1098" spans="1:38" ht="20.399999999999999">
      <c r="A1098" s="5" t="s">
        <v>285</v>
      </c>
      <c r="B1098" s="5" t="s">
        <v>408</v>
      </c>
      <c r="C1098" s="22" t="s">
        <v>1772</v>
      </c>
      <c r="D1098" s="22" t="s">
        <v>1799</v>
      </c>
      <c r="E1098" s="22" t="s">
        <v>1912</v>
      </c>
      <c r="F1098" s="22"/>
      <c r="G1098" s="22"/>
      <c r="H1098" s="23" t="s">
        <v>537</v>
      </c>
      <c r="I1098" s="24">
        <v>7695</v>
      </c>
      <c r="J1098" s="32">
        <v>41000</v>
      </c>
      <c r="K1098" s="26" t="s">
        <v>1641</v>
      </c>
      <c r="L1098" s="13">
        <f t="shared" si="582"/>
        <v>500</v>
      </c>
      <c r="M1098" s="27">
        <f t="shared" si="580"/>
        <v>43500</v>
      </c>
      <c r="N1098" s="27">
        <f t="shared" si="581"/>
        <v>43500.000000000102</v>
      </c>
      <c r="O1098" s="15">
        <v>2</v>
      </c>
      <c r="P1098" s="30">
        <f t="shared" si="570"/>
        <v>64370</v>
      </c>
      <c r="Q1098" s="48">
        <f t="shared" si="571"/>
        <v>128740</v>
      </c>
      <c r="R1098" s="44">
        <f t="shared" si="593"/>
        <v>80462.5</v>
      </c>
      <c r="S1098" s="48">
        <f t="shared" si="576"/>
        <v>482775</v>
      </c>
      <c r="T1098" s="44">
        <f t="shared" si="572"/>
        <v>84870</v>
      </c>
      <c r="U1098" s="48">
        <f t="shared" si="577"/>
        <v>509220</v>
      </c>
      <c r="V1098" s="44">
        <f t="shared" si="573"/>
        <v>95120</v>
      </c>
      <c r="W1098" s="48">
        <f t="shared" si="578"/>
        <v>570720</v>
      </c>
      <c r="X1098" s="44">
        <f t="shared" si="574"/>
        <v>105370</v>
      </c>
      <c r="Y1098" s="48">
        <f t="shared" si="579"/>
        <v>632220</v>
      </c>
      <c r="Z1098" s="20">
        <f t="shared" si="575"/>
        <v>2194935</v>
      </c>
      <c r="AC1098" s="87">
        <f t="shared" si="583"/>
        <v>600</v>
      </c>
      <c r="AD1098" s="83">
        <f t="shared" si="584"/>
        <v>55800</v>
      </c>
      <c r="AE1098" s="92">
        <f t="shared" si="585"/>
        <v>550</v>
      </c>
      <c r="AF1098" s="92">
        <f t="shared" si="586"/>
        <v>566.5</v>
      </c>
      <c r="AG1098" s="92">
        <f t="shared" si="587"/>
        <v>583</v>
      </c>
      <c r="AH1098" s="92">
        <f t="shared" si="588"/>
        <v>600</v>
      </c>
      <c r="AI1098" s="137">
        <f t="shared" si="589"/>
        <v>53350</v>
      </c>
      <c r="AJ1098" s="137">
        <f t="shared" si="590"/>
        <v>54950.5</v>
      </c>
      <c r="AK1098" s="137">
        <f t="shared" si="591"/>
        <v>56551</v>
      </c>
      <c r="AL1098" s="137">
        <f t="shared" si="592"/>
        <v>58200</v>
      </c>
    </row>
    <row r="1099" spans="1:38" ht="20.399999999999999">
      <c r="A1099" s="5" t="s">
        <v>285</v>
      </c>
      <c r="B1099" s="5" t="s">
        <v>408</v>
      </c>
      <c r="C1099" s="22" t="s">
        <v>1772</v>
      </c>
      <c r="D1099" s="22" t="s">
        <v>1799</v>
      </c>
      <c r="E1099" s="22" t="s">
        <v>1913</v>
      </c>
      <c r="F1099" s="22"/>
      <c r="G1099" s="22"/>
      <c r="H1099" s="23" t="s">
        <v>537</v>
      </c>
      <c r="I1099" s="24">
        <v>38475</v>
      </c>
      <c r="J1099" s="32">
        <v>123000</v>
      </c>
      <c r="K1099" s="26" t="s">
        <v>948</v>
      </c>
      <c r="L1099" s="13">
        <f t="shared" si="582"/>
        <v>1500</v>
      </c>
      <c r="M1099" s="27">
        <f t="shared" si="580"/>
        <v>130500</v>
      </c>
      <c r="N1099" s="27">
        <f t="shared" si="581"/>
        <v>130500.00000000031</v>
      </c>
      <c r="O1099" s="15">
        <v>5</v>
      </c>
      <c r="P1099" s="30">
        <f t="shared" si="570"/>
        <v>193110</v>
      </c>
      <c r="Q1099" s="48">
        <f t="shared" si="571"/>
        <v>965550</v>
      </c>
      <c r="R1099" s="44">
        <f t="shared" si="593"/>
        <v>241387.5</v>
      </c>
      <c r="S1099" s="48">
        <f t="shared" si="576"/>
        <v>3620812.5</v>
      </c>
      <c r="T1099" s="44">
        <f t="shared" si="572"/>
        <v>254609.99999999997</v>
      </c>
      <c r="U1099" s="48">
        <f t="shared" si="577"/>
        <v>3819149.9999999991</v>
      </c>
      <c r="V1099" s="44">
        <f t="shared" si="573"/>
        <v>285360</v>
      </c>
      <c r="W1099" s="48">
        <f t="shared" si="578"/>
        <v>4280400</v>
      </c>
      <c r="X1099" s="44">
        <f t="shared" si="574"/>
        <v>316110</v>
      </c>
      <c r="Y1099" s="48">
        <f t="shared" si="579"/>
        <v>4741650</v>
      </c>
      <c r="Z1099" s="20">
        <f t="shared" si="575"/>
        <v>16462012.5</v>
      </c>
      <c r="AC1099" s="87">
        <f t="shared" si="583"/>
        <v>1800</v>
      </c>
      <c r="AD1099" s="83">
        <f t="shared" si="584"/>
        <v>167400</v>
      </c>
      <c r="AE1099" s="92">
        <f t="shared" si="585"/>
        <v>1650.0000000000002</v>
      </c>
      <c r="AF1099" s="92">
        <f t="shared" si="586"/>
        <v>1699.5</v>
      </c>
      <c r="AG1099" s="92">
        <f t="shared" si="587"/>
        <v>1749</v>
      </c>
      <c r="AH1099" s="92">
        <f t="shared" si="588"/>
        <v>1800</v>
      </c>
      <c r="AI1099" s="137">
        <f t="shared" si="589"/>
        <v>160050.00000000003</v>
      </c>
      <c r="AJ1099" s="137">
        <f t="shared" si="590"/>
        <v>164851.5</v>
      </c>
      <c r="AK1099" s="137">
        <f t="shared" si="591"/>
        <v>169653</v>
      </c>
      <c r="AL1099" s="137">
        <f t="shared" si="592"/>
        <v>174600</v>
      </c>
    </row>
    <row r="1100" spans="1:38" ht="20.399999999999999">
      <c r="A1100" s="5" t="s">
        <v>285</v>
      </c>
      <c r="B1100" s="5" t="s">
        <v>408</v>
      </c>
      <c r="C1100" s="22" t="s">
        <v>1772</v>
      </c>
      <c r="D1100" s="22" t="s">
        <v>1799</v>
      </c>
      <c r="E1100" s="22" t="s">
        <v>1914</v>
      </c>
      <c r="F1100" s="22" t="s">
        <v>1916</v>
      </c>
      <c r="G1100" s="22"/>
      <c r="H1100" s="23" t="s">
        <v>537</v>
      </c>
      <c r="I1100" s="24"/>
      <c r="J1100" s="32">
        <f>500*82</f>
        <v>41000</v>
      </c>
      <c r="K1100" s="26"/>
      <c r="L1100" s="13">
        <f t="shared" si="582"/>
        <v>500</v>
      </c>
      <c r="M1100" s="27">
        <f t="shared" si="580"/>
        <v>43500</v>
      </c>
      <c r="N1100" s="27">
        <f t="shared" si="581"/>
        <v>43500.000000000102</v>
      </c>
      <c r="O1100" s="15">
        <v>15</v>
      </c>
      <c r="P1100" s="30">
        <f t="shared" si="570"/>
        <v>64370</v>
      </c>
      <c r="Q1100" s="48">
        <f t="shared" si="571"/>
        <v>965550</v>
      </c>
      <c r="R1100" s="44">
        <f t="shared" si="593"/>
        <v>80462.5</v>
      </c>
      <c r="S1100" s="48">
        <f t="shared" si="576"/>
        <v>3620812.5</v>
      </c>
      <c r="T1100" s="44">
        <f t="shared" si="572"/>
        <v>84870</v>
      </c>
      <c r="U1100" s="48">
        <f t="shared" si="577"/>
        <v>3819150</v>
      </c>
      <c r="V1100" s="44">
        <f t="shared" si="573"/>
        <v>95120</v>
      </c>
      <c r="W1100" s="48">
        <f t="shared" si="578"/>
        <v>4280400</v>
      </c>
      <c r="X1100" s="44">
        <f t="shared" si="574"/>
        <v>105370</v>
      </c>
      <c r="Y1100" s="48">
        <f t="shared" si="579"/>
        <v>4741650</v>
      </c>
      <c r="Z1100" s="20">
        <f t="shared" si="575"/>
        <v>16462012.5</v>
      </c>
      <c r="AC1100" s="87">
        <f t="shared" si="583"/>
        <v>600</v>
      </c>
      <c r="AD1100" s="83">
        <f t="shared" si="584"/>
        <v>55800</v>
      </c>
      <c r="AE1100" s="92">
        <f t="shared" si="585"/>
        <v>550</v>
      </c>
      <c r="AF1100" s="92">
        <f t="shared" si="586"/>
        <v>566.5</v>
      </c>
      <c r="AG1100" s="92">
        <f t="shared" si="587"/>
        <v>583</v>
      </c>
      <c r="AH1100" s="92">
        <f t="shared" si="588"/>
        <v>600</v>
      </c>
      <c r="AI1100" s="137">
        <f t="shared" si="589"/>
        <v>53350</v>
      </c>
      <c r="AJ1100" s="137">
        <f t="shared" si="590"/>
        <v>54950.5</v>
      </c>
      <c r="AK1100" s="137">
        <f t="shared" si="591"/>
        <v>56551</v>
      </c>
      <c r="AL1100" s="137">
        <f t="shared" si="592"/>
        <v>58200</v>
      </c>
    </row>
    <row r="1101" spans="1:38" ht="20.399999999999999">
      <c r="A1101" s="5" t="s">
        <v>285</v>
      </c>
      <c r="B1101" s="5" t="s">
        <v>408</v>
      </c>
      <c r="C1101" s="22" t="s">
        <v>1772</v>
      </c>
      <c r="D1101" s="22" t="s">
        <v>1799</v>
      </c>
      <c r="E1101" s="22" t="s">
        <v>1914</v>
      </c>
      <c r="F1101" s="22" t="s">
        <v>1915</v>
      </c>
      <c r="G1101" s="22"/>
      <c r="H1101" s="23" t="s">
        <v>537</v>
      </c>
      <c r="I1101" s="24"/>
      <c r="J1101" s="32">
        <f>1200*82</f>
        <v>98400</v>
      </c>
      <c r="K1101" s="26"/>
      <c r="L1101" s="13">
        <f t="shared" si="582"/>
        <v>1200</v>
      </c>
      <c r="M1101" s="27">
        <f>+L1101*87</f>
        <v>104400</v>
      </c>
      <c r="N1101" s="27">
        <f>+(1.0609756097561)*J1101</f>
        <v>104400.00000000025</v>
      </c>
      <c r="O1101" s="15">
        <v>12</v>
      </c>
      <c r="P1101" s="30">
        <f>+J1101*1.57</f>
        <v>154488</v>
      </c>
      <c r="Q1101" s="48">
        <f>+P1101*O1101</f>
        <v>1853856</v>
      </c>
      <c r="R1101" s="44">
        <f>+P1101*1.25</f>
        <v>193110</v>
      </c>
      <c r="S1101" s="48">
        <f>+R1101*O1101*3</f>
        <v>6951960</v>
      </c>
      <c r="T1101" s="44">
        <f>+J1101*2.07</f>
        <v>203687.99999999997</v>
      </c>
      <c r="U1101" s="48">
        <f>+T1101*O1101*3</f>
        <v>7332767.9999999981</v>
      </c>
      <c r="V1101" s="44">
        <f>+J1101*2.32</f>
        <v>228287.99999999997</v>
      </c>
      <c r="W1101" s="48">
        <f>+V1101*O1101*3</f>
        <v>8218367.9999999981</v>
      </c>
      <c r="X1101" s="44">
        <f>+J1101*2.57</f>
        <v>252887.99999999997</v>
      </c>
      <c r="Y1101" s="48">
        <f>+X1101*O1101*3</f>
        <v>9103967.9999999981</v>
      </c>
      <c r="Z1101" s="20">
        <f>+Y1101+W1101+U1101+S1101</f>
        <v>31607063.999999993</v>
      </c>
      <c r="AC1101" s="87">
        <f>L1101*1.2</f>
        <v>1440</v>
      </c>
      <c r="AD1101" s="83">
        <f>AC1101*93</f>
        <v>133920</v>
      </c>
      <c r="AE1101" s="92">
        <f>L1101*1.1</f>
        <v>1320</v>
      </c>
      <c r="AF1101" s="92">
        <f>L1101*1.133</f>
        <v>1359.6</v>
      </c>
      <c r="AG1101" s="92">
        <f>L1101*1.166</f>
        <v>1399.1999999999998</v>
      </c>
      <c r="AH1101" s="92">
        <f>L1101*1.2</f>
        <v>1440</v>
      </c>
      <c r="AI1101" s="137">
        <f t="shared" si="589"/>
        <v>128040</v>
      </c>
      <c r="AJ1101" s="137">
        <f t="shared" si="590"/>
        <v>131881.19999999998</v>
      </c>
      <c r="AK1101" s="137">
        <f t="shared" si="591"/>
        <v>135722.4</v>
      </c>
      <c r="AL1101" s="137">
        <f t="shared" si="592"/>
        <v>139680</v>
      </c>
    </row>
    <row r="1102" spans="1:38" ht="20.399999999999999">
      <c r="A1102" s="5" t="s">
        <v>285</v>
      </c>
      <c r="B1102" s="5" t="s">
        <v>408</v>
      </c>
      <c r="C1102" s="22" t="s">
        <v>1772</v>
      </c>
      <c r="D1102" s="22" t="s">
        <v>1799</v>
      </c>
      <c r="E1102" s="22" t="s">
        <v>1917</v>
      </c>
      <c r="F1102" s="22" t="s">
        <v>1918</v>
      </c>
      <c r="G1102" s="22"/>
      <c r="H1102" s="23" t="s">
        <v>537</v>
      </c>
      <c r="I1102" s="24">
        <v>48750</v>
      </c>
      <c r="J1102" s="32">
        <v>164000</v>
      </c>
      <c r="K1102" s="26" t="s">
        <v>1919</v>
      </c>
      <c r="L1102" s="13">
        <f t="shared" si="582"/>
        <v>2000</v>
      </c>
      <c r="M1102" s="27">
        <f t="shared" si="580"/>
        <v>174000</v>
      </c>
      <c r="N1102" s="27">
        <f t="shared" si="581"/>
        <v>174000.00000000041</v>
      </c>
      <c r="O1102" s="15">
        <v>3</v>
      </c>
      <c r="P1102" s="30">
        <f t="shared" ref="P1102:P1161" si="594">+J1102*1.57</f>
        <v>257480</v>
      </c>
      <c r="Q1102" s="48">
        <f t="shared" si="571"/>
        <v>772440</v>
      </c>
      <c r="R1102" s="44">
        <f t="shared" si="593"/>
        <v>321850</v>
      </c>
      <c r="S1102" s="48">
        <f t="shared" si="576"/>
        <v>2896650</v>
      </c>
      <c r="T1102" s="44">
        <f t="shared" si="572"/>
        <v>339480</v>
      </c>
      <c r="U1102" s="48">
        <f t="shared" si="577"/>
        <v>3055320</v>
      </c>
      <c r="V1102" s="44">
        <f t="shared" si="573"/>
        <v>380480</v>
      </c>
      <c r="W1102" s="48">
        <f t="shared" si="578"/>
        <v>3424320</v>
      </c>
      <c r="X1102" s="44">
        <f t="shared" si="574"/>
        <v>421480</v>
      </c>
      <c r="Y1102" s="48">
        <f t="shared" si="579"/>
        <v>3793320</v>
      </c>
      <c r="Z1102" s="20">
        <f t="shared" si="575"/>
        <v>13169610</v>
      </c>
      <c r="AC1102" s="87">
        <f t="shared" si="583"/>
        <v>2400</v>
      </c>
      <c r="AD1102" s="83">
        <f t="shared" si="584"/>
        <v>223200</v>
      </c>
      <c r="AE1102" s="92">
        <f t="shared" si="585"/>
        <v>2200</v>
      </c>
      <c r="AF1102" s="92">
        <f t="shared" si="586"/>
        <v>2266</v>
      </c>
      <c r="AG1102" s="92">
        <f t="shared" si="587"/>
        <v>2332</v>
      </c>
      <c r="AH1102" s="92">
        <f t="shared" si="588"/>
        <v>2400</v>
      </c>
      <c r="AI1102" s="137">
        <f t="shared" si="589"/>
        <v>213400</v>
      </c>
      <c r="AJ1102" s="137">
        <f t="shared" si="590"/>
        <v>219802</v>
      </c>
      <c r="AK1102" s="137">
        <f t="shared" si="591"/>
        <v>226204</v>
      </c>
      <c r="AL1102" s="137">
        <f t="shared" si="592"/>
        <v>232800</v>
      </c>
    </row>
    <row r="1103" spans="1:38" ht="20.399999999999999">
      <c r="A1103" s="5" t="s">
        <v>285</v>
      </c>
      <c r="B1103" s="5" t="s">
        <v>408</v>
      </c>
      <c r="C1103" s="22" t="s">
        <v>1772</v>
      </c>
      <c r="D1103" s="22" t="s">
        <v>1799</v>
      </c>
      <c r="E1103" s="22" t="s">
        <v>1920</v>
      </c>
      <c r="F1103" s="22" t="s">
        <v>1921</v>
      </c>
      <c r="G1103" s="22"/>
      <c r="H1103" s="23" t="s">
        <v>537</v>
      </c>
      <c r="I1103" s="24"/>
      <c r="J1103" s="32">
        <v>41000</v>
      </c>
      <c r="K1103" s="26"/>
      <c r="L1103" s="13">
        <f t="shared" si="582"/>
        <v>500</v>
      </c>
      <c r="M1103" s="27">
        <f t="shared" si="580"/>
        <v>43500</v>
      </c>
      <c r="N1103" s="27">
        <f t="shared" si="581"/>
        <v>43500.000000000102</v>
      </c>
      <c r="O1103" s="15">
        <v>6</v>
      </c>
      <c r="P1103" s="30">
        <f t="shared" si="594"/>
        <v>64370</v>
      </c>
      <c r="Q1103" s="48">
        <f t="shared" si="571"/>
        <v>386220</v>
      </c>
      <c r="R1103" s="44">
        <f t="shared" si="593"/>
        <v>80462.5</v>
      </c>
      <c r="S1103" s="48">
        <f t="shared" si="576"/>
        <v>1448325</v>
      </c>
      <c r="T1103" s="44">
        <f t="shared" si="572"/>
        <v>84870</v>
      </c>
      <c r="U1103" s="48">
        <f t="shared" si="577"/>
        <v>1527660</v>
      </c>
      <c r="V1103" s="44">
        <f t="shared" si="573"/>
        <v>95120</v>
      </c>
      <c r="W1103" s="48">
        <f t="shared" si="578"/>
        <v>1712160</v>
      </c>
      <c r="X1103" s="44">
        <f t="shared" si="574"/>
        <v>105370</v>
      </c>
      <c r="Y1103" s="48">
        <f t="shared" si="579"/>
        <v>1896660</v>
      </c>
      <c r="Z1103" s="20">
        <f t="shared" si="575"/>
        <v>6584805</v>
      </c>
      <c r="AC1103" s="87">
        <f t="shared" si="583"/>
        <v>600</v>
      </c>
      <c r="AD1103" s="83">
        <f t="shared" si="584"/>
        <v>55800</v>
      </c>
      <c r="AE1103" s="92">
        <f t="shared" si="585"/>
        <v>550</v>
      </c>
      <c r="AF1103" s="92">
        <f t="shared" si="586"/>
        <v>566.5</v>
      </c>
      <c r="AG1103" s="92">
        <f t="shared" si="587"/>
        <v>583</v>
      </c>
      <c r="AH1103" s="92">
        <f t="shared" si="588"/>
        <v>600</v>
      </c>
      <c r="AI1103" s="137">
        <f t="shared" si="589"/>
        <v>53350</v>
      </c>
      <c r="AJ1103" s="137">
        <f t="shared" si="590"/>
        <v>54950.5</v>
      </c>
      <c r="AK1103" s="137">
        <f t="shared" si="591"/>
        <v>56551</v>
      </c>
      <c r="AL1103" s="137">
        <f t="shared" si="592"/>
        <v>58200</v>
      </c>
    </row>
    <row r="1104" spans="1:38" ht="20.399999999999999">
      <c r="A1104" s="5" t="s">
        <v>285</v>
      </c>
      <c r="B1104" s="5" t="s">
        <v>408</v>
      </c>
      <c r="C1104" s="22" t="s">
        <v>1772</v>
      </c>
      <c r="D1104" s="22" t="s">
        <v>1799</v>
      </c>
      <c r="E1104" s="22" t="s">
        <v>1920</v>
      </c>
      <c r="F1104" s="22" t="s">
        <v>1922</v>
      </c>
      <c r="G1104" s="22"/>
      <c r="H1104" s="23" t="s">
        <v>537</v>
      </c>
      <c r="I1104" s="24">
        <v>15390</v>
      </c>
      <c r="J1104" s="32">
        <v>16400</v>
      </c>
      <c r="K1104" s="26" t="s">
        <v>575</v>
      </c>
      <c r="L1104" s="13">
        <f t="shared" si="582"/>
        <v>200</v>
      </c>
      <c r="M1104" s="27">
        <f t="shared" si="580"/>
        <v>17400</v>
      </c>
      <c r="N1104" s="27">
        <f t="shared" si="581"/>
        <v>17400.00000000004</v>
      </c>
      <c r="O1104" s="15">
        <v>7</v>
      </c>
      <c r="P1104" s="30">
        <f t="shared" si="594"/>
        <v>25748</v>
      </c>
      <c r="Q1104" s="48">
        <f t="shared" ref="Q1104:Q1163" si="595">+P1104*O1104</f>
        <v>180236</v>
      </c>
      <c r="R1104" s="44">
        <f t="shared" si="593"/>
        <v>32185</v>
      </c>
      <c r="S1104" s="48">
        <f t="shared" si="576"/>
        <v>675885</v>
      </c>
      <c r="T1104" s="44">
        <f t="shared" si="572"/>
        <v>33948</v>
      </c>
      <c r="U1104" s="48">
        <f t="shared" si="577"/>
        <v>712908</v>
      </c>
      <c r="V1104" s="44">
        <f t="shared" si="573"/>
        <v>38048</v>
      </c>
      <c r="W1104" s="48">
        <f t="shared" si="578"/>
        <v>799008</v>
      </c>
      <c r="X1104" s="44">
        <f t="shared" si="574"/>
        <v>42148</v>
      </c>
      <c r="Y1104" s="48">
        <f t="shared" si="579"/>
        <v>885108</v>
      </c>
      <c r="Z1104" s="20">
        <f t="shared" si="575"/>
        <v>3072909</v>
      </c>
      <c r="AC1104" s="87">
        <f t="shared" si="583"/>
        <v>240</v>
      </c>
      <c r="AD1104" s="83">
        <f t="shared" si="584"/>
        <v>22320</v>
      </c>
      <c r="AE1104" s="92">
        <f t="shared" si="585"/>
        <v>220.00000000000003</v>
      </c>
      <c r="AF1104" s="92">
        <f t="shared" si="586"/>
        <v>226.6</v>
      </c>
      <c r="AG1104" s="92">
        <f t="shared" si="587"/>
        <v>233.2</v>
      </c>
      <c r="AH1104" s="92">
        <f t="shared" si="588"/>
        <v>240</v>
      </c>
      <c r="AI1104" s="137">
        <f t="shared" si="589"/>
        <v>21340.000000000004</v>
      </c>
      <c r="AJ1104" s="137">
        <f t="shared" si="590"/>
        <v>21980.2</v>
      </c>
      <c r="AK1104" s="137">
        <f t="shared" si="591"/>
        <v>22620.399999999998</v>
      </c>
      <c r="AL1104" s="137">
        <f t="shared" si="592"/>
        <v>23280</v>
      </c>
    </row>
    <row r="1105" spans="1:38" ht="20.399999999999999">
      <c r="A1105" s="5" t="s">
        <v>285</v>
      </c>
      <c r="B1105" s="5" t="s">
        <v>408</v>
      </c>
      <c r="C1105" s="22" t="s">
        <v>1772</v>
      </c>
      <c r="D1105" s="22" t="s">
        <v>1799</v>
      </c>
      <c r="E1105" s="22" t="s">
        <v>1923</v>
      </c>
      <c r="F1105" s="22" t="s">
        <v>1924</v>
      </c>
      <c r="G1105" s="22"/>
      <c r="H1105" s="23" t="s">
        <v>537</v>
      </c>
      <c r="I1105" s="24">
        <v>15390</v>
      </c>
      <c r="J1105" s="32">
        <v>82000</v>
      </c>
      <c r="K1105" s="26" t="s">
        <v>1641</v>
      </c>
      <c r="L1105" s="13">
        <f t="shared" si="582"/>
        <v>1000</v>
      </c>
      <c r="M1105" s="27">
        <f t="shared" si="580"/>
        <v>87000</v>
      </c>
      <c r="N1105" s="27">
        <f t="shared" si="581"/>
        <v>87000.000000000204</v>
      </c>
      <c r="O1105" s="15">
        <v>4</v>
      </c>
      <c r="P1105" s="30">
        <f t="shared" si="594"/>
        <v>128740</v>
      </c>
      <c r="Q1105" s="48">
        <f t="shared" si="595"/>
        <v>514960</v>
      </c>
      <c r="R1105" s="44">
        <f t="shared" si="593"/>
        <v>160925</v>
      </c>
      <c r="S1105" s="48">
        <f t="shared" si="576"/>
        <v>1931100</v>
      </c>
      <c r="T1105" s="44">
        <f t="shared" ref="T1105:T1163" si="596">+J1105*2.07</f>
        <v>169740</v>
      </c>
      <c r="U1105" s="48">
        <f t="shared" si="577"/>
        <v>2036880</v>
      </c>
      <c r="V1105" s="44">
        <f t="shared" ref="V1105:V1163" si="597">+J1105*2.32</f>
        <v>190240</v>
      </c>
      <c r="W1105" s="48">
        <f t="shared" si="578"/>
        <v>2282880</v>
      </c>
      <c r="X1105" s="44">
        <f t="shared" ref="X1105:X1163" si="598">+J1105*2.57</f>
        <v>210740</v>
      </c>
      <c r="Y1105" s="48">
        <f t="shared" si="579"/>
        <v>2528880</v>
      </c>
      <c r="Z1105" s="20">
        <f t="shared" si="575"/>
        <v>8779740</v>
      </c>
      <c r="AC1105" s="87">
        <f t="shared" si="583"/>
        <v>1200</v>
      </c>
      <c r="AD1105" s="83">
        <f t="shared" si="584"/>
        <v>111600</v>
      </c>
      <c r="AE1105" s="92">
        <f t="shared" si="585"/>
        <v>1100</v>
      </c>
      <c r="AF1105" s="92">
        <f t="shared" si="586"/>
        <v>1133</v>
      </c>
      <c r="AG1105" s="92">
        <f t="shared" si="587"/>
        <v>1166</v>
      </c>
      <c r="AH1105" s="92">
        <f t="shared" si="588"/>
        <v>1200</v>
      </c>
      <c r="AI1105" s="137">
        <f t="shared" si="589"/>
        <v>106700</v>
      </c>
      <c r="AJ1105" s="137">
        <f t="shared" si="590"/>
        <v>109901</v>
      </c>
      <c r="AK1105" s="137">
        <f t="shared" si="591"/>
        <v>113102</v>
      </c>
      <c r="AL1105" s="137">
        <f t="shared" si="592"/>
        <v>116400</v>
      </c>
    </row>
    <row r="1106" spans="1:38" ht="20.399999999999999">
      <c r="A1106" s="5" t="s">
        <v>285</v>
      </c>
      <c r="B1106" s="5" t="s">
        <v>408</v>
      </c>
      <c r="C1106" s="22" t="s">
        <v>1772</v>
      </c>
      <c r="D1106" s="22" t="s">
        <v>1799</v>
      </c>
      <c r="E1106" s="22" t="s">
        <v>1925</v>
      </c>
      <c r="F1106" s="22" t="s">
        <v>1926</v>
      </c>
      <c r="G1106" s="22"/>
      <c r="H1106" s="23" t="s">
        <v>537</v>
      </c>
      <c r="I1106" s="24"/>
      <c r="J1106" s="32">
        <v>32800</v>
      </c>
      <c r="K1106" s="26"/>
      <c r="L1106" s="13">
        <v>300</v>
      </c>
      <c r="M1106" s="27">
        <f t="shared" si="580"/>
        <v>26100</v>
      </c>
      <c r="N1106" s="27">
        <f t="shared" si="581"/>
        <v>34800.00000000008</v>
      </c>
      <c r="O1106" s="15">
        <v>5</v>
      </c>
      <c r="P1106" s="30">
        <f t="shared" si="594"/>
        <v>51496</v>
      </c>
      <c r="Q1106" s="48">
        <f t="shared" si="595"/>
        <v>257480</v>
      </c>
      <c r="R1106" s="44">
        <f t="shared" si="593"/>
        <v>64370</v>
      </c>
      <c r="S1106" s="48">
        <f t="shared" si="576"/>
        <v>965550</v>
      </c>
      <c r="T1106" s="44">
        <f t="shared" si="596"/>
        <v>67896</v>
      </c>
      <c r="U1106" s="48">
        <f t="shared" si="577"/>
        <v>1018440</v>
      </c>
      <c r="V1106" s="44">
        <f t="shared" si="597"/>
        <v>76096</v>
      </c>
      <c r="W1106" s="48">
        <f t="shared" si="578"/>
        <v>1141440</v>
      </c>
      <c r="X1106" s="44">
        <f t="shared" si="598"/>
        <v>84296</v>
      </c>
      <c r="Y1106" s="48">
        <f t="shared" si="579"/>
        <v>1264440</v>
      </c>
      <c r="Z1106" s="20">
        <f t="shared" si="575"/>
        <v>4389870</v>
      </c>
      <c r="AC1106" s="87">
        <f t="shared" si="583"/>
        <v>360</v>
      </c>
      <c r="AD1106" s="83">
        <f t="shared" si="584"/>
        <v>33480</v>
      </c>
      <c r="AE1106" s="92">
        <f t="shared" si="585"/>
        <v>330</v>
      </c>
      <c r="AF1106" s="92">
        <f t="shared" si="586"/>
        <v>339.9</v>
      </c>
      <c r="AG1106" s="92">
        <f t="shared" si="587"/>
        <v>349.79999999999995</v>
      </c>
      <c r="AH1106" s="92">
        <f t="shared" si="588"/>
        <v>360</v>
      </c>
      <c r="AI1106" s="137">
        <f t="shared" si="589"/>
        <v>32010</v>
      </c>
      <c r="AJ1106" s="137">
        <f t="shared" si="590"/>
        <v>32970.299999999996</v>
      </c>
      <c r="AK1106" s="137">
        <f t="shared" si="591"/>
        <v>33930.6</v>
      </c>
      <c r="AL1106" s="137">
        <f t="shared" si="592"/>
        <v>34920</v>
      </c>
    </row>
    <row r="1107" spans="1:38" ht="20.399999999999999">
      <c r="A1107" s="5" t="s">
        <v>285</v>
      </c>
      <c r="B1107" s="5" t="s">
        <v>408</v>
      </c>
      <c r="C1107" s="22" t="s">
        <v>1772</v>
      </c>
      <c r="D1107" s="22" t="s">
        <v>1807</v>
      </c>
      <c r="E1107" s="22" t="s">
        <v>1927</v>
      </c>
      <c r="F1107" s="22"/>
      <c r="G1107" s="22"/>
      <c r="H1107" s="23" t="s">
        <v>537</v>
      </c>
      <c r="I1107" s="24"/>
      <c r="J1107" s="32">
        <f>200*82</f>
        <v>16400</v>
      </c>
      <c r="K1107" s="26"/>
      <c r="L1107" s="13">
        <f t="shared" si="582"/>
        <v>200</v>
      </c>
      <c r="M1107" s="27">
        <f t="shared" si="580"/>
        <v>17400</v>
      </c>
      <c r="N1107" s="27">
        <f t="shared" si="581"/>
        <v>17400.00000000004</v>
      </c>
      <c r="O1107" s="15">
        <v>3</v>
      </c>
      <c r="P1107" s="30">
        <f t="shared" si="594"/>
        <v>25748</v>
      </c>
      <c r="Q1107" s="48">
        <f t="shared" si="595"/>
        <v>77244</v>
      </c>
      <c r="R1107" s="44">
        <f t="shared" si="593"/>
        <v>32185</v>
      </c>
      <c r="S1107" s="48">
        <f t="shared" si="576"/>
        <v>289665</v>
      </c>
      <c r="T1107" s="44">
        <f t="shared" si="596"/>
        <v>33948</v>
      </c>
      <c r="U1107" s="48">
        <f t="shared" si="577"/>
        <v>305532</v>
      </c>
      <c r="V1107" s="44">
        <f t="shared" si="597"/>
        <v>38048</v>
      </c>
      <c r="W1107" s="48">
        <f t="shared" si="578"/>
        <v>342432</v>
      </c>
      <c r="X1107" s="44">
        <f t="shared" si="598"/>
        <v>42148</v>
      </c>
      <c r="Y1107" s="48">
        <f t="shared" si="579"/>
        <v>379332</v>
      </c>
      <c r="Z1107" s="20">
        <f t="shared" si="575"/>
        <v>1316961</v>
      </c>
      <c r="AC1107" s="87">
        <f t="shared" si="583"/>
        <v>240</v>
      </c>
      <c r="AD1107" s="83">
        <f t="shared" si="584"/>
        <v>22320</v>
      </c>
      <c r="AE1107" s="92">
        <f t="shared" si="585"/>
        <v>220.00000000000003</v>
      </c>
      <c r="AF1107" s="92">
        <f t="shared" si="586"/>
        <v>226.6</v>
      </c>
      <c r="AG1107" s="92">
        <f t="shared" si="587"/>
        <v>233.2</v>
      </c>
      <c r="AH1107" s="92">
        <f t="shared" si="588"/>
        <v>240</v>
      </c>
      <c r="AI1107" s="137">
        <f t="shared" si="589"/>
        <v>21340.000000000004</v>
      </c>
      <c r="AJ1107" s="137">
        <f t="shared" si="590"/>
        <v>21980.2</v>
      </c>
      <c r="AK1107" s="137">
        <f t="shared" si="591"/>
        <v>22620.399999999998</v>
      </c>
      <c r="AL1107" s="137">
        <f t="shared" si="592"/>
        <v>23280</v>
      </c>
    </row>
    <row r="1108" spans="1:38" ht="20.399999999999999">
      <c r="A1108" s="5" t="s">
        <v>285</v>
      </c>
      <c r="B1108" s="5" t="s">
        <v>408</v>
      </c>
      <c r="C1108" s="22" t="s">
        <v>1772</v>
      </c>
      <c r="D1108" s="22" t="s">
        <v>1809</v>
      </c>
      <c r="E1108" s="22" t="s">
        <v>1928</v>
      </c>
      <c r="F1108" s="22"/>
      <c r="G1108" s="22"/>
      <c r="H1108" s="23" t="s">
        <v>1929</v>
      </c>
      <c r="I1108" s="24"/>
      <c r="J1108" s="32">
        <f>200*82</f>
        <v>16400</v>
      </c>
      <c r="K1108" s="26"/>
      <c r="L1108" s="13">
        <f t="shared" si="582"/>
        <v>200</v>
      </c>
      <c r="M1108" s="27">
        <f t="shared" si="580"/>
        <v>17400</v>
      </c>
      <c r="N1108" s="27">
        <f t="shared" si="581"/>
        <v>17400.00000000004</v>
      </c>
      <c r="O1108" s="15">
        <v>3</v>
      </c>
      <c r="P1108" s="30">
        <f t="shared" si="594"/>
        <v>25748</v>
      </c>
      <c r="Q1108" s="48">
        <f t="shared" si="595"/>
        <v>77244</v>
      </c>
      <c r="R1108" s="44">
        <f t="shared" si="593"/>
        <v>32185</v>
      </c>
      <c r="S1108" s="48">
        <f t="shared" si="576"/>
        <v>289665</v>
      </c>
      <c r="T1108" s="44">
        <f t="shared" si="596"/>
        <v>33948</v>
      </c>
      <c r="U1108" s="48">
        <f t="shared" si="577"/>
        <v>305532</v>
      </c>
      <c r="V1108" s="44">
        <f t="shared" si="597"/>
        <v>38048</v>
      </c>
      <c r="W1108" s="48">
        <f t="shared" si="578"/>
        <v>342432</v>
      </c>
      <c r="X1108" s="44">
        <f t="shared" si="598"/>
        <v>42148</v>
      </c>
      <c r="Y1108" s="48">
        <f t="shared" si="579"/>
        <v>379332</v>
      </c>
      <c r="Z1108" s="20">
        <f t="shared" si="575"/>
        <v>1316961</v>
      </c>
      <c r="AC1108" s="87">
        <f t="shared" si="583"/>
        <v>240</v>
      </c>
      <c r="AD1108" s="83">
        <f t="shared" si="584"/>
        <v>22320</v>
      </c>
      <c r="AE1108" s="92">
        <f t="shared" si="585"/>
        <v>220.00000000000003</v>
      </c>
      <c r="AF1108" s="92">
        <f t="shared" si="586"/>
        <v>226.6</v>
      </c>
      <c r="AG1108" s="92">
        <f t="shared" si="587"/>
        <v>233.2</v>
      </c>
      <c r="AH1108" s="92">
        <f t="shared" si="588"/>
        <v>240</v>
      </c>
      <c r="AI1108" s="137">
        <f t="shared" si="589"/>
        <v>21340.000000000004</v>
      </c>
      <c r="AJ1108" s="137">
        <f t="shared" si="590"/>
        <v>21980.2</v>
      </c>
      <c r="AK1108" s="137">
        <f t="shared" si="591"/>
        <v>22620.399999999998</v>
      </c>
      <c r="AL1108" s="137">
        <f t="shared" si="592"/>
        <v>23280</v>
      </c>
    </row>
    <row r="1109" spans="1:38" ht="20.399999999999999">
      <c r="A1109" s="5" t="s">
        <v>285</v>
      </c>
      <c r="B1109" s="5" t="s">
        <v>408</v>
      </c>
      <c r="C1109" s="22" t="s">
        <v>1772</v>
      </c>
      <c r="D1109" s="22" t="s">
        <v>1809</v>
      </c>
      <c r="E1109" s="22" t="s">
        <v>1930</v>
      </c>
      <c r="F1109" s="22" t="s">
        <v>2232</v>
      </c>
      <c r="G1109" s="22"/>
      <c r="H1109" s="23" t="s">
        <v>537</v>
      </c>
      <c r="I1109" s="24">
        <v>7695</v>
      </c>
      <c r="J1109" s="32">
        <v>16400</v>
      </c>
      <c r="K1109" s="26" t="s">
        <v>635</v>
      </c>
      <c r="L1109" s="13">
        <f t="shared" si="582"/>
        <v>200</v>
      </c>
      <c r="M1109" s="27">
        <f t="shared" si="580"/>
        <v>17400</v>
      </c>
      <c r="N1109" s="27">
        <f t="shared" si="581"/>
        <v>17400.00000000004</v>
      </c>
      <c r="O1109" s="15">
        <v>24</v>
      </c>
      <c r="P1109" s="30">
        <f t="shared" si="594"/>
        <v>25748</v>
      </c>
      <c r="Q1109" s="48">
        <f t="shared" si="595"/>
        <v>617952</v>
      </c>
      <c r="R1109" s="44">
        <f t="shared" si="593"/>
        <v>32185</v>
      </c>
      <c r="S1109" s="48">
        <f t="shared" si="576"/>
        <v>2317320</v>
      </c>
      <c r="T1109" s="44">
        <f t="shared" si="596"/>
        <v>33948</v>
      </c>
      <c r="U1109" s="48">
        <f t="shared" si="577"/>
        <v>2444256</v>
      </c>
      <c r="V1109" s="44">
        <f t="shared" si="597"/>
        <v>38048</v>
      </c>
      <c r="W1109" s="48">
        <f t="shared" si="578"/>
        <v>2739456</v>
      </c>
      <c r="X1109" s="44">
        <f t="shared" si="598"/>
        <v>42148</v>
      </c>
      <c r="Y1109" s="48">
        <f t="shared" si="579"/>
        <v>3034656</v>
      </c>
      <c r="Z1109" s="20">
        <f t="shared" si="575"/>
        <v>10535688</v>
      </c>
      <c r="AC1109" s="87">
        <f t="shared" si="583"/>
        <v>240</v>
      </c>
      <c r="AD1109" s="83">
        <f t="shared" si="584"/>
        <v>22320</v>
      </c>
      <c r="AE1109" s="92">
        <f t="shared" si="585"/>
        <v>220.00000000000003</v>
      </c>
      <c r="AF1109" s="92">
        <f t="shared" si="586"/>
        <v>226.6</v>
      </c>
      <c r="AG1109" s="92">
        <f t="shared" si="587"/>
        <v>233.2</v>
      </c>
      <c r="AH1109" s="92">
        <f t="shared" si="588"/>
        <v>240</v>
      </c>
      <c r="AI1109" s="137">
        <f t="shared" si="589"/>
        <v>21340.000000000004</v>
      </c>
      <c r="AJ1109" s="137">
        <f t="shared" si="590"/>
        <v>21980.2</v>
      </c>
      <c r="AK1109" s="137">
        <f t="shared" si="591"/>
        <v>22620.399999999998</v>
      </c>
      <c r="AL1109" s="137">
        <f t="shared" si="592"/>
        <v>23280</v>
      </c>
    </row>
    <row r="1110" spans="1:38" ht="20.399999999999999">
      <c r="A1110" s="5" t="s">
        <v>285</v>
      </c>
      <c r="B1110" s="5" t="s">
        <v>408</v>
      </c>
      <c r="C1110" s="129" t="s">
        <v>1772</v>
      </c>
      <c r="D1110" s="129" t="s">
        <v>1811</v>
      </c>
      <c r="E1110" s="129" t="s">
        <v>1930</v>
      </c>
      <c r="F1110" s="129" t="s">
        <v>2233</v>
      </c>
      <c r="G1110" s="129"/>
      <c r="H1110" s="131" t="s">
        <v>537</v>
      </c>
      <c r="I1110" s="132"/>
      <c r="J1110" s="133">
        <f>+L1110*82</f>
        <v>41000</v>
      </c>
      <c r="K1110" s="134"/>
      <c r="L1110" s="13">
        <v>500</v>
      </c>
      <c r="M1110" s="27">
        <f t="shared" si="580"/>
        <v>43500</v>
      </c>
      <c r="N1110" s="27"/>
      <c r="Q1110" s="48"/>
      <c r="R1110" s="44"/>
      <c r="S1110" s="48"/>
      <c r="T1110" s="44"/>
      <c r="U1110" s="48"/>
      <c r="V1110" s="44"/>
      <c r="W1110" s="48"/>
      <c r="X1110" s="44"/>
      <c r="Y1110" s="48"/>
      <c r="AC1110" s="87">
        <f t="shared" si="583"/>
        <v>600</v>
      </c>
      <c r="AD1110" s="83">
        <f t="shared" si="584"/>
        <v>55800</v>
      </c>
      <c r="AE1110" s="92">
        <f t="shared" si="585"/>
        <v>550</v>
      </c>
      <c r="AF1110" s="92">
        <f t="shared" si="586"/>
        <v>566.5</v>
      </c>
      <c r="AG1110" s="92">
        <f t="shared" si="587"/>
        <v>583</v>
      </c>
      <c r="AH1110" s="92">
        <f t="shared" si="588"/>
        <v>600</v>
      </c>
      <c r="AI1110" s="137">
        <f t="shared" si="589"/>
        <v>53350</v>
      </c>
      <c r="AJ1110" s="137">
        <f t="shared" si="590"/>
        <v>54950.5</v>
      </c>
      <c r="AK1110" s="137">
        <f t="shared" si="591"/>
        <v>56551</v>
      </c>
      <c r="AL1110" s="137">
        <f t="shared" si="592"/>
        <v>58200</v>
      </c>
    </row>
    <row r="1111" spans="1:38" ht="20.399999999999999">
      <c r="A1111" s="5" t="s">
        <v>285</v>
      </c>
      <c r="B1111" s="5" t="s">
        <v>408</v>
      </c>
      <c r="C1111" s="22" t="s">
        <v>1772</v>
      </c>
      <c r="D1111" s="22" t="s">
        <v>1811</v>
      </c>
      <c r="E1111" s="22" t="s">
        <v>1931</v>
      </c>
      <c r="F1111" s="22"/>
      <c r="G1111" s="22"/>
      <c r="H1111" s="23" t="s">
        <v>537</v>
      </c>
      <c r="I1111" s="24"/>
      <c r="J1111" s="32">
        <f>82*250</f>
        <v>20500</v>
      </c>
      <c r="K1111" s="26"/>
      <c r="L1111" s="13">
        <v>700</v>
      </c>
      <c r="M1111" s="27">
        <f t="shared" si="580"/>
        <v>60900</v>
      </c>
      <c r="N1111" s="27">
        <f t="shared" si="581"/>
        <v>21750.000000000051</v>
      </c>
      <c r="O1111" s="15">
        <v>1</v>
      </c>
      <c r="P1111" s="30">
        <f t="shared" si="594"/>
        <v>32185</v>
      </c>
      <c r="Q1111" s="48">
        <f t="shared" si="595"/>
        <v>32185</v>
      </c>
      <c r="R1111" s="44">
        <f t="shared" si="593"/>
        <v>40231.25</v>
      </c>
      <c r="S1111" s="48">
        <f t="shared" si="576"/>
        <v>120693.75</v>
      </c>
      <c r="T1111" s="44">
        <f t="shared" si="596"/>
        <v>42435</v>
      </c>
      <c r="U1111" s="48">
        <f t="shared" si="577"/>
        <v>127305</v>
      </c>
      <c r="V1111" s="44">
        <f t="shared" si="597"/>
        <v>47560</v>
      </c>
      <c r="W1111" s="48">
        <f t="shared" si="578"/>
        <v>142680</v>
      </c>
      <c r="X1111" s="44">
        <f t="shared" si="598"/>
        <v>52685</v>
      </c>
      <c r="Y1111" s="48">
        <f t="shared" si="579"/>
        <v>158055</v>
      </c>
      <c r="Z1111" s="20">
        <f t="shared" si="575"/>
        <v>548733.75</v>
      </c>
      <c r="AC1111" s="87">
        <f t="shared" si="583"/>
        <v>840</v>
      </c>
      <c r="AD1111" s="83">
        <f t="shared" si="584"/>
        <v>78120</v>
      </c>
      <c r="AE1111" s="92">
        <f t="shared" si="585"/>
        <v>770.00000000000011</v>
      </c>
      <c r="AF1111" s="92">
        <f t="shared" si="586"/>
        <v>793.1</v>
      </c>
      <c r="AG1111" s="92">
        <f t="shared" si="587"/>
        <v>816.19999999999993</v>
      </c>
      <c r="AH1111" s="92">
        <f t="shared" si="588"/>
        <v>840</v>
      </c>
      <c r="AI1111" s="137">
        <f t="shared" si="589"/>
        <v>74690.000000000015</v>
      </c>
      <c r="AJ1111" s="137">
        <f t="shared" si="590"/>
        <v>76930.7</v>
      </c>
      <c r="AK1111" s="137">
        <f t="shared" si="591"/>
        <v>79171.399999999994</v>
      </c>
      <c r="AL1111" s="137">
        <f t="shared" si="592"/>
        <v>81480</v>
      </c>
    </row>
    <row r="1112" spans="1:38" ht="20.399999999999999">
      <c r="A1112" s="5" t="s">
        <v>285</v>
      </c>
      <c r="B1112" s="5" t="s">
        <v>408</v>
      </c>
      <c r="C1112" s="22" t="s">
        <v>1772</v>
      </c>
      <c r="D1112" s="22" t="s">
        <v>1799</v>
      </c>
      <c r="E1112" s="22" t="s">
        <v>1932</v>
      </c>
      <c r="F1112" s="22"/>
      <c r="G1112" s="22"/>
      <c r="H1112" s="23" t="s">
        <v>537</v>
      </c>
      <c r="I1112" s="24">
        <v>15390</v>
      </c>
      <c r="J1112" s="32">
        <v>16400</v>
      </c>
      <c r="K1112" s="26" t="s">
        <v>575</v>
      </c>
      <c r="L1112" s="13">
        <f t="shared" si="582"/>
        <v>200</v>
      </c>
      <c r="M1112" s="27">
        <f t="shared" si="580"/>
        <v>17400</v>
      </c>
      <c r="N1112" s="27">
        <f t="shared" si="581"/>
        <v>17400.00000000004</v>
      </c>
      <c r="O1112" s="15">
        <v>3</v>
      </c>
      <c r="P1112" s="30">
        <f t="shared" si="594"/>
        <v>25748</v>
      </c>
      <c r="Q1112" s="48">
        <f t="shared" si="595"/>
        <v>77244</v>
      </c>
      <c r="R1112" s="44">
        <f t="shared" si="593"/>
        <v>32185</v>
      </c>
      <c r="S1112" s="48">
        <f t="shared" si="576"/>
        <v>289665</v>
      </c>
      <c r="T1112" s="44">
        <f t="shared" si="596"/>
        <v>33948</v>
      </c>
      <c r="U1112" s="48">
        <f t="shared" si="577"/>
        <v>305532</v>
      </c>
      <c r="V1112" s="44">
        <f t="shared" si="597"/>
        <v>38048</v>
      </c>
      <c r="W1112" s="48">
        <f t="shared" si="578"/>
        <v>342432</v>
      </c>
      <c r="X1112" s="44">
        <f t="shared" si="598"/>
        <v>42148</v>
      </c>
      <c r="Y1112" s="48">
        <f t="shared" si="579"/>
        <v>379332</v>
      </c>
      <c r="Z1112" s="20">
        <f t="shared" si="575"/>
        <v>1316961</v>
      </c>
      <c r="AC1112" s="87">
        <f t="shared" si="583"/>
        <v>240</v>
      </c>
      <c r="AD1112" s="83">
        <f t="shared" si="584"/>
        <v>22320</v>
      </c>
      <c r="AE1112" s="92">
        <f t="shared" si="585"/>
        <v>220.00000000000003</v>
      </c>
      <c r="AF1112" s="92">
        <f t="shared" si="586"/>
        <v>226.6</v>
      </c>
      <c r="AG1112" s="92">
        <f t="shared" si="587"/>
        <v>233.2</v>
      </c>
      <c r="AH1112" s="92">
        <f t="shared" si="588"/>
        <v>240</v>
      </c>
      <c r="AI1112" s="137">
        <f t="shared" si="589"/>
        <v>21340.000000000004</v>
      </c>
      <c r="AJ1112" s="137">
        <f t="shared" si="590"/>
        <v>21980.2</v>
      </c>
      <c r="AK1112" s="137">
        <f t="shared" si="591"/>
        <v>22620.399999999998</v>
      </c>
      <c r="AL1112" s="137">
        <f t="shared" si="592"/>
        <v>23280</v>
      </c>
    </row>
    <row r="1113" spans="1:38" ht="20.399999999999999">
      <c r="A1113" s="5" t="s">
        <v>285</v>
      </c>
      <c r="B1113" s="5" t="s">
        <v>408</v>
      </c>
      <c r="C1113" s="22" t="s">
        <v>1772</v>
      </c>
      <c r="D1113" s="22" t="s">
        <v>1799</v>
      </c>
      <c r="E1113" s="22" t="s">
        <v>1933</v>
      </c>
      <c r="F1113" s="22"/>
      <c r="G1113" s="22"/>
      <c r="H1113" s="23" t="s">
        <v>537</v>
      </c>
      <c r="I1113" s="24">
        <v>38475</v>
      </c>
      <c r="J1113" s="32">
        <v>98400</v>
      </c>
      <c r="K1113" s="26" t="s">
        <v>1934</v>
      </c>
      <c r="L1113" s="13">
        <f t="shared" si="582"/>
        <v>1200</v>
      </c>
      <c r="M1113" s="27">
        <f t="shared" si="580"/>
        <v>104400</v>
      </c>
      <c r="N1113" s="27">
        <f t="shared" si="581"/>
        <v>104400.00000000025</v>
      </c>
      <c r="O1113" s="15">
        <v>4</v>
      </c>
      <c r="P1113" s="30">
        <f t="shared" si="594"/>
        <v>154488</v>
      </c>
      <c r="Q1113" s="48">
        <f t="shared" si="595"/>
        <v>617952</v>
      </c>
      <c r="R1113" s="44">
        <f t="shared" si="593"/>
        <v>193110</v>
      </c>
      <c r="S1113" s="48">
        <f t="shared" si="576"/>
        <v>2317320</v>
      </c>
      <c r="T1113" s="44">
        <f t="shared" si="596"/>
        <v>203687.99999999997</v>
      </c>
      <c r="U1113" s="48">
        <f t="shared" si="577"/>
        <v>2444255.9999999995</v>
      </c>
      <c r="V1113" s="44">
        <f t="shared" si="597"/>
        <v>228287.99999999997</v>
      </c>
      <c r="W1113" s="48">
        <f t="shared" si="578"/>
        <v>2739455.9999999995</v>
      </c>
      <c r="X1113" s="44">
        <f t="shared" si="598"/>
        <v>252887.99999999997</v>
      </c>
      <c r="Y1113" s="48">
        <f t="shared" si="579"/>
        <v>3034655.9999999995</v>
      </c>
      <c r="Z1113" s="20">
        <f t="shared" si="575"/>
        <v>10535687.999999998</v>
      </c>
      <c r="AC1113" s="87">
        <f t="shared" si="583"/>
        <v>1440</v>
      </c>
      <c r="AD1113" s="83">
        <f t="shared" si="584"/>
        <v>133920</v>
      </c>
      <c r="AE1113" s="92">
        <f t="shared" si="585"/>
        <v>1320</v>
      </c>
      <c r="AF1113" s="92">
        <f t="shared" si="586"/>
        <v>1359.6</v>
      </c>
      <c r="AG1113" s="92">
        <f t="shared" si="587"/>
        <v>1399.1999999999998</v>
      </c>
      <c r="AH1113" s="92">
        <f t="shared" si="588"/>
        <v>1440</v>
      </c>
      <c r="AI1113" s="137">
        <f t="shared" si="589"/>
        <v>128040</v>
      </c>
      <c r="AJ1113" s="137">
        <f t="shared" si="590"/>
        <v>131881.19999999998</v>
      </c>
      <c r="AK1113" s="137">
        <f t="shared" si="591"/>
        <v>135722.4</v>
      </c>
      <c r="AL1113" s="137">
        <f t="shared" si="592"/>
        <v>139680</v>
      </c>
    </row>
    <row r="1114" spans="1:38" ht="20.399999999999999">
      <c r="A1114" s="5" t="s">
        <v>285</v>
      </c>
      <c r="B1114" s="5" t="s">
        <v>408</v>
      </c>
      <c r="C1114" s="22" t="s">
        <v>1772</v>
      </c>
      <c r="D1114" s="22" t="s">
        <v>1799</v>
      </c>
      <c r="E1114" s="22" t="s">
        <v>1935</v>
      </c>
      <c r="F1114" s="22"/>
      <c r="G1114" s="22"/>
      <c r="H1114" s="23" t="s">
        <v>537</v>
      </c>
      <c r="I1114" s="24">
        <v>7695</v>
      </c>
      <c r="J1114" s="32">
        <v>24600</v>
      </c>
      <c r="K1114" s="26" t="s">
        <v>948</v>
      </c>
      <c r="L1114" s="13">
        <f t="shared" si="582"/>
        <v>300</v>
      </c>
      <c r="M1114" s="27">
        <f t="shared" si="580"/>
        <v>26100</v>
      </c>
      <c r="N1114" s="27">
        <f t="shared" si="581"/>
        <v>26100.000000000062</v>
      </c>
      <c r="O1114" s="15">
        <v>3</v>
      </c>
      <c r="P1114" s="30">
        <f t="shared" si="594"/>
        <v>38622</v>
      </c>
      <c r="Q1114" s="48">
        <f t="shared" si="595"/>
        <v>115866</v>
      </c>
      <c r="R1114" s="44">
        <f t="shared" si="593"/>
        <v>48277.5</v>
      </c>
      <c r="S1114" s="48">
        <f t="shared" si="576"/>
        <v>434497.5</v>
      </c>
      <c r="T1114" s="44">
        <f t="shared" si="596"/>
        <v>50921.999999999993</v>
      </c>
      <c r="U1114" s="48">
        <f t="shared" si="577"/>
        <v>458297.99999999988</v>
      </c>
      <c r="V1114" s="44">
        <f t="shared" si="597"/>
        <v>57071.999999999993</v>
      </c>
      <c r="W1114" s="48">
        <f t="shared" si="578"/>
        <v>513647.99999999988</v>
      </c>
      <c r="X1114" s="44">
        <f t="shared" si="598"/>
        <v>63221.999999999993</v>
      </c>
      <c r="Y1114" s="48">
        <f t="shared" si="579"/>
        <v>568997.99999999988</v>
      </c>
      <c r="Z1114" s="20">
        <f t="shared" si="575"/>
        <v>1975441.4999999995</v>
      </c>
      <c r="AC1114" s="87">
        <f t="shared" si="583"/>
        <v>360</v>
      </c>
      <c r="AD1114" s="83">
        <f t="shared" si="584"/>
        <v>33480</v>
      </c>
      <c r="AE1114" s="92">
        <f t="shared" si="585"/>
        <v>330</v>
      </c>
      <c r="AF1114" s="92">
        <f t="shared" si="586"/>
        <v>339.9</v>
      </c>
      <c r="AG1114" s="92">
        <f t="shared" si="587"/>
        <v>349.79999999999995</v>
      </c>
      <c r="AH1114" s="92">
        <f t="shared" si="588"/>
        <v>360</v>
      </c>
      <c r="AI1114" s="137">
        <f t="shared" si="589"/>
        <v>32010</v>
      </c>
      <c r="AJ1114" s="137">
        <f t="shared" si="590"/>
        <v>32970.299999999996</v>
      </c>
      <c r="AK1114" s="137">
        <f t="shared" si="591"/>
        <v>33930.6</v>
      </c>
      <c r="AL1114" s="137">
        <f t="shared" si="592"/>
        <v>34920</v>
      </c>
    </row>
    <row r="1115" spans="1:38" ht="22.95" customHeight="1">
      <c r="A1115" s="5" t="s">
        <v>285</v>
      </c>
      <c r="B1115" s="5" t="s">
        <v>408</v>
      </c>
      <c r="C1115" s="22" t="s">
        <v>1772</v>
      </c>
      <c r="D1115" s="22" t="s">
        <v>1799</v>
      </c>
      <c r="E1115" s="22" t="s">
        <v>1936</v>
      </c>
      <c r="F1115" s="22" t="s">
        <v>1937</v>
      </c>
      <c r="G1115" s="22"/>
      <c r="H1115" s="23" t="s">
        <v>537</v>
      </c>
      <c r="I1115" s="24"/>
      <c r="J1115" s="32">
        <v>24600</v>
      </c>
      <c r="K1115" s="26"/>
      <c r="L1115" s="13">
        <f t="shared" si="582"/>
        <v>300</v>
      </c>
      <c r="M1115" s="27">
        <f t="shared" si="580"/>
        <v>26100</v>
      </c>
      <c r="N1115" s="27">
        <f t="shared" si="581"/>
        <v>26100.000000000062</v>
      </c>
      <c r="O1115" s="15">
        <v>7</v>
      </c>
      <c r="P1115" s="30">
        <f t="shared" si="594"/>
        <v>38622</v>
      </c>
      <c r="Q1115" s="48">
        <f t="shared" si="595"/>
        <v>270354</v>
      </c>
      <c r="R1115" s="44">
        <f t="shared" si="593"/>
        <v>48277.5</v>
      </c>
      <c r="S1115" s="48">
        <f t="shared" si="576"/>
        <v>1013827.5</v>
      </c>
      <c r="T1115" s="44">
        <f t="shared" si="596"/>
        <v>50921.999999999993</v>
      </c>
      <c r="U1115" s="48">
        <f t="shared" si="577"/>
        <v>1069361.9999999998</v>
      </c>
      <c r="V1115" s="44">
        <f t="shared" si="597"/>
        <v>57071.999999999993</v>
      </c>
      <c r="W1115" s="48">
        <f t="shared" si="578"/>
        <v>1198511.9999999998</v>
      </c>
      <c r="X1115" s="44">
        <f t="shared" si="598"/>
        <v>63221.999999999993</v>
      </c>
      <c r="Y1115" s="48">
        <f t="shared" si="579"/>
        <v>1327661.9999999998</v>
      </c>
      <c r="Z1115" s="20">
        <f t="shared" si="575"/>
        <v>4609363.4999999991</v>
      </c>
      <c r="AC1115" s="87">
        <f t="shared" si="583"/>
        <v>360</v>
      </c>
      <c r="AD1115" s="83">
        <f t="shared" si="584"/>
        <v>33480</v>
      </c>
      <c r="AE1115" s="92">
        <f t="shared" si="585"/>
        <v>330</v>
      </c>
      <c r="AF1115" s="92">
        <f t="shared" si="586"/>
        <v>339.9</v>
      </c>
      <c r="AG1115" s="92">
        <f t="shared" si="587"/>
        <v>349.79999999999995</v>
      </c>
      <c r="AH1115" s="92">
        <f t="shared" si="588"/>
        <v>360</v>
      </c>
      <c r="AI1115" s="137">
        <f t="shared" si="589"/>
        <v>32010</v>
      </c>
      <c r="AJ1115" s="137">
        <f t="shared" si="590"/>
        <v>32970.299999999996</v>
      </c>
      <c r="AK1115" s="137">
        <f t="shared" si="591"/>
        <v>33930.6</v>
      </c>
      <c r="AL1115" s="137">
        <f t="shared" si="592"/>
        <v>34920</v>
      </c>
    </row>
    <row r="1116" spans="1:38" ht="22.95" customHeight="1">
      <c r="A1116" s="5" t="s">
        <v>285</v>
      </c>
      <c r="B1116" s="5" t="s">
        <v>408</v>
      </c>
      <c r="C1116" s="22" t="s">
        <v>1772</v>
      </c>
      <c r="D1116" s="22" t="s">
        <v>1799</v>
      </c>
      <c r="E1116" s="22" t="s">
        <v>1938</v>
      </c>
      <c r="F1116" s="22" t="s">
        <v>1921</v>
      </c>
      <c r="G1116" s="22"/>
      <c r="H1116" s="23" t="s">
        <v>537</v>
      </c>
      <c r="I1116" s="24"/>
      <c r="J1116" s="32">
        <v>41000</v>
      </c>
      <c r="K1116" s="26"/>
      <c r="L1116" s="13">
        <f t="shared" si="582"/>
        <v>500</v>
      </c>
      <c r="M1116" s="27">
        <f t="shared" si="580"/>
        <v>43500</v>
      </c>
      <c r="N1116" s="27">
        <f t="shared" si="581"/>
        <v>43500.000000000102</v>
      </c>
      <c r="O1116" s="15">
        <v>1</v>
      </c>
      <c r="P1116" s="30">
        <f t="shared" si="594"/>
        <v>64370</v>
      </c>
      <c r="Q1116" s="48">
        <f t="shared" si="595"/>
        <v>64370</v>
      </c>
      <c r="R1116" s="44">
        <f t="shared" si="593"/>
        <v>80462.5</v>
      </c>
      <c r="S1116" s="48">
        <f t="shared" si="576"/>
        <v>241387.5</v>
      </c>
      <c r="T1116" s="44">
        <f t="shared" si="596"/>
        <v>84870</v>
      </c>
      <c r="U1116" s="48">
        <f t="shared" si="577"/>
        <v>254610</v>
      </c>
      <c r="V1116" s="44">
        <f t="shared" si="597"/>
        <v>95120</v>
      </c>
      <c r="W1116" s="48">
        <f t="shared" si="578"/>
        <v>285360</v>
      </c>
      <c r="X1116" s="44">
        <f t="shared" si="598"/>
        <v>105370</v>
      </c>
      <c r="Y1116" s="48">
        <f t="shared" si="579"/>
        <v>316110</v>
      </c>
      <c r="Z1116" s="20">
        <f t="shared" si="575"/>
        <v>1097467.5</v>
      </c>
      <c r="AC1116" s="87">
        <f t="shared" si="583"/>
        <v>600</v>
      </c>
      <c r="AD1116" s="83">
        <f t="shared" si="584"/>
        <v>55800</v>
      </c>
      <c r="AE1116" s="92">
        <f t="shared" si="585"/>
        <v>550</v>
      </c>
      <c r="AF1116" s="92">
        <f t="shared" si="586"/>
        <v>566.5</v>
      </c>
      <c r="AG1116" s="92">
        <f t="shared" si="587"/>
        <v>583</v>
      </c>
      <c r="AH1116" s="92">
        <f t="shared" si="588"/>
        <v>600</v>
      </c>
      <c r="AI1116" s="137">
        <f t="shared" si="589"/>
        <v>53350</v>
      </c>
      <c r="AJ1116" s="137">
        <f t="shared" si="590"/>
        <v>54950.5</v>
      </c>
      <c r="AK1116" s="137">
        <f t="shared" si="591"/>
        <v>56551</v>
      </c>
      <c r="AL1116" s="137">
        <f t="shared" si="592"/>
        <v>58200</v>
      </c>
    </row>
    <row r="1117" spans="1:38" ht="22.95" customHeight="1">
      <c r="A1117" s="5" t="s">
        <v>285</v>
      </c>
      <c r="B1117" s="5" t="s">
        <v>408</v>
      </c>
      <c r="C1117" s="22" t="s">
        <v>1772</v>
      </c>
      <c r="D1117" s="22" t="s">
        <v>1799</v>
      </c>
      <c r="E1117" s="22" t="s">
        <v>1939</v>
      </c>
      <c r="F1117" s="22" t="s">
        <v>1922</v>
      </c>
      <c r="G1117" s="22"/>
      <c r="H1117" s="23" t="s">
        <v>537</v>
      </c>
      <c r="I1117" s="24">
        <v>7695</v>
      </c>
      <c r="J1117" s="32">
        <v>20500</v>
      </c>
      <c r="K1117" s="26" t="s">
        <v>565</v>
      </c>
      <c r="L1117" s="13">
        <f t="shared" si="582"/>
        <v>250</v>
      </c>
      <c r="M1117" s="27">
        <f t="shared" si="580"/>
        <v>21750</v>
      </c>
      <c r="N1117" s="27">
        <f t="shared" si="581"/>
        <v>21750.000000000051</v>
      </c>
      <c r="O1117" s="15">
        <v>1</v>
      </c>
      <c r="P1117" s="30">
        <f t="shared" si="594"/>
        <v>32185</v>
      </c>
      <c r="Q1117" s="48">
        <f t="shared" si="595"/>
        <v>32185</v>
      </c>
      <c r="R1117" s="44">
        <f t="shared" si="593"/>
        <v>40231.25</v>
      </c>
      <c r="S1117" s="48">
        <f t="shared" si="576"/>
        <v>120693.75</v>
      </c>
      <c r="T1117" s="44">
        <f t="shared" si="596"/>
        <v>42435</v>
      </c>
      <c r="U1117" s="48">
        <f t="shared" si="577"/>
        <v>127305</v>
      </c>
      <c r="V1117" s="44">
        <f t="shared" si="597"/>
        <v>47560</v>
      </c>
      <c r="W1117" s="48">
        <f t="shared" si="578"/>
        <v>142680</v>
      </c>
      <c r="X1117" s="44">
        <f t="shared" si="598"/>
        <v>52685</v>
      </c>
      <c r="Y1117" s="48">
        <f t="shared" si="579"/>
        <v>158055</v>
      </c>
      <c r="Z1117" s="20">
        <f t="shared" si="575"/>
        <v>548733.75</v>
      </c>
      <c r="AC1117" s="87">
        <f t="shared" si="583"/>
        <v>300</v>
      </c>
      <c r="AD1117" s="83">
        <f t="shared" si="584"/>
        <v>27900</v>
      </c>
      <c r="AE1117" s="92">
        <f t="shared" si="585"/>
        <v>275</v>
      </c>
      <c r="AF1117" s="92">
        <f t="shared" si="586"/>
        <v>283.25</v>
      </c>
      <c r="AG1117" s="92">
        <f t="shared" si="587"/>
        <v>291.5</v>
      </c>
      <c r="AH1117" s="92">
        <f t="shared" si="588"/>
        <v>300</v>
      </c>
      <c r="AI1117" s="137">
        <f t="shared" si="589"/>
        <v>26675</v>
      </c>
      <c r="AJ1117" s="137">
        <f t="shared" si="590"/>
        <v>27475.25</v>
      </c>
      <c r="AK1117" s="137">
        <f t="shared" si="591"/>
        <v>28275.5</v>
      </c>
      <c r="AL1117" s="137">
        <f t="shared" si="592"/>
        <v>29100</v>
      </c>
    </row>
    <row r="1118" spans="1:38" ht="22.95" customHeight="1">
      <c r="A1118" s="5" t="s">
        <v>285</v>
      </c>
      <c r="B1118" s="5" t="s">
        <v>408</v>
      </c>
      <c r="C1118" s="22" t="s">
        <v>1772</v>
      </c>
      <c r="D1118" s="22" t="s">
        <v>1799</v>
      </c>
      <c r="E1118" s="22" t="s">
        <v>1936</v>
      </c>
      <c r="F1118" s="22" t="s">
        <v>1940</v>
      </c>
      <c r="G1118" s="22"/>
      <c r="H1118" s="23" t="s">
        <v>537</v>
      </c>
      <c r="I1118" s="24"/>
      <c r="J1118" s="32">
        <v>98400</v>
      </c>
      <c r="K1118" s="26"/>
      <c r="L1118" s="13">
        <f t="shared" si="582"/>
        <v>1200</v>
      </c>
      <c r="M1118" s="27">
        <f t="shared" si="580"/>
        <v>104400</v>
      </c>
      <c r="N1118" s="27">
        <f t="shared" si="581"/>
        <v>104400.00000000025</v>
      </c>
      <c r="O1118" s="15">
        <v>5</v>
      </c>
      <c r="P1118" s="30">
        <f t="shared" si="594"/>
        <v>154488</v>
      </c>
      <c r="Q1118" s="48">
        <f t="shared" si="595"/>
        <v>772440</v>
      </c>
      <c r="R1118" s="44">
        <f t="shared" si="593"/>
        <v>193110</v>
      </c>
      <c r="S1118" s="48">
        <f t="shared" si="576"/>
        <v>2896650</v>
      </c>
      <c r="T1118" s="44">
        <f t="shared" si="596"/>
        <v>203687.99999999997</v>
      </c>
      <c r="U1118" s="48">
        <f t="shared" si="577"/>
        <v>3055319.9999999995</v>
      </c>
      <c r="V1118" s="44">
        <f t="shared" si="597"/>
        <v>228287.99999999997</v>
      </c>
      <c r="W1118" s="48">
        <f t="shared" si="578"/>
        <v>3424319.9999999991</v>
      </c>
      <c r="X1118" s="44">
        <f t="shared" si="598"/>
        <v>252887.99999999997</v>
      </c>
      <c r="Y1118" s="48">
        <f t="shared" si="579"/>
        <v>3793319.9999999991</v>
      </c>
      <c r="Z1118" s="20">
        <f t="shared" si="575"/>
        <v>13169609.999999998</v>
      </c>
      <c r="AC1118" s="87">
        <f t="shared" si="583"/>
        <v>1440</v>
      </c>
      <c r="AD1118" s="83">
        <f t="shared" si="584"/>
        <v>133920</v>
      </c>
      <c r="AE1118" s="92">
        <f t="shared" si="585"/>
        <v>1320</v>
      </c>
      <c r="AF1118" s="92">
        <f t="shared" si="586"/>
        <v>1359.6</v>
      </c>
      <c r="AG1118" s="92">
        <f t="shared" si="587"/>
        <v>1399.1999999999998</v>
      </c>
      <c r="AH1118" s="92">
        <f t="shared" si="588"/>
        <v>1440</v>
      </c>
      <c r="AI1118" s="137">
        <f t="shared" si="589"/>
        <v>128040</v>
      </c>
      <c r="AJ1118" s="137">
        <f t="shared" si="590"/>
        <v>131881.19999999998</v>
      </c>
      <c r="AK1118" s="137">
        <f t="shared" si="591"/>
        <v>135722.4</v>
      </c>
      <c r="AL1118" s="137">
        <f t="shared" si="592"/>
        <v>139680</v>
      </c>
    </row>
    <row r="1119" spans="1:38" ht="22.95" customHeight="1">
      <c r="A1119" s="5" t="s">
        <v>285</v>
      </c>
      <c r="B1119" s="5" t="s">
        <v>408</v>
      </c>
      <c r="C1119" s="22" t="s">
        <v>1772</v>
      </c>
      <c r="D1119" s="22" t="s">
        <v>1799</v>
      </c>
      <c r="E1119" s="22" t="s">
        <v>1936</v>
      </c>
      <c r="F1119" s="22" t="s">
        <v>1941</v>
      </c>
      <c r="G1119" s="22"/>
      <c r="H1119" s="23" t="s">
        <v>537</v>
      </c>
      <c r="I1119" s="24">
        <v>69255</v>
      </c>
      <c r="J1119" s="32">
        <v>41000</v>
      </c>
      <c r="K1119" s="26" t="s">
        <v>1942</v>
      </c>
      <c r="L1119" s="13">
        <f t="shared" si="582"/>
        <v>500</v>
      </c>
      <c r="M1119" s="27">
        <f t="shared" si="580"/>
        <v>43500</v>
      </c>
      <c r="N1119" s="27">
        <f t="shared" si="581"/>
        <v>43500.000000000102</v>
      </c>
      <c r="O1119" s="15">
        <v>4</v>
      </c>
      <c r="P1119" s="30">
        <f t="shared" si="594"/>
        <v>64370</v>
      </c>
      <c r="Q1119" s="48">
        <f t="shared" si="595"/>
        <v>257480</v>
      </c>
      <c r="R1119" s="44">
        <f t="shared" si="593"/>
        <v>80462.5</v>
      </c>
      <c r="S1119" s="48">
        <f t="shared" si="576"/>
        <v>965550</v>
      </c>
      <c r="T1119" s="44">
        <f t="shared" si="596"/>
        <v>84870</v>
      </c>
      <c r="U1119" s="48">
        <f t="shared" si="577"/>
        <v>1018440</v>
      </c>
      <c r="V1119" s="44">
        <f t="shared" si="597"/>
        <v>95120</v>
      </c>
      <c r="W1119" s="48">
        <f t="shared" si="578"/>
        <v>1141440</v>
      </c>
      <c r="X1119" s="44">
        <f t="shared" si="598"/>
        <v>105370</v>
      </c>
      <c r="Y1119" s="48">
        <f t="shared" si="579"/>
        <v>1264440</v>
      </c>
      <c r="Z1119" s="20">
        <f t="shared" si="575"/>
        <v>4389870</v>
      </c>
      <c r="AC1119" s="87">
        <f t="shared" si="583"/>
        <v>600</v>
      </c>
      <c r="AD1119" s="83">
        <f t="shared" si="584"/>
        <v>55800</v>
      </c>
      <c r="AE1119" s="92">
        <f t="shared" si="585"/>
        <v>550</v>
      </c>
      <c r="AF1119" s="92">
        <f t="shared" si="586"/>
        <v>566.5</v>
      </c>
      <c r="AG1119" s="92">
        <f t="shared" si="587"/>
        <v>583</v>
      </c>
      <c r="AH1119" s="92">
        <f t="shared" si="588"/>
        <v>600</v>
      </c>
      <c r="AI1119" s="137">
        <f t="shared" si="589"/>
        <v>53350</v>
      </c>
      <c r="AJ1119" s="137">
        <f t="shared" si="590"/>
        <v>54950.5</v>
      </c>
      <c r="AK1119" s="137">
        <f t="shared" si="591"/>
        <v>56551</v>
      </c>
      <c r="AL1119" s="137">
        <f t="shared" si="592"/>
        <v>58200</v>
      </c>
    </row>
    <row r="1120" spans="1:38" ht="22.95" customHeight="1">
      <c r="A1120" s="5" t="s">
        <v>285</v>
      </c>
      <c r="B1120" s="5" t="s">
        <v>408</v>
      </c>
      <c r="C1120" s="22" t="s">
        <v>1772</v>
      </c>
      <c r="D1120" s="22" t="s">
        <v>1799</v>
      </c>
      <c r="E1120" s="22" t="s">
        <v>1943</v>
      </c>
      <c r="F1120" s="22"/>
      <c r="G1120" s="22"/>
      <c r="H1120" s="23" t="s">
        <v>537</v>
      </c>
      <c r="I1120" s="24">
        <v>7695</v>
      </c>
      <c r="J1120" s="32">
        <v>12300</v>
      </c>
      <c r="K1120" s="26" t="s">
        <v>555</v>
      </c>
      <c r="L1120" s="13">
        <f t="shared" si="582"/>
        <v>150</v>
      </c>
      <c r="M1120" s="27">
        <f t="shared" si="580"/>
        <v>13050</v>
      </c>
      <c r="N1120" s="27">
        <f t="shared" si="581"/>
        <v>13050.000000000031</v>
      </c>
      <c r="O1120" s="15">
        <v>7</v>
      </c>
      <c r="P1120" s="30">
        <f t="shared" si="594"/>
        <v>19311</v>
      </c>
      <c r="Q1120" s="48">
        <f t="shared" si="595"/>
        <v>135177</v>
      </c>
      <c r="R1120" s="44">
        <f t="shared" si="593"/>
        <v>24138.75</v>
      </c>
      <c r="S1120" s="48">
        <f t="shared" si="576"/>
        <v>506913.75</v>
      </c>
      <c r="T1120" s="44">
        <f t="shared" si="596"/>
        <v>25460.999999999996</v>
      </c>
      <c r="U1120" s="48">
        <f t="shared" si="577"/>
        <v>534680.99999999988</v>
      </c>
      <c r="V1120" s="44">
        <f t="shared" si="597"/>
        <v>28535.999999999996</v>
      </c>
      <c r="W1120" s="48">
        <f t="shared" si="578"/>
        <v>599255.99999999988</v>
      </c>
      <c r="X1120" s="44">
        <f t="shared" si="598"/>
        <v>31610.999999999996</v>
      </c>
      <c r="Y1120" s="48">
        <f t="shared" si="579"/>
        <v>663830.99999999988</v>
      </c>
      <c r="Z1120" s="20">
        <f t="shared" si="575"/>
        <v>2304681.7499999995</v>
      </c>
      <c r="AC1120" s="87">
        <f t="shared" si="583"/>
        <v>180</v>
      </c>
      <c r="AD1120" s="83">
        <f t="shared" si="584"/>
        <v>16740</v>
      </c>
      <c r="AE1120" s="92">
        <f t="shared" si="585"/>
        <v>165</v>
      </c>
      <c r="AF1120" s="92">
        <f t="shared" si="586"/>
        <v>169.95</v>
      </c>
      <c r="AG1120" s="92">
        <f t="shared" si="587"/>
        <v>174.89999999999998</v>
      </c>
      <c r="AH1120" s="92">
        <f t="shared" si="588"/>
        <v>180</v>
      </c>
      <c r="AI1120" s="137">
        <f t="shared" si="589"/>
        <v>16005</v>
      </c>
      <c r="AJ1120" s="137">
        <f t="shared" si="590"/>
        <v>16485.149999999998</v>
      </c>
      <c r="AK1120" s="137">
        <f t="shared" si="591"/>
        <v>16965.3</v>
      </c>
      <c r="AL1120" s="137">
        <f t="shared" si="592"/>
        <v>17460</v>
      </c>
    </row>
    <row r="1121" spans="1:38" ht="22.95" customHeight="1">
      <c r="A1121" s="5" t="s">
        <v>285</v>
      </c>
      <c r="B1121" s="5" t="s">
        <v>408</v>
      </c>
      <c r="C1121" s="22" t="s">
        <v>1772</v>
      </c>
      <c r="D1121" s="22" t="s">
        <v>1799</v>
      </c>
      <c r="E1121" s="22" t="s">
        <v>1944</v>
      </c>
      <c r="F1121" s="22"/>
      <c r="G1121" s="22"/>
      <c r="H1121" s="23" t="s">
        <v>537</v>
      </c>
      <c r="I1121" s="24">
        <v>7695</v>
      </c>
      <c r="J1121" s="32">
        <v>16400</v>
      </c>
      <c r="K1121" s="26" t="s">
        <v>635</v>
      </c>
      <c r="L1121" s="13">
        <f t="shared" si="582"/>
        <v>200</v>
      </c>
      <c r="M1121" s="27">
        <f t="shared" si="580"/>
        <v>17400</v>
      </c>
      <c r="N1121" s="27">
        <f t="shared" si="581"/>
        <v>17400.00000000004</v>
      </c>
      <c r="O1121" s="15">
        <v>4</v>
      </c>
      <c r="P1121" s="30">
        <f t="shared" si="594"/>
        <v>25748</v>
      </c>
      <c r="Q1121" s="48">
        <f t="shared" si="595"/>
        <v>102992</v>
      </c>
      <c r="R1121" s="44">
        <f t="shared" si="593"/>
        <v>32185</v>
      </c>
      <c r="S1121" s="48">
        <f t="shared" si="576"/>
        <v>386220</v>
      </c>
      <c r="T1121" s="44">
        <f t="shared" si="596"/>
        <v>33948</v>
      </c>
      <c r="U1121" s="48">
        <f t="shared" si="577"/>
        <v>407376</v>
      </c>
      <c r="V1121" s="44">
        <f t="shared" si="597"/>
        <v>38048</v>
      </c>
      <c r="W1121" s="48">
        <f t="shared" si="578"/>
        <v>456576</v>
      </c>
      <c r="X1121" s="44">
        <f t="shared" si="598"/>
        <v>42148</v>
      </c>
      <c r="Y1121" s="48">
        <f t="shared" si="579"/>
        <v>505776</v>
      </c>
      <c r="Z1121" s="20">
        <f t="shared" ref="Z1121:Z1175" si="599">+Y1121+W1121+U1121+S1121</f>
        <v>1755948</v>
      </c>
      <c r="AC1121" s="87">
        <f t="shared" si="583"/>
        <v>240</v>
      </c>
      <c r="AD1121" s="83">
        <f t="shared" si="584"/>
        <v>22320</v>
      </c>
      <c r="AE1121" s="92">
        <f t="shared" si="585"/>
        <v>220.00000000000003</v>
      </c>
      <c r="AF1121" s="92">
        <f t="shared" si="586"/>
        <v>226.6</v>
      </c>
      <c r="AG1121" s="92">
        <f t="shared" si="587"/>
        <v>233.2</v>
      </c>
      <c r="AH1121" s="92">
        <f t="shared" si="588"/>
        <v>240</v>
      </c>
      <c r="AI1121" s="137">
        <f t="shared" si="589"/>
        <v>21340.000000000004</v>
      </c>
      <c r="AJ1121" s="137">
        <f t="shared" si="590"/>
        <v>21980.2</v>
      </c>
      <c r="AK1121" s="137">
        <f t="shared" si="591"/>
        <v>22620.399999999998</v>
      </c>
      <c r="AL1121" s="137">
        <f t="shared" si="592"/>
        <v>23280</v>
      </c>
    </row>
    <row r="1122" spans="1:38" ht="22.95" customHeight="1">
      <c r="A1122" s="5" t="s">
        <v>285</v>
      </c>
      <c r="B1122" s="5" t="s">
        <v>408</v>
      </c>
      <c r="C1122" s="22" t="s">
        <v>1772</v>
      </c>
      <c r="D1122" s="22" t="s">
        <v>1807</v>
      </c>
      <c r="E1122" s="22" t="s">
        <v>1945</v>
      </c>
      <c r="F1122" s="129" t="s">
        <v>1852</v>
      </c>
      <c r="G1122" s="22"/>
      <c r="H1122" s="23" t="s">
        <v>537</v>
      </c>
      <c r="I1122" s="24"/>
      <c r="J1122" s="32">
        <f>300*82</f>
        <v>24600</v>
      </c>
      <c r="K1122" s="26"/>
      <c r="L1122" s="13">
        <v>200</v>
      </c>
      <c r="M1122" s="27">
        <f t="shared" si="580"/>
        <v>17400</v>
      </c>
      <c r="N1122" s="27">
        <f t="shared" si="581"/>
        <v>26100.000000000062</v>
      </c>
      <c r="O1122" s="15">
        <v>1</v>
      </c>
      <c r="P1122" s="30">
        <f t="shared" si="594"/>
        <v>38622</v>
      </c>
      <c r="Q1122" s="48">
        <f t="shared" si="595"/>
        <v>38622</v>
      </c>
      <c r="R1122" s="44">
        <f t="shared" si="593"/>
        <v>48277.5</v>
      </c>
      <c r="S1122" s="48">
        <f t="shared" si="576"/>
        <v>144832.5</v>
      </c>
      <c r="T1122" s="44">
        <f t="shared" si="596"/>
        <v>50921.999999999993</v>
      </c>
      <c r="U1122" s="48">
        <f t="shared" si="577"/>
        <v>152765.99999999997</v>
      </c>
      <c r="V1122" s="44">
        <f t="shared" si="597"/>
        <v>57071.999999999993</v>
      </c>
      <c r="W1122" s="48">
        <f t="shared" si="578"/>
        <v>171215.99999999997</v>
      </c>
      <c r="X1122" s="44">
        <f t="shared" si="598"/>
        <v>63221.999999999993</v>
      </c>
      <c r="Y1122" s="48">
        <f t="shared" si="579"/>
        <v>189665.99999999997</v>
      </c>
      <c r="Z1122" s="20">
        <f t="shared" si="599"/>
        <v>658480.49999999988</v>
      </c>
      <c r="AC1122" s="87">
        <f t="shared" si="583"/>
        <v>240</v>
      </c>
      <c r="AD1122" s="83">
        <f t="shared" si="584"/>
        <v>22320</v>
      </c>
      <c r="AE1122" s="92">
        <f t="shared" si="585"/>
        <v>220.00000000000003</v>
      </c>
      <c r="AF1122" s="92">
        <f t="shared" si="586"/>
        <v>226.6</v>
      </c>
      <c r="AG1122" s="92">
        <f t="shared" si="587"/>
        <v>233.2</v>
      </c>
      <c r="AH1122" s="92">
        <f t="shared" si="588"/>
        <v>240</v>
      </c>
      <c r="AI1122" s="137">
        <f t="shared" si="589"/>
        <v>21340.000000000004</v>
      </c>
      <c r="AJ1122" s="137">
        <f t="shared" si="590"/>
        <v>21980.2</v>
      </c>
      <c r="AK1122" s="137">
        <f t="shared" si="591"/>
        <v>22620.399999999998</v>
      </c>
      <c r="AL1122" s="137">
        <f t="shared" si="592"/>
        <v>23280</v>
      </c>
    </row>
    <row r="1123" spans="1:38" ht="22.95" customHeight="1">
      <c r="A1123" s="5" t="s">
        <v>285</v>
      </c>
      <c r="B1123" s="5" t="s">
        <v>408</v>
      </c>
      <c r="C1123" s="22" t="s">
        <v>1772</v>
      </c>
      <c r="D1123" s="22" t="s">
        <v>1809</v>
      </c>
      <c r="E1123" s="22" t="s">
        <v>1945</v>
      </c>
      <c r="F1123" s="129" t="s">
        <v>2235</v>
      </c>
      <c r="G1123" s="22"/>
      <c r="H1123" s="23" t="s">
        <v>537</v>
      </c>
      <c r="I1123" s="24"/>
      <c r="J1123" s="32">
        <f>+L1123*82</f>
        <v>41000</v>
      </c>
      <c r="K1123" s="26"/>
      <c r="L1123" s="13">
        <v>500</v>
      </c>
      <c r="M1123" s="27">
        <f t="shared" si="580"/>
        <v>43500</v>
      </c>
      <c r="N1123" s="27"/>
      <c r="Q1123" s="48"/>
      <c r="R1123" s="44"/>
      <c r="S1123" s="48"/>
      <c r="T1123" s="44"/>
      <c r="U1123" s="48"/>
      <c r="V1123" s="44"/>
      <c r="W1123" s="48"/>
      <c r="X1123" s="44"/>
      <c r="Y1123" s="48"/>
      <c r="AC1123" s="87">
        <f t="shared" si="583"/>
        <v>600</v>
      </c>
      <c r="AD1123" s="83">
        <f t="shared" si="584"/>
        <v>55800</v>
      </c>
      <c r="AE1123" s="92">
        <f t="shared" si="585"/>
        <v>550</v>
      </c>
      <c r="AF1123" s="92">
        <f t="shared" si="586"/>
        <v>566.5</v>
      </c>
      <c r="AG1123" s="92">
        <f t="shared" si="587"/>
        <v>583</v>
      </c>
      <c r="AH1123" s="92">
        <f t="shared" si="588"/>
        <v>600</v>
      </c>
      <c r="AI1123" s="137">
        <f t="shared" si="589"/>
        <v>53350</v>
      </c>
      <c r="AJ1123" s="137">
        <f t="shared" si="590"/>
        <v>54950.5</v>
      </c>
      <c r="AK1123" s="137">
        <f t="shared" si="591"/>
        <v>56551</v>
      </c>
      <c r="AL1123" s="137">
        <f t="shared" si="592"/>
        <v>58200</v>
      </c>
    </row>
    <row r="1124" spans="1:38" ht="22.95" customHeight="1">
      <c r="A1124" s="5" t="s">
        <v>285</v>
      </c>
      <c r="B1124" s="5" t="s">
        <v>408</v>
      </c>
      <c r="C1124" s="22" t="s">
        <v>1772</v>
      </c>
      <c r="D1124" s="22" t="s">
        <v>1811</v>
      </c>
      <c r="E1124" s="22" t="s">
        <v>1945</v>
      </c>
      <c r="F1124" s="129" t="s">
        <v>2234</v>
      </c>
      <c r="G1124" s="22"/>
      <c r="H1124" s="23" t="s">
        <v>537</v>
      </c>
      <c r="I1124" s="24"/>
      <c r="J1124" s="32">
        <f>+L1124*82</f>
        <v>123000</v>
      </c>
      <c r="K1124" s="26"/>
      <c r="L1124" s="13">
        <v>1500</v>
      </c>
      <c r="M1124" s="27"/>
      <c r="N1124" s="27"/>
      <c r="Q1124" s="48"/>
      <c r="R1124" s="44"/>
      <c r="S1124" s="48"/>
      <c r="T1124" s="44"/>
      <c r="U1124" s="48"/>
      <c r="V1124" s="44"/>
      <c r="W1124" s="48"/>
      <c r="X1124" s="44"/>
      <c r="Y1124" s="48"/>
      <c r="AC1124" s="87">
        <f t="shared" si="583"/>
        <v>1800</v>
      </c>
      <c r="AD1124" s="83">
        <f t="shared" si="584"/>
        <v>167400</v>
      </c>
      <c r="AE1124" s="92">
        <f t="shared" si="585"/>
        <v>1650.0000000000002</v>
      </c>
      <c r="AF1124" s="92">
        <f t="shared" si="586"/>
        <v>1699.5</v>
      </c>
      <c r="AG1124" s="92">
        <f t="shared" si="587"/>
        <v>1749</v>
      </c>
      <c r="AH1124" s="92">
        <f t="shared" si="588"/>
        <v>1800</v>
      </c>
      <c r="AI1124" s="137">
        <f t="shared" si="589"/>
        <v>160050.00000000003</v>
      </c>
      <c r="AJ1124" s="137">
        <f t="shared" si="590"/>
        <v>164851.5</v>
      </c>
      <c r="AK1124" s="137">
        <f t="shared" si="591"/>
        <v>169653</v>
      </c>
      <c r="AL1124" s="137">
        <f t="shared" si="592"/>
        <v>174600</v>
      </c>
    </row>
    <row r="1125" spans="1:38" ht="22.95" customHeight="1">
      <c r="A1125" s="5" t="s">
        <v>285</v>
      </c>
      <c r="B1125" s="5" t="s">
        <v>408</v>
      </c>
      <c r="C1125" s="22" t="s">
        <v>1772</v>
      </c>
      <c r="D1125" s="22" t="s">
        <v>1799</v>
      </c>
      <c r="E1125" s="22" t="s">
        <v>1946</v>
      </c>
      <c r="F1125" s="22" t="s">
        <v>1805</v>
      </c>
      <c r="G1125" s="22"/>
      <c r="H1125" s="23" t="s">
        <v>537</v>
      </c>
      <c r="I1125" s="24">
        <v>76950</v>
      </c>
      <c r="J1125" s="32">
        <v>328000</v>
      </c>
      <c r="K1125" s="26" t="s">
        <v>1002</v>
      </c>
      <c r="L1125" s="13">
        <v>3500</v>
      </c>
      <c r="M1125" s="27">
        <f t="shared" si="580"/>
        <v>304500</v>
      </c>
      <c r="N1125" s="27">
        <f t="shared" si="581"/>
        <v>348000.00000000081</v>
      </c>
      <c r="O1125" s="15">
        <v>1</v>
      </c>
      <c r="P1125" s="30">
        <f t="shared" si="594"/>
        <v>514960</v>
      </c>
      <c r="Q1125" s="48">
        <f t="shared" si="595"/>
        <v>514960</v>
      </c>
      <c r="R1125" s="44">
        <f t="shared" si="593"/>
        <v>643700</v>
      </c>
      <c r="S1125" s="48">
        <f t="shared" si="576"/>
        <v>1931100</v>
      </c>
      <c r="T1125" s="44">
        <f t="shared" si="596"/>
        <v>678960</v>
      </c>
      <c r="U1125" s="48">
        <f t="shared" si="577"/>
        <v>2036880</v>
      </c>
      <c r="V1125" s="44">
        <f t="shared" si="597"/>
        <v>760960</v>
      </c>
      <c r="W1125" s="48">
        <f t="shared" si="578"/>
        <v>2282880</v>
      </c>
      <c r="X1125" s="44">
        <f t="shared" si="598"/>
        <v>842960</v>
      </c>
      <c r="Y1125" s="48">
        <f t="shared" si="579"/>
        <v>2528880</v>
      </c>
      <c r="Z1125" s="20">
        <f t="shared" si="599"/>
        <v>8779740</v>
      </c>
      <c r="AC1125" s="87">
        <f t="shared" si="583"/>
        <v>4200</v>
      </c>
      <c r="AD1125" s="83">
        <f t="shared" si="584"/>
        <v>390600</v>
      </c>
      <c r="AE1125" s="92">
        <f t="shared" si="585"/>
        <v>3850.0000000000005</v>
      </c>
      <c r="AF1125" s="92">
        <f t="shared" si="586"/>
        <v>3965.5</v>
      </c>
      <c r="AG1125" s="92">
        <f t="shared" si="587"/>
        <v>4080.9999999999995</v>
      </c>
      <c r="AH1125" s="92">
        <f t="shared" si="588"/>
        <v>4200</v>
      </c>
      <c r="AI1125" s="137">
        <f t="shared" si="589"/>
        <v>373450.00000000006</v>
      </c>
      <c r="AJ1125" s="137">
        <f t="shared" si="590"/>
        <v>384653.5</v>
      </c>
      <c r="AK1125" s="137">
        <f t="shared" si="591"/>
        <v>395856.99999999994</v>
      </c>
      <c r="AL1125" s="137">
        <f t="shared" si="592"/>
        <v>407400</v>
      </c>
    </row>
    <row r="1126" spans="1:38" ht="22.95" customHeight="1">
      <c r="A1126" s="5" t="s">
        <v>285</v>
      </c>
      <c r="B1126" s="5" t="s">
        <v>408</v>
      </c>
      <c r="C1126" s="22" t="s">
        <v>1772</v>
      </c>
      <c r="D1126" s="22" t="s">
        <v>1799</v>
      </c>
      <c r="E1126" s="22" t="s">
        <v>1947</v>
      </c>
      <c r="F1126" s="22" t="s">
        <v>1948</v>
      </c>
      <c r="G1126" s="22"/>
      <c r="H1126" s="23" t="s">
        <v>537</v>
      </c>
      <c r="I1126" s="24">
        <v>15390</v>
      </c>
      <c r="J1126" s="32">
        <v>41000</v>
      </c>
      <c r="K1126" s="26" t="s">
        <v>565</v>
      </c>
      <c r="L1126" s="13">
        <f t="shared" si="582"/>
        <v>500</v>
      </c>
      <c r="M1126" s="27">
        <f t="shared" si="580"/>
        <v>43500</v>
      </c>
      <c r="N1126" s="27">
        <f t="shared" si="581"/>
        <v>43500.000000000102</v>
      </c>
      <c r="O1126" s="15">
        <v>3</v>
      </c>
      <c r="P1126" s="30">
        <f t="shared" si="594"/>
        <v>64370</v>
      </c>
      <c r="Q1126" s="48">
        <f t="shared" si="595"/>
        <v>193110</v>
      </c>
      <c r="R1126" s="44">
        <f t="shared" si="593"/>
        <v>80462.5</v>
      </c>
      <c r="S1126" s="48">
        <f t="shared" si="576"/>
        <v>724162.5</v>
      </c>
      <c r="T1126" s="44">
        <f t="shared" si="596"/>
        <v>84870</v>
      </c>
      <c r="U1126" s="48">
        <f t="shared" si="577"/>
        <v>763830</v>
      </c>
      <c r="V1126" s="44">
        <f t="shared" si="597"/>
        <v>95120</v>
      </c>
      <c r="W1126" s="48">
        <f t="shared" si="578"/>
        <v>856080</v>
      </c>
      <c r="X1126" s="44">
        <f t="shared" si="598"/>
        <v>105370</v>
      </c>
      <c r="Y1126" s="48">
        <f t="shared" si="579"/>
        <v>948330</v>
      </c>
      <c r="Z1126" s="20">
        <f t="shared" si="599"/>
        <v>3292402.5</v>
      </c>
      <c r="AC1126" s="87">
        <f t="shared" si="583"/>
        <v>600</v>
      </c>
      <c r="AD1126" s="83">
        <f t="shared" si="584"/>
        <v>55800</v>
      </c>
      <c r="AE1126" s="92">
        <f t="shared" si="585"/>
        <v>550</v>
      </c>
      <c r="AF1126" s="92">
        <f t="shared" si="586"/>
        <v>566.5</v>
      </c>
      <c r="AG1126" s="92">
        <f t="shared" si="587"/>
        <v>583</v>
      </c>
      <c r="AH1126" s="92">
        <f t="shared" si="588"/>
        <v>600</v>
      </c>
      <c r="AI1126" s="137">
        <f t="shared" si="589"/>
        <v>53350</v>
      </c>
      <c r="AJ1126" s="137">
        <f t="shared" si="590"/>
        <v>54950.5</v>
      </c>
      <c r="AK1126" s="137">
        <f t="shared" si="591"/>
        <v>56551</v>
      </c>
      <c r="AL1126" s="137">
        <f t="shared" si="592"/>
        <v>58200</v>
      </c>
    </row>
    <row r="1127" spans="1:38" ht="22.95" customHeight="1">
      <c r="A1127" s="5" t="s">
        <v>285</v>
      </c>
      <c r="B1127" s="5" t="s">
        <v>408</v>
      </c>
      <c r="C1127" s="22" t="s">
        <v>1772</v>
      </c>
      <c r="D1127" s="22" t="s">
        <v>1799</v>
      </c>
      <c r="E1127" s="22" t="s">
        <v>1949</v>
      </c>
      <c r="F1127" s="22" t="s">
        <v>1803</v>
      </c>
      <c r="G1127" s="22"/>
      <c r="H1127" s="23" t="s">
        <v>537</v>
      </c>
      <c r="I1127" s="24">
        <v>7695</v>
      </c>
      <c r="J1127" s="32">
        <v>16400</v>
      </c>
      <c r="K1127" s="26" t="s">
        <v>635</v>
      </c>
      <c r="L1127" s="13">
        <f t="shared" si="582"/>
        <v>200</v>
      </c>
      <c r="M1127" s="27">
        <f t="shared" si="580"/>
        <v>17400</v>
      </c>
      <c r="N1127" s="27">
        <f t="shared" si="581"/>
        <v>17400.00000000004</v>
      </c>
      <c r="O1127" s="15">
        <v>5</v>
      </c>
      <c r="P1127" s="30">
        <f t="shared" si="594"/>
        <v>25748</v>
      </c>
      <c r="Q1127" s="48">
        <f t="shared" si="595"/>
        <v>128740</v>
      </c>
      <c r="R1127" s="44">
        <f t="shared" si="593"/>
        <v>32185</v>
      </c>
      <c r="S1127" s="48">
        <f t="shared" si="576"/>
        <v>482775</v>
      </c>
      <c r="T1127" s="44">
        <f t="shared" si="596"/>
        <v>33948</v>
      </c>
      <c r="U1127" s="48">
        <f t="shared" si="577"/>
        <v>509220</v>
      </c>
      <c r="V1127" s="44">
        <f t="shared" si="597"/>
        <v>38048</v>
      </c>
      <c r="W1127" s="48">
        <f t="shared" si="578"/>
        <v>570720</v>
      </c>
      <c r="X1127" s="44">
        <f t="shared" si="598"/>
        <v>42148</v>
      </c>
      <c r="Y1127" s="48">
        <f t="shared" si="579"/>
        <v>632220</v>
      </c>
      <c r="Z1127" s="20">
        <f t="shared" si="599"/>
        <v>2194935</v>
      </c>
      <c r="AC1127" s="87">
        <f t="shared" si="583"/>
        <v>240</v>
      </c>
      <c r="AD1127" s="83">
        <f t="shared" si="584"/>
        <v>22320</v>
      </c>
      <c r="AE1127" s="92">
        <f t="shared" si="585"/>
        <v>220.00000000000003</v>
      </c>
      <c r="AF1127" s="92">
        <f t="shared" si="586"/>
        <v>226.6</v>
      </c>
      <c r="AG1127" s="92">
        <f t="shared" si="587"/>
        <v>233.2</v>
      </c>
      <c r="AH1127" s="92">
        <f t="shared" si="588"/>
        <v>240</v>
      </c>
      <c r="AI1127" s="137">
        <f t="shared" si="589"/>
        <v>21340.000000000004</v>
      </c>
      <c r="AJ1127" s="137">
        <f t="shared" si="590"/>
        <v>21980.2</v>
      </c>
      <c r="AK1127" s="137">
        <f t="shared" si="591"/>
        <v>22620.399999999998</v>
      </c>
      <c r="AL1127" s="137">
        <f t="shared" si="592"/>
        <v>23280</v>
      </c>
    </row>
    <row r="1128" spans="1:38" ht="22.95" customHeight="1">
      <c r="A1128" s="5" t="s">
        <v>285</v>
      </c>
      <c r="B1128" s="5" t="s">
        <v>408</v>
      </c>
      <c r="C1128" s="22" t="s">
        <v>1772</v>
      </c>
      <c r="D1128" s="22" t="s">
        <v>1799</v>
      </c>
      <c r="E1128" s="22" t="s">
        <v>1950</v>
      </c>
      <c r="F1128" s="22" t="s">
        <v>1951</v>
      </c>
      <c r="G1128" s="22"/>
      <c r="H1128" s="23" t="s">
        <v>537</v>
      </c>
      <c r="I1128" s="24"/>
      <c r="J1128" s="32">
        <v>16400</v>
      </c>
      <c r="K1128" s="26"/>
      <c r="L1128" s="13">
        <f t="shared" si="582"/>
        <v>200</v>
      </c>
      <c r="M1128" s="27"/>
      <c r="N1128" s="27">
        <f t="shared" si="581"/>
        <v>17400.00000000004</v>
      </c>
      <c r="O1128" s="15">
        <v>100</v>
      </c>
      <c r="P1128" s="30">
        <f t="shared" si="594"/>
        <v>25748</v>
      </c>
      <c r="Q1128" s="48">
        <f t="shared" si="595"/>
        <v>2574800</v>
      </c>
      <c r="R1128" s="44">
        <f t="shared" si="593"/>
        <v>32185</v>
      </c>
      <c r="S1128" s="48">
        <f t="shared" si="576"/>
        <v>9655500</v>
      </c>
      <c r="T1128" s="44">
        <f t="shared" si="596"/>
        <v>33948</v>
      </c>
      <c r="U1128" s="48">
        <f t="shared" si="577"/>
        <v>10184400</v>
      </c>
      <c r="V1128" s="44">
        <f t="shared" si="597"/>
        <v>38048</v>
      </c>
      <c r="W1128" s="48">
        <f t="shared" si="578"/>
        <v>11414400</v>
      </c>
      <c r="X1128" s="44">
        <f t="shared" si="598"/>
        <v>42148</v>
      </c>
      <c r="Y1128" s="48">
        <f t="shared" si="579"/>
        <v>12644400</v>
      </c>
      <c r="Z1128" s="20">
        <f t="shared" si="599"/>
        <v>43898700</v>
      </c>
      <c r="AB1128" s="5"/>
      <c r="AC1128" s="87">
        <f t="shared" si="583"/>
        <v>240</v>
      </c>
      <c r="AD1128" s="83">
        <f t="shared" si="584"/>
        <v>22320</v>
      </c>
      <c r="AE1128" s="92">
        <f t="shared" si="585"/>
        <v>220.00000000000003</v>
      </c>
      <c r="AF1128" s="92">
        <f t="shared" si="586"/>
        <v>226.6</v>
      </c>
      <c r="AG1128" s="92">
        <f t="shared" si="587"/>
        <v>233.2</v>
      </c>
      <c r="AH1128" s="92">
        <f t="shared" si="588"/>
        <v>240</v>
      </c>
      <c r="AI1128" s="137">
        <f t="shared" si="589"/>
        <v>21340.000000000004</v>
      </c>
      <c r="AJ1128" s="137">
        <f t="shared" si="590"/>
        <v>21980.2</v>
      </c>
      <c r="AK1128" s="137">
        <f t="shared" si="591"/>
        <v>22620.399999999998</v>
      </c>
      <c r="AL1128" s="137">
        <f t="shared" si="592"/>
        <v>23280</v>
      </c>
    </row>
    <row r="1129" spans="1:38" ht="22.95" customHeight="1">
      <c r="A1129" s="5" t="s">
        <v>285</v>
      </c>
      <c r="B1129" s="5" t="s">
        <v>408</v>
      </c>
      <c r="C1129" s="22" t="s">
        <v>1772</v>
      </c>
      <c r="D1129" s="22" t="s">
        <v>1799</v>
      </c>
      <c r="E1129" s="22" t="s">
        <v>1952</v>
      </c>
      <c r="F1129" s="22" t="s">
        <v>1951</v>
      </c>
      <c r="G1129" s="22"/>
      <c r="H1129" s="23" t="s">
        <v>537</v>
      </c>
      <c r="I1129" s="24"/>
      <c r="J1129" s="32">
        <v>16400</v>
      </c>
      <c r="K1129" s="26"/>
      <c r="L1129" s="13">
        <v>500</v>
      </c>
      <c r="M1129" s="27"/>
      <c r="N1129" s="27">
        <f t="shared" si="581"/>
        <v>17400.00000000004</v>
      </c>
      <c r="O1129" s="15">
        <v>50</v>
      </c>
      <c r="P1129" s="30">
        <f t="shared" si="594"/>
        <v>25748</v>
      </c>
      <c r="Q1129" s="48">
        <f t="shared" si="595"/>
        <v>1287400</v>
      </c>
      <c r="R1129" s="44">
        <f t="shared" si="593"/>
        <v>32185</v>
      </c>
      <c r="S1129" s="48">
        <f t="shared" si="576"/>
        <v>4827750</v>
      </c>
      <c r="T1129" s="44">
        <f t="shared" si="596"/>
        <v>33948</v>
      </c>
      <c r="U1129" s="48">
        <f t="shared" si="577"/>
        <v>5092200</v>
      </c>
      <c r="V1129" s="44">
        <f t="shared" si="597"/>
        <v>38048</v>
      </c>
      <c r="W1129" s="48">
        <f t="shared" si="578"/>
        <v>5707200</v>
      </c>
      <c r="X1129" s="44">
        <f t="shared" si="598"/>
        <v>42148</v>
      </c>
      <c r="Y1129" s="48">
        <f t="shared" si="579"/>
        <v>6322200</v>
      </c>
      <c r="Z1129" s="20">
        <f t="shared" si="599"/>
        <v>21949350</v>
      </c>
      <c r="AB1129" s="5"/>
      <c r="AC1129" s="87">
        <f t="shared" si="583"/>
        <v>600</v>
      </c>
      <c r="AD1129" s="83">
        <f t="shared" si="584"/>
        <v>55800</v>
      </c>
      <c r="AE1129" s="92">
        <f t="shared" si="585"/>
        <v>550</v>
      </c>
      <c r="AF1129" s="92">
        <f t="shared" si="586"/>
        <v>566.5</v>
      </c>
      <c r="AG1129" s="92">
        <f t="shared" si="587"/>
        <v>583</v>
      </c>
      <c r="AH1129" s="92">
        <f t="shared" si="588"/>
        <v>600</v>
      </c>
      <c r="AI1129" s="137">
        <f t="shared" si="589"/>
        <v>53350</v>
      </c>
      <c r="AJ1129" s="137">
        <f t="shared" si="590"/>
        <v>54950.5</v>
      </c>
      <c r="AK1129" s="137">
        <f t="shared" si="591"/>
        <v>56551</v>
      </c>
      <c r="AL1129" s="137">
        <f t="shared" si="592"/>
        <v>58200</v>
      </c>
    </row>
    <row r="1130" spans="1:38" ht="22.95" customHeight="1">
      <c r="A1130" s="5" t="s">
        <v>285</v>
      </c>
      <c r="B1130" s="5" t="s">
        <v>408</v>
      </c>
      <c r="C1130" s="22" t="s">
        <v>1772</v>
      </c>
      <c r="D1130" s="22" t="s">
        <v>1799</v>
      </c>
      <c r="E1130" s="22" t="s">
        <v>1953</v>
      </c>
      <c r="F1130" s="22" t="s">
        <v>1874</v>
      </c>
      <c r="G1130" s="22"/>
      <c r="H1130" s="23" t="s">
        <v>537</v>
      </c>
      <c r="I1130" s="24">
        <v>15390</v>
      </c>
      <c r="J1130" s="32">
        <v>82000</v>
      </c>
      <c r="K1130" s="26" t="s">
        <v>1641</v>
      </c>
      <c r="L1130" s="13">
        <f t="shared" si="582"/>
        <v>1000</v>
      </c>
      <c r="M1130" s="27">
        <f t="shared" ref="M1130:M1141" si="600">+L1130*87</f>
        <v>87000</v>
      </c>
      <c r="N1130" s="27">
        <f t="shared" si="581"/>
        <v>87000.000000000204</v>
      </c>
      <c r="O1130" s="15">
        <v>1</v>
      </c>
      <c r="P1130" s="30">
        <f t="shared" si="594"/>
        <v>128740</v>
      </c>
      <c r="Q1130" s="48">
        <f t="shared" si="595"/>
        <v>128740</v>
      </c>
      <c r="R1130" s="44">
        <f t="shared" si="593"/>
        <v>160925</v>
      </c>
      <c r="S1130" s="48">
        <f t="shared" si="576"/>
        <v>482775</v>
      </c>
      <c r="T1130" s="44">
        <f t="shared" si="596"/>
        <v>169740</v>
      </c>
      <c r="U1130" s="48">
        <f t="shared" si="577"/>
        <v>509220</v>
      </c>
      <c r="V1130" s="44">
        <f t="shared" si="597"/>
        <v>190240</v>
      </c>
      <c r="W1130" s="48">
        <f t="shared" si="578"/>
        <v>570720</v>
      </c>
      <c r="X1130" s="44">
        <f t="shared" si="598"/>
        <v>210740</v>
      </c>
      <c r="Y1130" s="48">
        <f t="shared" si="579"/>
        <v>632220</v>
      </c>
      <c r="Z1130" s="20">
        <f t="shared" si="599"/>
        <v>2194935</v>
      </c>
      <c r="AC1130" s="87">
        <f t="shared" si="583"/>
        <v>1200</v>
      </c>
      <c r="AD1130" s="83">
        <f t="shared" si="584"/>
        <v>111600</v>
      </c>
      <c r="AE1130" s="92">
        <f t="shared" si="585"/>
        <v>1100</v>
      </c>
      <c r="AF1130" s="92">
        <f t="shared" si="586"/>
        <v>1133</v>
      </c>
      <c r="AG1130" s="92">
        <f t="shared" si="587"/>
        <v>1166</v>
      </c>
      <c r="AH1130" s="92">
        <f t="shared" si="588"/>
        <v>1200</v>
      </c>
      <c r="AI1130" s="137">
        <f t="shared" si="589"/>
        <v>106700</v>
      </c>
      <c r="AJ1130" s="137">
        <f t="shared" si="590"/>
        <v>109901</v>
      </c>
      <c r="AK1130" s="137">
        <f t="shared" si="591"/>
        <v>113102</v>
      </c>
      <c r="AL1130" s="137">
        <f t="shared" si="592"/>
        <v>116400</v>
      </c>
    </row>
    <row r="1131" spans="1:38" ht="20.399999999999999">
      <c r="A1131" s="5" t="s">
        <v>285</v>
      </c>
      <c r="B1131" s="5" t="s">
        <v>408</v>
      </c>
      <c r="C1131" s="22" t="s">
        <v>1772</v>
      </c>
      <c r="D1131" s="22" t="s">
        <v>1799</v>
      </c>
      <c r="E1131" s="22" t="s">
        <v>1954</v>
      </c>
      <c r="F1131" s="22" t="s">
        <v>1874</v>
      </c>
      <c r="G1131" s="22"/>
      <c r="H1131" s="23" t="s">
        <v>537</v>
      </c>
      <c r="I1131" s="24">
        <v>19237.5</v>
      </c>
      <c r="J1131" s="32">
        <v>82000</v>
      </c>
      <c r="K1131" s="26" t="s">
        <v>1002</v>
      </c>
      <c r="L1131" s="13">
        <f t="shared" si="582"/>
        <v>1000</v>
      </c>
      <c r="M1131" s="27">
        <f t="shared" si="600"/>
        <v>87000</v>
      </c>
      <c r="N1131" s="27">
        <f t="shared" si="581"/>
        <v>87000.000000000204</v>
      </c>
      <c r="O1131" s="15">
        <v>4</v>
      </c>
      <c r="P1131" s="30">
        <f t="shared" si="594"/>
        <v>128740</v>
      </c>
      <c r="Q1131" s="48">
        <f t="shared" si="595"/>
        <v>514960</v>
      </c>
      <c r="R1131" s="44">
        <f t="shared" si="593"/>
        <v>160925</v>
      </c>
      <c r="S1131" s="48">
        <f t="shared" si="576"/>
        <v>1931100</v>
      </c>
      <c r="T1131" s="44">
        <f t="shared" si="596"/>
        <v>169740</v>
      </c>
      <c r="U1131" s="48">
        <f t="shared" si="577"/>
        <v>2036880</v>
      </c>
      <c r="V1131" s="44">
        <f t="shared" si="597"/>
        <v>190240</v>
      </c>
      <c r="W1131" s="48">
        <f t="shared" si="578"/>
        <v>2282880</v>
      </c>
      <c r="X1131" s="44">
        <f t="shared" si="598"/>
        <v>210740</v>
      </c>
      <c r="Y1131" s="48">
        <f t="shared" si="579"/>
        <v>2528880</v>
      </c>
      <c r="Z1131" s="20">
        <f t="shared" si="599"/>
        <v>8779740</v>
      </c>
      <c r="AC1131" s="87">
        <f t="shared" si="583"/>
        <v>1200</v>
      </c>
      <c r="AD1131" s="83">
        <f t="shared" si="584"/>
        <v>111600</v>
      </c>
      <c r="AE1131" s="92">
        <f t="shared" si="585"/>
        <v>1100</v>
      </c>
      <c r="AF1131" s="92">
        <f t="shared" si="586"/>
        <v>1133</v>
      </c>
      <c r="AG1131" s="92">
        <f t="shared" si="587"/>
        <v>1166</v>
      </c>
      <c r="AH1131" s="92">
        <f t="shared" si="588"/>
        <v>1200</v>
      </c>
      <c r="AI1131" s="137">
        <f t="shared" si="589"/>
        <v>106700</v>
      </c>
      <c r="AJ1131" s="137">
        <f t="shared" si="590"/>
        <v>109901</v>
      </c>
      <c r="AK1131" s="137">
        <f t="shared" si="591"/>
        <v>113102</v>
      </c>
      <c r="AL1131" s="137">
        <f t="shared" si="592"/>
        <v>116400</v>
      </c>
    </row>
    <row r="1132" spans="1:38" ht="20.399999999999999">
      <c r="A1132" s="5" t="s">
        <v>285</v>
      </c>
      <c r="B1132" s="5" t="s">
        <v>408</v>
      </c>
      <c r="C1132" s="22" t="s">
        <v>1772</v>
      </c>
      <c r="D1132" s="22" t="s">
        <v>1799</v>
      </c>
      <c r="E1132" s="22" t="s">
        <v>1955</v>
      </c>
      <c r="F1132" s="22" t="s">
        <v>1956</v>
      </c>
      <c r="G1132" s="22"/>
      <c r="H1132" s="23" t="s">
        <v>537</v>
      </c>
      <c r="I1132" s="24">
        <v>7695</v>
      </c>
      <c r="J1132" s="32">
        <v>12300</v>
      </c>
      <c r="K1132" s="26" t="s">
        <v>555</v>
      </c>
      <c r="L1132" s="13">
        <v>50</v>
      </c>
      <c r="M1132" s="27">
        <f t="shared" si="600"/>
        <v>4350</v>
      </c>
      <c r="N1132" s="27">
        <f t="shared" si="581"/>
        <v>13050.000000000031</v>
      </c>
      <c r="O1132" s="15">
        <v>11</v>
      </c>
      <c r="P1132" s="30">
        <f t="shared" si="594"/>
        <v>19311</v>
      </c>
      <c r="Q1132" s="48">
        <f t="shared" si="595"/>
        <v>212421</v>
      </c>
      <c r="R1132" s="44">
        <f t="shared" si="593"/>
        <v>24138.75</v>
      </c>
      <c r="S1132" s="48">
        <f t="shared" si="576"/>
        <v>796578.75</v>
      </c>
      <c r="T1132" s="44">
        <f t="shared" si="596"/>
        <v>25460.999999999996</v>
      </c>
      <c r="U1132" s="48">
        <f t="shared" si="577"/>
        <v>840212.99999999977</v>
      </c>
      <c r="V1132" s="44">
        <f t="shared" si="597"/>
        <v>28535.999999999996</v>
      </c>
      <c r="W1132" s="48">
        <f t="shared" si="578"/>
        <v>941687.99999999977</v>
      </c>
      <c r="X1132" s="44">
        <f t="shared" si="598"/>
        <v>31610.999999999996</v>
      </c>
      <c r="Y1132" s="48">
        <f t="shared" si="579"/>
        <v>1043162.9999999998</v>
      </c>
      <c r="Z1132" s="20">
        <f t="shared" si="599"/>
        <v>3621642.7499999991</v>
      </c>
      <c r="AC1132" s="87">
        <f t="shared" si="583"/>
        <v>60</v>
      </c>
      <c r="AD1132" s="83">
        <f t="shared" si="584"/>
        <v>5580</v>
      </c>
      <c r="AE1132" s="92">
        <f t="shared" si="585"/>
        <v>55.000000000000007</v>
      </c>
      <c r="AF1132" s="92">
        <f t="shared" si="586"/>
        <v>56.65</v>
      </c>
      <c r="AG1132" s="92">
        <f t="shared" si="587"/>
        <v>58.3</v>
      </c>
      <c r="AH1132" s="92">
        <f t="shared" si="588"/>
        <v>60</v>
      </c>
      <c r="AI1132" s="137">
        <f t="shared" si="589"/>
        <v>5335.0000000000009</v>
      </c>
      <c r="AJ1132" s="137">
        <f t="shared" si="590"/>
        <v>5495.05</v>
      </c>
      <c r="AK1132" s="137">
        <f t="shared" si="591"/>
        <v>5655.0999999999995</v>
      </c>
      <c r="AL1132" s="137">
        <f t="shared" si="592"/>
        <v>5820</v>
      </c>
    </row>
    <row r="1133" spans="1:38" ht="20.399999999999999">
      <c r="A1133" s="5" t="s">
        <v>285</v>
      </c>
      <c r="B1133" s="5" t="s">
        <v>408</v>
      </c>
      <c r="C1133" s="22" t="s">
        <v>1772</v>
      </c>
      <c r="D1133" s="22" t="s">
        <v>1799</v>
      </c>
      <c r="E1133" s="22" t="s">
        <v>1957</v>
      </c>
      <c r="F1133" s="22" t="s">
        <v>1958</v>
      </c>
      <c r="G1133" s="22"/>
      <c r="H1133" s="23" t="s">
        <v>537</v>
      </c>
      <c r="I1133" s="24">
        <v>38475</v>
      </c>
      <c r="J1133" s="32">
        <v>164000</v>
      </c>
      <c r="K1133" s="26" t="s">
        <v>1002</v>
      </c>
      <c r="L1133" s="13">
        <f t="shared" si="582"/>
        <v>2000</v>
      </c>
      <c r="M1133" s="27">
        <f t="shared" si="600"/>
        <v>174000</v>
      </c>
      <c r="N1133" s="27">
        <f t="shared" si="581"/>
        <v>174000.00000000041</v>
      </c>
      <c r="O1133" s="15">
        <v>2</v>
      </c>
      <c r="P1133" s="30">
        <f t="shared" si="594"/>
        <v>257480</v>
      </c>
      <c r="Q1133" s="48">
        <f t="shared" si="595"/>
        <v>514960</v>
      </c>
      <c r="R1133" s="44">
        <f t="shared" si="593"/>
        <v>321850</v>
      </c>
      <c r="S1133" s="48">
        <f t="shared" si="576"/>
        <v>1931100</v>
      </c>
      <c r="T1133" s="44">
        <f t="shared" si="596"/>
        <v>339480</v>
      </c>
      <c r="U1133" s="48">
        <f t="shared" si="577"/>
        <v>2036880</v>
      </c>
      <c r="V1133" s="44">
        <f t="shared" si="597"/>
        <v>380480</v>
      </c>
      <c r="W1133" s="48">
        <f t="shared" si="578"/>
        <v>2282880</v>
      </c>
      <c r="X1133" s="44">
        <f t="shared" si="598"/>
        <v>421480</v>
      </c>
      <c r="Y1133" s="48">
        <f t="shared" si="579"/>
        <v>2528880</v>
      </c>
      <c r="Z1133" s="20">
        <f t="shared" si="599"/>
        <v>8779740</v>
      </c>
      <c r="AC1133" s="87">
        <f t="shared" si="583"/>
        <v>2400</v>
      </c>
      <c r="AD1133" s="83">
        <f t="shared" si="584"/>
        <v>223200</v>
      </c>
      <c r="AE1133" s="92">
        <f t="shared" si="585"/>
        <v>2200</v>
      </c>
      <c r="AF1133" s="92">
        <f t="shared" si="586"/>
        <v>2266</v>
      </c>
      <c r="AG1133" s="92">
        <f t="shared" si="587"/>
        <v>2332</v>
      </c>
      <c r="AH1133" s="92">
        <f t="shared" si="588"/>
        <v>2400</v>
      </c>
      <c r="AI1133" s="137">
        <f t="shared" si="589"/>
        <v>213400</v>
      </c>
      <c r="AJ1133" s="137">
        <f t="shared" si="590"/>
        <v>219802</v>
      </c>
      <c r="AK1133" s="137">
        <f t="shared" si="591"/>
        <v>226204</v>
      </c>
      <c r="AL1133" s="137">
        <f t="shared" si="592"/>
        <v>232800</v>
      </c>
    </row>
    <row r="1134" spans="1:38" ht="20.399999999999999">
      <c r="A1134" s="5" t="s">
        <v>285</v>
      </c>
      <c r="B1134" s="5" t="s">
        <v>408</v>
      </c>
      <c r="C1134" s="22" t="s">
        <v>1772</v>
      </c>
      <c r="D1134" s="22" t="s">
        <v>1799</v>
      </c>
      <c r="E1134" s="22" t="s">
        <v>1959</v>
      </c>
      <c r="F1134" s="22" t="s">
        <v>1956</v>
      </c>
      <c r="G1134" s="22"/>
      <c r="H1134" s="23" t="s">
        <v>537</v>
      </c>
      <c r="I1134" s="24">
        <v>7695</v>
      </c>
      <c r="J1134" s="32">
        <v>12300</v>
      </c>
      <c r="K1134" s="26" t="s">
        <v>555</v>
      </c>
      <c r="L1134" s="13">
        <v>100</v>
      </c>
      <c r="M1134" s="27">
        <f t="shared" si="600"/>
        <v>8700</v>
      </c>
      <c r="N1134" s="27">
        <f t="shared" si="581"/>
        <v>13050.000000000031</v>
      </c>
      <c r="O1134" s="15">
        <v>7</v>
      </c>
      <c r="P1134" s="30">
        <f t="shared" si="594"/>
        <v>19311</v>
      </c>
      <c r="Q1134" s="48">
        <f t="shared" si="595"/>
        <v>135177</v>
      </c>
      <c r="R1134" s="44">
        <f t="shared" si="593"/>
        <v>24138.75</v>
      </c>
      <c r="S1134" s="48">
        <f t="shared" si="576"/>
        <v>506913.75</v>
      </c>
      <c r="T1134" s="44">
        <f t="shared" si="596"/>
        <v>25460.999999999996</v>
      </c>
      <c r="U1134" s="48">
        <f t="shared" si="577"/>
        <v>534680.99999999988</v>
      </c>
      <c r="V1134" s="44">
        <f t="shared" si="597"/>
        <v>28535.999999999996</v>
      </c>
      <c r="W1134" s="48">
        <f t="shared" si="578"/>
        <v>599255.99999999988</v>
      </c>
      <c r="X1134" s="44">
        <f t="shared" si="598"/>
        <v>31610.999999999996</v>
      </c>
      <c r="Y1134" s="48">
        <f t="shared" si="579"/>
        <v>663830.99999999988</v>
      </c>
      <c r="Z1134" s="20">
        <f t="shared" si="599"/>
        <v>2304681.7499999995</v>
      </c>
      <c r="AC1134" s="87">
        <f t="shared" si="583"/>
        <v>120</v>
      </c>
      <c r="AD1134" s="83">
        <f t="shared" si="584"/>
        <v>11160</v>
      </c>
      <c r="AE1134" s="92">
        <f t="shared" si="585"/>
        <v>110.00000000000001</v>
      </c>
      <c r="AF1134" s="92">
        <f t="shared" si="586"/>
        <v>113.3</v>
      </c>
      <c r="AG1134" s="92">
        <f t="shared" si="587"/>
        <v>116.6</v>
      </c>
      <c r="AH1134" s="92">
        <f t="shared" si="588"/>
        <v>120</v>
      </c>
      <c r="AI1134" s="137">
        <f t="shared" si="589"/>
        <v>10670.000000000002</v>
      </c>
      <c r="AJ1134" s="137">
        <f t="shared" si="590"/>
        <v>10990.1</v>
      </c>
      <c r="AK1134" s="137">
        <f t="shared" si="591"/>
        <v>11310.199999999999</v>
      </c>
      <c r="AL1134" s="137">
        <f t="shared" si="592"/>
        <v>11640</v>
      </c>
    </row>
    <row r="1135" spans="1:38" ht="20.399999999999999">
      <c r="A1135" s="5" t="s">
        <v>285</v>
      </c>
      <c r="B1135" s="5" t="s">
        <v>408</v>
      </c>
      <c r="C1135" s="22" t="s">
        <v>1772</v>
      </c>
      <c r="D1135" s="22" t="s">
        <v>1799</v>
      </c>
      <c r="E1135" s="22" t="s">
        <v>1960</v>
      </c>
      <c r="F1135" s="22"/>
      <c r="G1135" s="22"/>
      <c r="H1135" s="23" t="s">
        <v>537</v>
      </c>
      <c r="I1135" s="24">
        <v>38475</v>
      </c>
      <c r="J1135" s="32">
        <v>49200</v>
      </c>
      <c r="K1135" s="26" t="s">
        <v>681</v>
      </c>
      <c r="L1135" s="13">
        <f t="shared" si="582"/>
        <v>600</v>
      </c>
      <c r="M1135" s="27">
        <f t="shared" si="600"/>
        <v>52200</v>
      </c>
      <c r="N1135" s="27">
        <f t="shared" si="581"/>
        <v>52200.000000000124</v>
      </c>
      <c r="O1135" s="15">
        <v>1</v>
      </c>
      <c r="P1135" s="30">
        <f t="shared" si="594"/>
        <v>77244</v>
      </c>
      <c r="Q1135" s="48">
        <f t="shared" si="595"/>
        <v>77244</v>
      </c>
      <c r="R1135" s="44">
        <f t="shared" si="593"/>
        <v>96555</v>
      </c>
      <c r="S1135" s="48">
        <f t="shared" ref="S1135:S1191" si="601">+R1135*O1135*3</f>
        <v>289665</v>
      </c>
      <c r="T1135" s="44">
        <f t="shared" si="596"/>
        <v>101843.99999999999</v>
      </c>
      <c r="U1135" s="48">
        <f t="shared" ref="U1135:U1191" si="602">+T1135*O1135*3</f>
        <v>305531.99999999994</v>
      </c>
      <c r="V1135" s="44">
        <f t="shared" si="597"/>
        <v>114143.99999999999</v>
      </c>
      <c r="W1135" s="48">
        <f t="shared" ref="W1135:W1191" si="603">+V1135*O1135*3</f>
        <v>342431.99999999994</v>
      </c>
      <c r="X1135" s="44">
        <f t="shared" si="598"/>
        <v>126443.99999999999</v>
      </c>
      <c r="Y1135" s="48">
        <f t="shared" ref="Y1135:Y1191" si="604">+X1135*O1135*3</f>
        <v>379331.99999999994</v>
      </c>
      <c r="Z1135" s="20">
        <f t="shared" si="599"/>
        <v>1316960.9999999998</v>
      </c>
      <c r="AC1135" s="87">
        <f t="shared" si="583"/>
        <v>720</v>
      </c>
      <c r="AD1135" s="83">
        <f t="shared" si="584"/>
        <v>66960</v>
      </c>
      <c r="AE1135" s="92">
        <f t="shared" si="585"/>
        <v>660</v>
      </c>
      <c r="AF1135" s="92">
        <f t="shared" si="586"/>
        <v>679.8</v>
      </c>
      <c r="AG1135" s="92">
        <f t="shared" si="587"/>
        <v>699.59999999999991</v>
      </c>
      <c r="AH1135" s="92">
        <f t="shared" si="588"/>
        <v>720</v>
      </c>
      <c r="AI1135" s="137">
        <f t="shared" si="589"/>
        <v>64020</v>
      </c>
      <c r="AJ1135" s="137">
        <f t="shared" si="590"/>
        <v>65940.599999999991</v>
      </c>
      <c r="AK1135" s="137">
        <f t="shared" si="591"/>
        <v>67861.2</v>
      </c>
      <c r="AL1135" s="137">
        <f t="shared" si="592"/>
        <v>69840</v>
      </c>
    </row>
    <row r="1136" spans="1:38" ht="20.399999999999999">
      <c r="A1136" s="5" t="s">
        <v>285</v>
      </c>
      <c r="B1136" s="5" t="s">
        <v>408</v>
      </c>
      <c r="C1136" s="22" t="s">
        <v>1772</v>
      </c>
      <c r="D1136" s="22" t="s">
        <v>1799</v>
      </c>
      <c r="E1136" s="22" t="s">
        <v>1961</v>
      </c>
      <c r="F1136" s="22"/>
      <c r="G1136" s="22"/>
      <c r="H1136" s="23" t="s">
        <v>537</v>
      </c>
      <c r="I1136" s="24">
        <v>115425</v>
      </c>
      <c r="J1136" s="32">
        <v>123000</v>
      </c>
      <c r="K1136" s="26" t="s">
        <v>575</v>
      </c>
      <c r="L1136" s="13">
        <f t="shared" si="582"/>
        <v>1500</v>
      </c>
      <c r="M1136" s="27">
        <f t="shared" si="600"/>
        <v>130500</v>
      </c>
      <c r="N1136" s="27">
        <f t="shared" si="581"/>
        <v>130500.00000000031</v>
      </c>
      <c r="O1136" s="15">
        <v>4</v>
      </c>
      <c r="P1136" s="30">
        <f t="shared" si="594"/>
        <v>193110</v>
      </c>
      <c r="Q1136" s="48">
        <f t="shared" si="595"/>
        <v>772440</v>
      </c>
      <c r="R1136" s="44">
        <f t="shared" si="593"/>
        <v>241387.5</v>
      </c>
      <c r="S1136" s="48">
        <f t="shared" si="601"/>
        <v>2896650</v>
      </c>
      <c r="T1136" s="44">
        <f t="shared" si="596"/>
        <v>254609.99999999997</v>
      </c>
      <c r="U1136" s="48">
        <f t="shared" si="602"/>
        <v>3055319.9999999995</v>
      </c>
      <c r="V1136" s="44">
        <f t="shared" si="597"/>
        <v>285360</v>
      </c>
      <c r="W1136" s="48">
        <f t="shared" si="603"/>
        <v>3424320</v>
      </c>
      <c r="X1136" s="44">
        <f t="shared" si="598"/>
        <v>316110</v>
      </c>
      <c r="Y1136" s="48">
        <f t="shared" si="604"/>
        <v>3793320</v>
      </c>
      <c r="Z1136" s="20">
        <f t="shared" si="599"/>
        <v>13169610</v>
      </c>
      <c r="AC1136" s="87">
        <f t="shared" si="583"/>
        <v>1800</v>
      </c>
      <c r="AD1136" s="83">
        <f t="shared" si="584"/>
        <v>167400</v>
      </c>
      <c r="AE1136" s="92">
        <f t="shared" si="585"/>
        <v>1650.0000000000002</v>
      </c>
      <c r="AF1136" s="92">
        <f t="shared" si="586"/>
        <v>1699.5</v>
      </c>
      <c r="AG1136" s="92">
        <f t="shared" si="587"/>
        <v>1749</v>
      </c>
      <c r="AH1136" s="92">
        <f t="shared" si="588"/>
        <v>1800</v>
      </c>
      <c r="AI1136" s="137">
        <f t="shared" si="589"/>
        <v>160050.00000000003</v>
      </c>
      <c r="AJ1136" s="137">
        <f t="shared" si="590"/>
        <v>164851.5</v>
      </c>
      <c r="AK1136" s="137">
        <f t="shared" si="591"/>
        <v>169653</v>
      </c>
      <c r="AL1136" s="137">
        <f t="shared" si="592"/>
        <v>174600</v>
      </c>
    </row>
    <row r="1137" spans="1:38" ht="20.399999999999999">
      <c r="A1137" s="5" t="s">
        <v>285</v>
      </c>
      <c r="B1137" s="5" t="s">
        <v>408</v>
      </c>
      <c r="C1137" s="22" t="s">
        <v>1772</v>
      </c>
      <c r="D1137" s="22" t="s">
        <v>1799</v>
      </c>
      <c r="E1137" s="22" t="s">
        <v>1962</v>
      </c>
      <c r="F1137" s="22"/>
      <c r="G1137" s="22"/>
      <c r="H1137" s="23" t="s">
        <v>537</v>
      </c>
      <c r="I1137" s="24">
        <v>38475</v>
      </c>
      <c r="J1137" s="32">
        <v>82000</v>
      </c>
      <c r="K1137" s="26" t="s">
        <v>635</v>
      </c>
      <c r="L1137" s="13">
        <f t="shared" si="582"/>
        <v>1000</v>
      </c>
      <c r="M1137" s="27">
        <f t="shared" si="600"/>
        <v>87000</v>
      </c>
      <c r="N1137" s="27">
        <f t="shared" si="581"/>
        <v>87000.000000000204</v>
      </c>
      <c r="O1137" s="15">
        <v>8</v>
      </c>
      <c r="P1137" s="30">
        <f t="shared" si="594"/>
        <v>128740</v>
      </c>
      <c r="Q1137" s="48">
        <f t="shared" si="595"/>
        <v>1029920</v>
      </c>
      <c r="R1137" s="44">
        <f t="shared" si="593"/>
        <v>160925</v>
      </c>
      <c r="S1137" s="48">
        <f t="shared" si="601"/>
        <v>3862200</v>
      </c>
      <c r="T1137" s="44">
        <f t="shared" si="596"/>
        <v>169740</v>
      </c>
      <c r="U1137" s="48">
        <f t="shared" si="602"/>
        <v>4073760</v>
      </c>
      <c r="V1137" s="44">
        <f t="shared" si="597"/>
        <v>190240</v>
      </c>
      <c r="W1137" s="48">
        <f t="shared" si="603"/>
        <v>4565760</v>
      </c>
      <c r="X1137" s="44">
        <f t="shared" si="598"/>
        <v>210740</v>
      </c>
      <c r="Y1137" s="48">
        <f t="shared" si="604"/>
        <v>5057760</v>
      </c>
      <c r="Z1137" s="20">
        <f t="shared" si="599"/>
        <v>17559480</v>
      </c>
      <c r="AC1137" s="87">
        <f t="shared" si="583"/>
        <v>1200</v>
      </c>
      <c r="AD1137" s="83">
        <f t="shared" si="584"/>
        <v>111600</v>
      </c>
      <c r="AE1137" s="92">
        <f t="shared" si="585"/>
        <v>1100</v>
      </c>
      <c r="AF1137" s="92">
        <f t="shared" si="586"/>
        <v>1133</v>
      </c>
      <c r="AG1137" s="92">
        <f t="shared" si="587"/>
        <v>1166</v>
      </c>
      <c r="AH1137" s="92">
        <f t="shared" si="588"/>
        <v>1200</v>
      </c>
      <c r="AI1137" s="137">
        <f t="shared" si="589"/>
        <v>106700</v>
      </c>
      <c r="AJ1137" s="137">
        <f t="shared" si="590"/>
        <v>109901</v>
      </c>
      <c r="AK1137" s="137">
        <f t="shared" si="591"/>
        <v>113102</v>
      </c>
      <c r="AL1137" s="137">
        <f t="shared" si="592"/>
        <v>116400</v>
      </c>
    </row>
    <row r="1138" spans="1:38" ht="20.399999999999999">
      <c r="A1138" s="5" t="s">
        <v>285</v>
      </c>
      <c r="B1138" s="5" t="s">
        <v>408</v>
      </c>
      <c r="C1138" s="22" t="s">
        <v>1772</v>
      </c>
      <c r="D1138" s="22" t="s">
        <v>1799</v>
      </c>
      <c r="E1138" s="22" t="s">
        <v>2237</v>
      </c>
      <c r="F1138" s="22" t="s">
        <v>1800</v>
      </c>
      <c r="G1138" s="22"/>
      <c r="H1138" s="23" t="s">
        <v>537</v>
      </c>
      <c r="I1138" s="24"/>
      <c r="J1138" s="32">
        <v>41000</v>
      </c>
      <c r="K1138" s="26"/>
      <c r="L1138" s="13">
        <f t="shared" si="582"/>
        <v>500</v>
      </c>
      <c r="M1138" s="27">
        <f t="shared" si="600"/>
        <v>43500</v>
      </c>
      <c r="N1138" s="27">
        <f t="shared" si="581"/>
        <v>43500.000000000102</v>
      </c>
      <c r="O1138" s="15">
        <v>5</v>
      </c>
      <c r="P1138" s="30">
        <f t="shared" si="594"/>
        <v>64370</v>
      </c>
      <c r="Q1138" s="48">
        <f t="shared" si="595"/>
        <v>321850</v>
      </c>
      <c r="R1138" s="44">
        <f t="shared" si="593"/>
        <v>80462.5</v>
      </c>
      <c r="S1138" s="48">
        <f t="shared" si="601"/>
        <v>1206937.5</v>
      </c>
      <c r="T1138" s="44">
        <f t="shared" si="596"/>
        <v>84870</v>
      </c>
      <c r="U1138" s="48">
        <f t="shared" si="602"/>
        <v>1273050</v>
      </c>
      <c r="V1138" s="44">
        <f t="shared" si="597"/>
        <v>95120</v>
      </c>
      <c r="W1138" s="48">
        <f t="shared" si="603"/>
        <v>1426800</v>
      </c>
      <c r="X1138" s="44">
        <f t="shared" si="598"/>
        <v>105370</v>
      </c>
      <c r="Y1138" s="48">
        <f t="shared" si="604"/>
        <v>1580550</v>
      </c>
      <c r="Z1138" s="20">
        <f t="shared" si="599"/>
        <v>5487337.5</v>
      </c>
      <c r="AC1138" s="87">
        <f t="shared" si="583"/>
        <v>600</v>
      </c>
      <c r="AD1138" s="83">
        <f t="shared" si="584"/>
        <v>55800</v>
      </c>
      <c r="AE1138" s="92">
        <f t="shared" si="585"/>
        <v>550</v>
      </c>
      <c r="AF1138" s="92">
        <f t="shared" si="586"/>
        <v>566.5</v>
      </c>
      <c r="AG1138" s="92">
        <f t="shared" si="587"/>
        <v>583</v>
      </c>
      <c r="AH1138" s="92">
        <f t="shared" si="588"/>
        <v>600</v>
      </c>
      <c r="AI1138" s="137">
        <f t="shared" si="589"/>
        <v>53350</v>
      </c>
      <c r="AJ1138" s="137">
        <f t="shared" si="590"/>
        <v>54950.5</v>
      </c>
      <c r="AK1138" s="137">
        <f t="shared" si="591"/>
        <v>56551</v>
      </c>
      <c r="AL1138" s="137">
        <f t="shared" si="592"/>
        <v>58200</v>
      </c>
    </row>
    <row r="1139" spans="1:38" ht="20.399999999999999">
      <c r="A1139" s="5" t="s">
        <v>285</v>
      </c>
      <c r="B1139" s="5" t="s">
        <v>408</v>
      </c>
      <c r="C1139" s="22" t="s">
        <v>1772</v>
      </c>
      <c r="D1139" s="22" t="s">
        <v>1807</v>
      </c>
      <c r="E1139" s="22" t="s">
        <v>2236</v>
      </c>
      <c r="F1139" s="22"/>
      <c r="G1139" s="22"/>
      <c r="H1139" s="23" t="s">
        <v>537</v>
      </c>
      <c r="I1139" s="24"/>
      <c r="J1139" s="32">
        <f>+L1139*82</f>
        <v>90200</v>
      </c>
      <c r="K1139" s="26"/>
      <c r="L1139" s="13">
        <v>1100</v>
      </c>
      <c r="M1139" s="27"/>
      <c r="N1139" s="27"/>
      <c r="Q1139" s="48"/>
      <c r="R1139" s="44"/>
      <c r="S1139" s="48"/>
      <c r="T1139" s="44"/>
      <c r="U1139" s="48"/>
      <c r="V1139" s="44"/>
      <c r="W1139" s="48"/>
      <c r="X1139" s="44"/>
      <c r="Y1139" s="48"/>
      <c r="AC1139" s="87">
        <f t="shared" si="583"/>
        <v>1320</v>
      </c>
      <c r="AD1139" s="83"/>
      <c r="AE1139" s="92"/>
      <c r="AF1139" s="92"/>
      <c r="AG1139" s="92"/>
      <c r="AH1139" s="92"/>
      <c r="AI1139" s="137">
        <f t="shared" si="589"/>
        <v>0</v>
      </c>
      <c r="AJ1139" s="137">
        <f t="shared" si="590"/>
        <v>0</v>
      </c>
      <c r="AK1139" s="137">
        <f t="shared" si="591"/>
        <v>0</v>
      </c>
      <c r="AL1139" s="137">
        <f t="shared" si="592"/>
        <v>0</v>
      </c>
    </row>
    <row r="1140" spans="1:38" ht="20.399999999999999">
      <c r="A1140" s="5" t="s">
        <v>285</v>
      </c>
      <c r="B1140" s="5" t="s">
        <v>408</v>
      </c>
      <c r="C1140" s="22" t="s">
        <v>1772</v>
      </c>
      <c r="D1140" s="22" t="s">
        <v>1807</v>
      </c>
      <c r="E1140" s="22" t="s">
        <v>2238</v>
      </c>
      <c r="F1140" s="22"/>
      <c r="G1140" s="22"/>
      <c r="H1140" s="23" t="s">
        <v>537</v>
      </c>
      <c r="I1140" s="24"/>
      <c r="J1140" s="32">
        <v>41000</v>
      </c>
      <c r="K1140" s="26"/>
      <c r="L1140" s="13">
        <f t="shared" si="582"/>
        <v>500</v>
      </c>
      <c r="M1140" s="27">
        <f t="shared" si="600"/>
        <v>43500</v>
      </c>
      <c r="N1140" s="27">
        <f t="shared" si="581"/>
        <v>43500.000000000102</v>
      </c>
      <c r="O1140" s="15">
        <v>10</v>
      </c>
      <c r="P1140" s="30">
        <f t="shared" si="594"/>
        <v>64370</v>
      </c>
      <c r="Q1140" s="48">
        <f t="shared" si="595"/>
        <v>643700</v>
      </c>
      <c r="R1140" s="44">
        <f t="shared" si="593"/>
        <v>80462.5</v>
      </c>
      <c r="S1140" s="48">
        <f t="shared" si="601"/>
        <v>2413875</v>
      </c>
      <c r="T1140" s="44">
        <f t="shared" si="596"/>
        <v>84870</v>
      </c>
      <c r="U1140" s="48">
        <f t="shared" si="602"/>
        <v>2546100</v>
      </c>
      <c r="V1140" s="44">
        <f t="shared" si="597"/>
        <v>95120</v>
      </c>
      <c r="W1140" s="48">
        <f t="shared" si="603"/>
        <v>2853600</v>
      </c>
      <c r="X1140" s="44">
        <f t="shared" si="598"/>
        <v>105370</v>
      </c>
      <c r="Y1140" s="48">
        <f t="shared" si="604"/>
        <v>3161100</v>
      </c>
      <c r="Z1140" s="20">
        <f t="shared" si="599"/>
        <v>10974675</v>
      </c>
      <c r="AC1140" s="87">
        <f t="shared" si="583"/>
        <v>600</v>
      </c>
      <c r="AD1140" s="83">
        <f t="shared" si="584"/>
        <v>55800</v>
      </c>
      <c r="AE1140" s="92">
        <f t="shared" si="585"/>
        <v>550</v>
      </c>
      <c r="AF1140" s="92">
        <f t="shared" si="586"/>
        <v>566.5</v>
      </c>
      <c r="AG1140" s="92">
        <f t="shared" si="587"/>
        <v>583</v>
      </c>
      <c r="AH1140" s="92">
        <f t="shared" si="588"/>
        <v>600</v>
      </c>
      <c r="AI1140" s="137">
        <f t="shared" si="589"/>
        <v>53350</v>
      </c>
      <c r="AJ1140" s="137">
        <f t="shared" si="590"/>
        <v>54950.5</v>
      </c>
      <c r="AK1140" s="137">
        <f t="shared" si="591"/>
        <v>56551</v>
      </c>
      <c r="AL1140" s="137">
        <f t="shared" si="592"/>
        <v>58200</v>
      </c>
    </row>
    <row r="1141" spans="1:38" ht="20.399999999999999">
      <c r="A1141" s="5" t="s">
        <v>285</v>
      </c>
      <c r="B1141" s="5" t="s">
        <v>408</v>
      </c>
      <c r="C1141" s="22" t="s">
        <v>1772</v>
      </c>
      <c r="D1141" s="22" t="s">
        <v>1799</v>
      </c>
      <c r="E1141" s="22" t="s">
        <v>1963</v>
      </c>
      <c r="F1141" s="22"/>
      <c r="G1141" s="22"/>
      <c r="H1141" s="23" t="s">
        <v>537</v>
      </c>
      <c r="I1141" s="24">
        <v>7695</v>
      </c>
      <c r="J1141" s="32">
        <v>12300</v>
      </c>
      <c r="K1141" s="26" t="s">
        <v>555</v>
      </c>
      <c r="L1141" s="13">
        <f t="shared" si="582"/>
        <v>150</v>
      </c>
      <c r="M1141" s="27">
        <f t="shared" si="600"/>
        <v>13050</v>
      </c>
      <c r="N1141" s="27">
        <f t="shared" si="581"/>
        <v>13050.000000000031</v>
      </c>
      <c r="O1141" s="15">
        <v>1</v>
      </c>
      <c r="P1141" s="30">
        <f t="shared" si="594"/>
        <v>19311</v>
      </c>
      <c r="Q1141" s="48">
        <f t="shared" si="595"/>
        <v>19311</v>
      </c>
      <c r="R1141" s="44">
        <f t="shared" si="593"/>
        <v>24138.75</v>
      </c>
      <c r="S1141" s="48">
        <f t="shared" si="601"/>
        <v>72416.25</v>
      </c>
      <c r="T1141" s="44">
        <f t="shared" si="596"/>
        <v>25460.999999999996</v>
      </c>
      <c r="U1141" s="48">
        <f t="shared" si="602"/>
        <v>76382.999999999985</v>
      </c>
      <c r="V1141" s="44">
        <f t="shared" si="597"/>
        <v>28535.999999999996</v>
      </c>
      <c r="W1141" s="48">
        <f t="shared" si="603"/>
        <v>85607.999999999985</v>
      </c>
      <c r="X1141" s="44">
        <f t="shared" si="598"/>
        <v>31610.999999999996</v>
      </c>
      <c r="Y1141" s="48">
        <f t="shared" si="604"/>
        <v>94832.999999999985</v>
      </c>
      <c r="Z1141" s="20">
        <f t="shared" si="599"/>
        <v>329240.24999999994</v>
      </c>
      <c r="AC1141" s="87">
        <f t="shared" si="583"/>
        <v>180</v>
      </c>
      <c r="AD1141" s="83">
        <f t="shared" si="584"/>
        <v>16740</v>
      </c>
      <c r="AE1141" s="92">
        <f t="shared" si="585"/>
        <v>165</v>
      </c>
      <c r="AF1141" s="92">
        <f t="shared" si="586"/>
        <v>169.95</v>
      </c>
      <c r="AG1141" s="92">
        <f t="shared" si="587"/>
        <v>174.89999999999998</v>
      </c>
      <c r="AH1141" s="92">
        <f t="shared" si="588"/>
        <v>180</v>
      </c>
      <c r="AI1141" s="137">
        <f t="shared" si="589"/>
        <v>16005</v>
      </c>
      <c r="AJ1141" s="137">
        <f t="shared" si="590"/>
        <v>16485.149999999998</v>
      </c>
      <c r="AK1141" s="137">
        <f t="shared" si="591"/>
        <v>16965.3</v>
      </c>
      <c r="AL1141" s="137">
        <f t="shared" si="592"/>
        <v>17460</v>
      </c>
    </row>
    <row r="1142" spans="1:38" ht="20.399999999999999">
      <c r="A1142" s="5" t="s">
        <v>285</v>
      </c>
      <c r="B1142" s="5" t="s">
        <v>408</v>
      </c>
      <c r="C1142" s="129" t="s">
        <v>1670</v>
      </c>
      <c r="D1142" s="129" t="s">
        <v>1799</v>
      </c>
      <c r="E1142" s="129" t="s">
        <v>1964</v>
      </c>
      <c r="F1142" s="129" t="s">
        <v>1965</v>
      </c>
      <c r="G1142" s="129"/>
      <c r="H1142" s="131" t="s">
        <v>537</v>
      </c>
      <c r="I1142" s="132">
        <v>1350</v>
      </c>
      <c r="J1142" s="133">
        <f>150*82</f>
        <v>12300</v>
      </c>
      <c r="K1142" s="26"/>
      <c r="L1142" s="13">
        <v>100</v>
      </c>
      <c r="M1142" s="27"/>
      <c r="N1142" s="27">
        <f t="shared" ref="N1142:N1196" si="605">+(1.0609756097561)*J1142</f>
        <v>13050.000000000031</v>
      </c>
      <c r="O1142" s="15">
        <v>7</v>
      </c>
      <c r="P1142" s="30">
        <f t="shared" si="594"/>
        <v>19311</v>
      </c>
      <c r="Q1142" s="48">
        <f t="shared" si="595"/>
        <v>135177</v>
      </c>
      <c r="R1142" s="44">
        <f t="shared" si="593"/>
        <v>24138.75</v>
      </c>
      <c r="S1142" s="48">
        <f t="shared" si="601"/>
        <v>506913.75</v>
      </c>
      <c r="T1142" s="44">
        <f t="shared" si="596"/>
        <v>25460.999999999996</v>
      </c>
      <c r="U1142" s="48">
        <f t="shared" si="602"/>
        <v>534680.99999999988</v>
      </c>
      <c r="V1142" s="44">
        <f t="shared" si="597"/>
        <v>28535.999999999996</v>
      </c>
      <c r="W1142" s="48">
        <f t="shared" si="603"/>
        <v>599255.99999999988</v>
      </c>
      <c r="X1142" s="44">
        <f t="shared" si="598"/>
        <v>31610.999999999996</v>
      </c>
      <c r="Y1142" s="48">
        <f t="shared" si="604"/>
        <v>663830.99999999988</v>
      </c>
      <c r="Z1142" s="20">
        <f t="shared" si="599"/>
        <v>2304681.7499999995</v>
      </c>
      <c r="AC1142" s="87">
        <f t="shared" si="583"/>
        <v>120</v>
      </c>
      <c r="AD1142" s="83">
        <f t="shared" si="584"/>
        <v>11160</v>
      </c>
      <c r="AE1142" s="92">
        <f t="shared" si="585"/>
        <v>110.00000000000001</v>
      </c>
      <c r="AF1142" s="92">
        <f t="shared" si="586"/>
        <v>113.3</v>
      </c>
      <c r="AG1142" s="92">
        <f t="shared" si="587"/>
        <v>116.6</v>
      </c>
      <c r="AH1142" s="92">
        <f t="shared" si="588"/>
        <v>120</v>
      </c>
      <c r="AI1142" s="137">
        <f t="shared" si="589"/>
        <v>10670.000000000002</v>
      </c>
      <c r="AJ1142" s="137">
        <f t="shared" si="590"/>
        <v>10990.1</v>
      </c>
      <c r="AK1142" s="137">
        <f t="shared" si="591"/>
        <v>11310.199999999999</v>
      </c>
      <c r="AL1142" s="137">
        <f t="shared" si="592"/>
        <v>11640</v>
      </c>
    </row>
    <row r="1143" spans="1:38" ht="20.399999999999999">
      <c r="A1143" s="5" t="s">
        <v>285</v>
      </c>
      <c r="B1143" s="5" t="s">
        <v>408</v>
      </c>
      <c r="C1143" s="22" t="s">
        <v>1772</v>
      </c>
      <c r="D1143" s="22" t="s">
        <v>1799</v>
      </c>
      <c r="E1143" s="22" t="s">
        <v>1966</v>
      </c>
      <c r="F1143" s="22" t="s">
        <v>1849</v>
      </c>
      <c r="G1143" s="22" t="s">
        <v>2239</v>
      </c>
      <c r="H1143" s="23" t="s">
        <v>537</v>
      </c>
      <c r="I1143" s="24"/>
      <c r="J1143" s="32">
        <v>32800</v>
      </c>
      <c r="K1143" s="26"/>
      <c r="L1143" s="13">
        <f t="shared" si="582"/>
        <v>400</v>
      </c>
      <c r="M1143" s="27">
        <f t="shared" ref="M1143:M1197" si="606">+L1143*87</f>
        <v>34800</v>
      </c>
      <c r="N1143" s="27">
        <f t="shared" si="605"/>
        <v>34800.00000000008</v>
      </c>
      <c r="O1143" s="15">
        <v>4</v>
      </c>
      <c r="P1143" s="30">
        <f t="shared" si="594"/>
        <v>51496</v>
      </c>
      <c r="Q1143" s="48">
        <f t="shared" si="595"/>
        <v>205984</v>
      </c>
      <c r="R1143" s="44">
        <f t="shared" si="593"/>
        <v>64370</v>
      </c>
      <c r="S1143" s="48">
        <f t="shared" si="601"/>
        <v>772440</v>
      </c>
      <c r="T1143" s="44">
        <f t="shared" si="596"/>
        <v>67896</v>
      </c>
      <c r="U1143" s="48">
        <f t="shared" si="602"/>
        <v>814752</v>
      </c>
      <c r="V1143" s="44">
        <f t="shared" si="597"/>
        <v>76096</v>
      </c>
      <c r="W1143" s="48">
        <f t="shared" si="603"/>
        <v>913152</v>
      </c>
      <c r="X1143" s="44">
        <f t="shared" si="598"/>
        <v>84296</v>
      </c>
      <c r="Y1143" s="48">
        <f t="shared" si="604"/>
        <v>1011552</v>
      </c>
      <c r="Z1143" s="20">
        <f t="shared" si="599"/>
        <v>3511896</v>
      </c>
      <c r="AC1143" s="87">
        <f t="shared" si="583"/>
        <v>480</v>
      </c>
      <c r="AD1143" s="83">
        <f t="shared" si="584"/>
        <v>44640</v>
      </c>
      <c r="AE1143" s="92">
        <f t="shared" si="585"/>
        <v>440.00000000000006</v>
      </c>
      <c r="AF1143" s="92">
        <f t="shared" si="586"/>
        <v>453.2</v>
      </c>
      <c r="AG1143" s="92">
        <f t="shared" si="587"/>
        <v>466.4</v>
      </c>
      <c r="AH1143" s="92">
        <f t="shared" si="588"/>
        <v>480</v>
      </c>
      <c r="AI1143" s="137">
        <f t="shared" si="589"/>
        <v>42680.000000000007</v>
      </c>
      <c r="AJ1143" s="137">
        <f t="shared" si="590"/>
        <v>43960.4</v>
      </c>
      <c r="AK1143" s="137">
        <f t="shared" si="591"/>
        <v>45240.799999999996</v>
      </c>
      <c r="AL1143" s="137">
        <f t="shared" si="592"/>
        <v>46560</v>
      </c>
    </row>
    <row r="1144" spans="1:38" ht="20.399999999999999">
      <c r="A1144" s="5" t="s">
        <v>285</v>
      </c>
      <c r="B1144" s="5" t="s">
        <v>408</v>
      </c>
      <c r="C1144" s="22" t="s">
        <v>1772</v>
      </c>
      <c r="D1144" s="22" t="s">
        <v>1807</v>
      </c>
      <c r="E1144" s="22" t="s">
        <v>1967</v>
      </c>
      <c r="F1144" s="22" t="s">
        <v>1968</v>
      </c>
      <c r="G1144" s="22"/>
      <c r="H1144" s="23" t="s">
        <v>537</v>
      </c>
      <c r="I1144" s="24">
        <v>1687.5</v>
      </c>
      <c r="J1144" s="32">
        <v>82000</v>
      </c>
      <c r="K1144" s="26" t="s">
        <v>1969</v>
      </c>
      <c r="L1144" s="13">
        <f t="shared" si="582"/>
        <v>1000</v>
      </c>
      <c r="M1144" s="27">
        <f t="shared" si="606"/>
        <v>87000</v>
      </c>
      <c r="N1144" s="27">
        <f t="shared" si="605"/>
        <v>87000.000000000204</v>
      </c>
      <c r="O1144" s="15">
        <v>5</v>
      </c>
      <c r="P1144" s="30">
        <f t="shared" si="594"/>
        <v>128740</v>
      </c>
      <c r="Q1144" s="48">
        <f t="shared" si="595"/>
        <v>643700</v>
      </c>
      <c r="R1144" s="44">
        <f t="shared" si="593"/>
        <v>160925</v>
      </c>
      <c r="S1144" s="48">
        <f t="shared" si="601"/>
        <v>2413875</v>
      </c>
      <c r="T1144" s="44">
        <f t="shared" si="596"/>
        <v>169740</v>
      </c>
      <c r="U1144" s="48">
        <f t="shared" si="602"/>
        <v>2546100</v>
      </c>
      <c r="V1144" s="44">
        <f t="shared" si="597"/>
        <v>190240</v>
      </c>
      <c r="W1144" s="48">
        <f t="shared" si="603"/>
        <v>2853600</v>
      </c>
      <c r="X1144" s="44">
        <f t="shared" si="598"/>
        <v>210740</v>
      </c>
      <c r="Y1144" s="48">
        <f t="shared" si="604"/>
        <v>3161100</v>
      </c>
      <c r="Z1144" s="20">
        <f t="shared" si="599"/>
        <v>10974675</v>
      </c>
      <c r="AC1144" s="87">
        <f t="shared" si="583"/>
        <v>1200</v>
      </c>
      <c r="AD1144" s="83">
        <f t="shared" si="584"/>
        <v>111600</v>
      </c>
      <c r="AE1144" s="92">
        <f t="shared" si="585"/>
        <v>1100</v>
      </c>
      <c r="AF1144" s="92">
        <f t="shared" si="586"/>
        <v>1133</v>
      </c>
      <c r="AG1144" s="92">
        <f t="shared" si="587"/>
        <v>1166</v>
      </c>
      <c r="AH1144" s="92">
        <f t="shared" si="588"/>
        <v>1200</v>
      </c>
      <c r="AI1144" s="137">
        <f t="shared" si="589"/>
        <v>106700</v>
      </c>
      <c r="AJ1144" s="137">
        <f t="shared" si="590"/>
        <v>109901</v>
      </c>
      <c r="AK1144" s="137">
        <f t="shared" si="591"/>
        <v>113102</v>
      </c>
      <c r="AL1144" s="137">
        <f t="shared" si="592"/>
        <v>116400</v>
      </c>
    </row>
    <row r="1145" spans="1:38" ht="20.399999999999999">
      <c r="A1145" s="5" t="s">
        <v>285</v>
      </c>
      <c r="B1145" s="5" t="s">
        <v>408</v>
      </c>
      <c r="C1145" s="22" t="s">
        <v>1772</v>
      </c>
      <c r="D1145" s="22" t="s">
        <v>1809</v>
      </c>
      <c r="E1145" s="22" t="s">
        <v>1967</v>
      </c>
      <c r="F1145" s="22" t="s">
        <v>1970</v>
      </c>
      <c r="G1145" s="22"/>
      <c r="H1145" s="23" t="s">
        <v>537</v>
      </c>
      <c r="I1145" s="24"/>
      <c r="J1145" s="32">
        <v>41000</v>
      </c>
      <c r="K1145" s="26"/>
      <c r="L1145" s="13">
        <f t="shared" si="582"/>
        <v>500</v>
      </c>
      <c r="M1145" s="27">
        <f t="shared" si="606"/>
        <v>43500</v>
      </c>
      <c r="N1145" s="27">
        <f t="shared" si="605"/>
        <v>43500.000000000102</v>
      </c>
      <c r="O1145" s="15">
        <v>2</v>
      </c>
      <c r="P1145" s="30">
        <f t="shared" si="594"/>
        <v>64370</v>
      </c>
      <c r="Q1145" s="48">
        <f t="shared" si="595"/>
        <v>128740</v>
      </c>
      <c r="R1145" s="44">
        <f t="shared" si="593"/>
        <v>80462.5</v>
      </c>
      <c r="S1145" s="48">
        <f t="shared" si="601"/>
        <v>482775</v>
      </c>
      <c r="T1145" s="44">
        <f t="shared" si="596"/>
        <v>84870</v>
      </c>
      <c r="U1145" s="48">
        <f t="shared" si="602"/>
        <v>509220</v>
      </c>
      <c r="V1145" s="44">
        <f t="shared" si="597"/>
        <v>95120</v>
      </c>
      <c r="W1145" s="48">
        <f t="shared" si="603"/>
        <v>570720</v>
      </c>
      <c r="X1145" s="44">
        <f t="shared" si="598"/>
        <v>105370</v>
      </c>
      <c r="Y1145" s="48">
        <f t="shared" si="604"/>
        <v>632220</v>
      </c>
      <c r="Z1145" s="20">
        <f t="shared" si="599"/>
        <v>2194935</v>
      </c>
      <c r="AC1145" s="87">
        <f t="shared" si="583"/>
        <v>600</v>
      </c>
      <c r="AD1145" s="83">
        <f t="shared" si="584"/>
        <v>55800</v>
      </c>
      <c r="AE1145" s="92">
        <f t="shared" si="585"/>
        <v>550</v>
      </c>
      <c r="AF1145" s="92">
        <f t="shared" si="586"/>
        <v>566.5</v>
      </c>
      <c r="AG1145" s="92">
        <f t="shared" si="587"/>
        <v>583</v>
      </c>
      <c r="AH1145" s="92">
        <f t="shared" si="588"/>
        <v>600</v>
      </c>
      <c r="AI1145" s="137">
        <f t="shared" si="589"/>
        <v>53350</v>
      </c>
      <c r="AJ1145" s="137">
        <f t="shared" si="590"/>
        <v>54950.5</v>
      </c>
      <c r="AK1145" s="137">
        <f t="shared" si="591"/>
        <v>56551</v>
      </c>
      <c r="AL1145" s="137">
        <f t="shared" si="592"/>
        <v>58200</v>
      </c>
    </row>
    <row r="1146" spans="1:38" ht="20.399999999999999">
      <c r="A1146" s="5" t="s">
        <v>285</v>
      </c>
      <c r="B1146" s="5" t="s">
        <v>408</v>
      </c>
      <c r="C1146" s="129" t="s">
        <v>1772</v>
      </c>
      <c r="D1146" s="129" t="s">
        <v>1799</v>
      </c>
      <c r="E1146" s="129" t="s">
        <v>1971</v>
      </c>
      <c r="F1146" s="129" t="s">
        <v>1876</v>
      </c>
      <c r="G1146" s="129" t="s">
        <v>2240</v>
      </c>
      <c r="H1146" s="131" t="s">
        <v>537</v>
      </c>
      <c r="I1146" s="132"/>
      <c r="J1146" s="133">
        <v>16400</v>
      </c>
      <c r="K1146" s="134"/>
      <c r="L1146" s="13">
        <v>250</v>
      </c>
      <c r="M1146" s="27">
        <f t="shared" si="606"/>
        <v>21750</v>
      </c>
      <c r="N1146" s="27">
        <f t="shared" si="605"/>
        <v>17400.00000000004</v>
      </c>
      <c r="O1146" s="15">
        <v>50</v>
      </c>
      <c r="P1146" s="30">
        <f t="shared" si="594"/>
        <v>25748</v>
      </c>
      <c r="Q1146" s="48">
        <f t="shared" si="595"/>
        <v>1287400</v>
      </c>
      <c r="R1146" s="44">
        <f t="shared" si="593"/>
        <v>32185</v>
      </c>
      <c r="S1146" s="48">
        <f t="shared" si="601"/>
        <v>4827750</v>
      </c>
      <c r="T1146" s="44">
        <f t="shared" si="596"/>
        <v>33948</v>
      </c>
      <c r="U1146" s="48">
        <f t="shared" si="602"/>
        <v>5092200</v>
      </c>
      <c r="V1146" s="44">
        <f t="shared" si="597"/>
        <v>38048</v>
      </c>
      <c r="W1146" s="48">
        <f t="shared" si="603"/>
        <v>5707200</v>
      </c>
      <c r="X1146" s="44">
        <f t="shared" si="598"/>
        <v>42148</v>
      </c>
      <c r="Y1146" s="48">
        <f t="shared" si="604"/>
        <v>6322200</v>
      </c>
      <c r="Z1146" s="20">
        <f t="shared" si="599"/>
        <v>21949350</v>
      </c>
      <c r="AC1146" s="87">
        <f t="shared" ref="AC1146:AC1203" si="607">L1146*1.2</f>
        <v>300</v>
      </c>
      <c r="AD1146" s="83">
        <f t="shared" ref="AD1146:AD1202" si="608">AC1146*93</f>
        <v>27900</v>
      </c>
      <c r="AE1146" s="92">
        <f t="shared" si="585"/>
        <v>275</v>
      </c>
      <c r="AF1146" s="92">
        <f t="shared" si="586"/>
        <v>283.25</v>
      </c>
      <c r="AG1146" s="92">
        <f t="shared" si="587"/>
        <v>291.5</v>
      </c>
      <c r="AH1146" s="92">
        <f t="shared" si="588"/>
        <v>300</v>
      </c>
      <c r="AI1146" s="137">
        <f t="shared" si="589"/>
        <v>26675</v>
      </c>
      <c r="AJ1146" s="137">
        <f t="shared" si="590"/>
        <v>27475.25</v>
      </c>
      <c r="AK1146" s="137">
        <f t="shared" si="591"/>
        <v>28275.5</v>
      </c>
      <c r="AL1146" s="137">
        <f t="shared" si="592"/>
        <v>29100</v>
      </c>
    </row>
    <row r="1147" spans="1:38" ht="20.399999999999999">
      <c r="A1147" s="5" t="s">
        <v>285</v>
      </c>
      <c r="B1147" s="5" t="s">
        <v>408</v>
      </c>
      <c r="C1147" s="22" t="s">
        <v>1772</v>
      </c>
      <c r="D1147" s="22" t="s">
        <v>1799</v>
      </c>
      <c r="E1147" s="22" t="s">
        <v>1972</v>
      </c>
      <c r="F1147" s="22"/>
      <c r="G1147" s="22"/>
      <c r="H1147" s="23" t="s">
        <v>537</v>
      </c>
      <c r="I1147" s="24">
        <v>7695</v>
      </c>
      <c r="J1147" s="32">
        <v>12300</v>
      </c>
      <c r="K1147" s="26" t="s">
        <v>555</v>
      </c>
      <c r="L1147" s="13">
        <v>100</v>
      </c>
      <c r="M1147" s="27">
        <f t="shared" si="606"/>
        <v>8700</v>
      </c>
      <c r="N1147" s="27">
        <f t="shared" si="605"/>
        <v>13050.000000000031</v>
      </c>
      <c r="O1147" s="15">
        <v>5</v>
      </c>
      <c r="P1147" s="30">
        <f t="shared" si="594"/>
        <v>19311</v>
      </c>
      <c r="Q1147" s="48">
        <f t="shared" si="595"/>
        <v>96555</v>
      </c>
      <c r="R1147" s="44">
        <f t="shared" si="593"/>
        <v>24138.75</v>
      </c>
      <c r="S1147" s="48">
        <f t="shared" si="601"/>
        <v>362081.25</v>
      </c>
      <c r="T1147" s="44">
        <f t="shared" si="596"/>
        <v>25460.999999999996</v>
      </c>
      <c r="U1147" s="48">
        <f t="shared" si="602"/>
        <v>381914.99999999994</v>
      </c>
      <c r="V1147" s="44">
        <f t="shared" si="597"/>
        <v>28535.999999999996</v>
      </c>
      <c r="W1147" s="48">
        <f t="shared" si="603"/>
        <v>428039.99999999988</v>
      </c>
      <c r="X1147" s="44">
        <f t="shared" si="598"/>
        <v>31610.999999999996</v>
      </c>
      <c r="Y1147" s="48">
        <f t="shared" si="604"/>
        <v>474164.99999999988</v>
      </c>
      <c r="Z1147" s="20">
        <f t="shared" si="599"/>
        <v>1646201.2499999998</v>
      </c>
      <c r="AC1147" s="87">
        <f t="shared" si="607"/>
        <v>120</v>
      </c>
      <c r="AD1147" s="83">
        <f t="shared" si="608"/>
        <v>11160</v>
      </c>
      <c r="AE1147" s="92">
        <f t="shared" si="585"/>
        <v>110.00000000000001</v>
      </c>
      <c r="AF1147" s="92">
        <f t="shared" si="586"/>
        <v>113.3</v>
      </c>
      <c r="AG1147" s="92">
        <f t="shared" si="587"/>
        <v>116.6</v>
      </c>
      <c r="AH1147" s="92">
        <f t="shared" si="588"/>
        <v>120</v>
      </c>
      <c r="AI1147" s="137">
        <f t="shared" si="589"/>
        <v>10670.000000000002</v>
      </c>
      <c r="AJ1147" s="137">
        <f t="shared" si="590"/>
        <v>10990.1</v>
      </c>
      <c r="AK1147" s="137">
        <f t="shared" si="591"/>
        <v>11310.199999999999</v>
      </c>
      <c r="AL1147" s="137">
        <f t="shared" si="592"/>
        <v>11640</v>
      </c>
    </row>
    <row r="1148" spans="1:38" ht="20.399999999999999">
      <c r="A1148" s="5" t="s">
        <v>285</v>
      </c>
      <c r="B1148" s="5" t="s">
        <v>408</v>
      </c>
      <c r="C1148" s="22" t="s">
        <v>1772</v>
      </c>
      <c r="D1148" s="22" t="s">
        <v>1799</v>
      </c>
      <c r="E1148" s="22" t="s">
        <v>1973</v>
      </c>
      <c r="F1148" s="22"/>
      <c r="G1148" s="22"/>
      <c r="H1148" s="23" t="s">
        <v>537</v>
      </c>
      <c r="I1148" s="24">
        <v>7695</v>
      </c>
      <c r="J1148" s="32">
        <v>12300</v>
      </c>
      <c r="K1148" s="26" t="s">
        <v>555</v>
      </c>
      <c r="L1148" s="13">
        <v>100</v>
      </c>
      <c r="M1148" s="27">
        <f t="shared" si="606"/>
        <v>8700</v>
      </c>
      <c r="N1148" s="27">
        <f t="shared" si="605"/>
        <v>13050.000000000031</v>
      </c>
      <c r="O1148" s="15">
        <v>5</v>
      </c>
      <c r="P1148" s="30">
        <f t="shared" si="594"/>
        <v>19311</v>
      </c>
      <c r="Q1148" s="48">
        <f t="shared" si="595"/>
        <v>96555</v>
      </c>
      <c r="R1148" s="44">
        <f t="shared" si="593"/>
        <v>24138.75</v>
      </c>
      <c r="S1148" s="48">
        <f t="shared" si="601"/>
        <v>362081.25</v>
      </c>
      <c r="T1148" s="44">
        <f t="shared" si="596"/>
        <v>25460.999999999996</v>
      </c>
      <c r="U1148" s="48">
        <f t="shared" si="602"/>
        <v>381914.99999999994</v>
      </c>
      <c r="V1148" s="44">
        <f t="shared" si="597"/>
        <v>28535.999999999996</v>
      </c>
      <c r="W1148" s="48">
        <f t="shared" si="603"/>
        <v>428039.99999999988</v>
      </c>
      <c r="X1148" s="44">
        <f t="shared" si="598"/>
        <v>31610.999999999996</v>
      </c>
      <c r="Y1148" s="48">
        <f t="shared" si="604"/>
        <v>474164.99999999988</v>
      </c>
      <c r="Z1148" s="20">
        <f t="shared" si="599"/>
        <v>1646201.2499999998</v>
      </c>
      <c r="AC1148" s="87">
        <f t="shared" si="607"/>
        <v>120</v>
      </c>
      <c r="AD1148" s="83">
        <f t="shared" si="608"/>
        <v>11160</v>
      </c>
      <c r="AE1148" s="92">
        <f t="shared" si="585"/>
        <v>110.00000000000001</v>
      </c>
      <c r="AF1148" s="92">
        <f t="shared" si="586"/>
        <v>113.3</v>
      </c>
      <c r="AG1148" s="92">
        <f t="shared" si="587"/>
        <v>116.6</v>
      </c>
      <c r="AH1148" s="92">
        <f t="shared" si="588"/>
        <v>120</v>
      </c>
      <c r="AI1148" s="137">
        <f t="shared" si="589"/>
        <v>10670.000000000002</v>
      </c>
      <c r="AJ1148" s="137">
        <f t="shared" si="590"/>
        <v>10990.1</v>
      </c>
      <c r="AK1148" s="137">
        <f t="shared" si="591"/>
        <v>11310.199999999999</v>
      </c>
      <c r="AL1148" s="137">
        <f t="shared" si="592"/>
        <v>11640</v>
      </c>
    </row>
    <row r="1149" spans="1:38" ht="20.399999999999999">
      <c r="A1149" s="5" t="s">
        <v>285</v>
      </c>
      <c r="B1149" s="5" t="s">
        <v>408</v>
      </c>
      <c r="C1149" s="22" t="s">
        <v>1772</v>
      </c>
      <c r="D1149" s="22" t="s">
        <v>1799</v>
      </c>
      <c r="E1149" s="22" t="s">
        <v>1974</v>
      </c>
      <c r="F1149" s="22"/>
      <c r="G1149" s="22"/>
      <c r="H1149" s="23" t="s">
        <v>537</v>
      </c>
      <c r="I1149" s="24">
        <v>15390</v>
      </c>
      <c r="J1149" s="32">
        <v>12300</v>
      </c>
      <c r="K1149" s="26" t="s">
        <v>544</v>
      </c>
      <c r="L1149" s="13">
        <f t="shared" ref="L1149:L1210" si="609">+J1149/82</f>
        <v>150</v>
      </c>
      <c r="M1149" s="27">
        <f t="shared" si="606"/>
        <v>13050</v>
      </c>
      <c r="N1149" s="27">
        <f t="shared" si="605"/>
        <v>13050.000000000031</v>
      </c>
      <c r="O1149" s="15">
        <v>5</v>
      </c>
      <c r="P1149" s="30">
        <f t="shared" si="594"/>
        <v>19311</v>
      </c>
      <c r="Q1149" s="48">
        <f t="shared" si="595"/>
        <v>96555</v>
      </c>
      <c r="R1149" s="44">
        <f t="shared" si="593"/>
        <v>24138.75</v>
      </c>
      <c r="S1149" s="48">
        <f t="shared" si="601"/>
        <v>362081.25</v>
      </c>
      <c r="T1149" s="44">
        <f t="shared" si="596"/>
        <v>25460.999999999996</v>
      </c>
      <c r="U1149" s="48">
        <f t="shared" si="602"/>
        <v>381914.99999999994</v>
      </c>
      <c r="V1149" s="44">
        <f t="shared" si="597"/>
        <v>28535.999999999996</v>
      </c>
      <c r="W1149" s="48">
        <f t="shared" si="603"/>
        <v>428039.99999999988</v>
      </c>
      <c r="X1149" s="44">
        <f t="shared" si="598"/>
        <v>31610.999999999996</v>
      </c>
      <c r="Y1149" s="48">
        <f t="shared" si="604"/>
        <v>474164.99999999988</v>
      </c>
      <c r="Z1149" s="20">
        <f t="shared" si="599"/>
        <v>1646201.2499999998</v>
      </c>
      <c r="AC1149" s="87">
        <f t="shared" si="607"/>
        <v>180</v>
      </c>
      <c r="AD1149" s="83">
        <f t="shared" si="608"/>
        <v>16740</v>
      </c>
      <c r="AE1149" s="92">
        <f t="shared" si="585"/>
        <v>165</v>
      </c>
      <c r="AF1149" s="92">
        <f t="shared" si="586"/>
        <v>169.95</v>
      </c>
      <c r="AG1149" s="92">
        <f t="shared" si="587"/>
        <v>174.89999999999998</v>
      </c>
      <c r="AH1149" s="92">
        <f t="shared" si="588"/>
        <v>180</v>
      </c>
      <c r="AI1149" s="137">
        <f t="shared" si="589"/>
        <v>16005</v>
      </c>
      <c r="AJ1149" s="137">
        <f t="shared" si="590"/>
        <v>16485.149999999998</v>
      </c>
      <c r="AK1149" s="137">
        <f t="shared" si="591"/>
        <v>16965.3</v>
      </c>
      <c r="AL1149" s="137">
        <f t="shared" si="592"/>
        <v>17460</v>
      </c>
    </row>
    <row r="1150" spans="1:38" ht="20.399999999999999">
      <c r="A1150" s="5" t="s">
        <v>285</v>
      </c>
      <c r="B1150" s="5" t="s">
        <v>408</v>
      </c>
      <c r="C1150" s="22" t="s">
        <v>1772</v>
      </c>
      <c r="D1150" s="22" t="s">
        <v>1799</v>
      </c>
      <c r="E1150" s="22" t="s">
        <v>1833</v>
      </c>
      <c r="F1150" s="22"/>
      <c r="G1150" s="22"/>
      <c r="H1150" s="23" t="s">
        <v>537</v>
      </c>
      <c r="I1150" s="24">
        <v>7695</v>
      </c>
      <c r="J1150" s="32">
        <v>12300</v>
      </c>
      <c r="K1150" s="26" t="s">
        <v>555</v>
      </c>
      <c r="L1150" s="13">
        <f t="shared" si="609"/>
        <v>150</v>
      </c>
      <c r="M1150" s="27">
        <f t="shared" si="606"/>
        <v>13050</v>
      </c>
      <c r="N1150" s="27">
        <f t="shared" si="605"/>
        <v>13050.000000000031</v>
      </c>
      <c r="O1150" s="15">
        <v>3</v>
      </c>
      <c r="P1150" s="30">
        <f t="shared" si="594"/>
        <v>19311</v>
      </c>
      <c r="Q1150" s="48">
        <f t="shared" si="595"/>
        <v>57933</v>
      </c>
      <c r="R1150" s="44">
        <f t="shared" si="593"/>
        <v>24138.75</v>
      </c>
      <c r="S1150" s="48">
        <f t="shared" si="601"/>
        <v>217248.75</v>
      </c>
      <c r="T1150" s="44">
        <f t="shared" si="596"/>
        <v>25460.999999999996</v>
      </c>
      <c r="U1150" s="48">
        <f t="shared" si="602"/>
        <v>229148.99999999994</v>
      </c>
      <c r="V1150" s="44">
        <f t="shared" si="597"/>
        <v>28535.999999999996</v>
      </c>
      <c r="W1150" s="48">
        <f t="shared" si="603"/>
        <v>256823.99999999994</v>
      </c>
      <c r="X1150" s="44">
        <f t="shared" si="598"/>
        <v>31610.999999999996</v>
      </c>
      <c r="Y1150" s="48">
        <f t="shared" si="604"/>
        <v>284498.99999999994</v>
      </c>
      <c r="Z1150" s="20">
        <f t="shared" si="599"/>
        <v>987720.74999999977</v>
      </c>
      <c r="AC1150" s="87">
        <f t="shared" si="607"/>
        <v>180</v>
      </c>
      <c r="AD1150" s="83">
        <f t="shared" si="608"/>
        <v>16740</v>
      </c>
      <c r="AE1150" s="92">
        <f t="shared" ref="AE1150:AE1207" si="610">L1150*1.1</f>
        <v>165</v>
      </c>
      <c r="AF1150" s="92">
        <f t="shared" ref="AF1150:AF1207" si="611">L1150*1.133</f>
        <v>169.95</v>
      </c>
      <c r="AG1150" s="92">
        <f t="shared" ref="AG1150:AG1207" si="612">L1150*1.166</f>
        <v>174.89999999999998</v>
      </c>
      <c r="AH1150" s="92">
        <f t="shared" ref="AH1150:AH1207" si="613">L1150*1.2</f>
        <v>180</v>
      </c>
      <c r="AI1150" s="137">
        <f t="shared" si="589"/>
        <v>16005</v>
      </c>
      <c r="AJ1150" s="137">
        <f t="shared" si="590"/>
        <v>16485.149999999998</v>
      </c>
      <c r="AK1150" s="137">
        <f t="shared" si="591"/>
        <v>16965.3</v>
      </c>
      <c r="AL1150" s="137">
        <f t="shared" si="592"/>
        <v>17460</v>
      </c>
    </row>
    <row r="1151" spans="1:38" ht="20.399999999999999">
      <c r="A1151" s="5" t="s">
        <v>285</v>
      </c>
      <c r="B1151" s="5" t="s">
        <v>408</v>
      </c>
      <c r="C1151" s="22" t="s">
        <v>1772</v>
      </c>
      <c r="D1151" s="22" t="s">
        <v>1799</v>
      </c>
      <c r="E1151" s="22" t="s">
        <v>1975</v>
      </c>
      <c r="F1151" s="22" t="s">
        <v>1976</v>
      </c>
      <c r="G1151" s="22"/>
      <c r="H1151" s="23" t="s">
        <v>537</v>
      </c>
      <c r="I1151" s="24">
        <v>23085</v>
      </c>
      <c r="J1151" s="32">
        <v>20500</v>
      </c>
      <c r="K1151" s="26" t="s">
        <v>813</v>
      </c>
      <c r="L1151" s="13">
        <v>200</v>
      </c>
      <c r="M1151" s="27">
        <f t="shared" si="606"/>
        <v>17400</v>
      </c>
      <c r="N1151" s="27">
        <f t="shared" si="605"/>
        <v>21750.000000000051</v>
      </c>
      <c r="O1151" s="15">
        <v>40</v>
      </c>
      <c r="P1151" s="30">
        <f t="shared" si="594"/>
        <v>32185</v>
      </c>
      <c r="Q1151" s="48">
        <f t="shared" si="595"/>
        <v>1287400</v>
      </c>
      <c r="R1151" s="44">
        <f t="shared" si="593"/>
        <v>40231.25</v>
      </c>
      <c r="S1151" s="48">
        <f t="shared" si="601"/>
        <v>4827750</v>
      </c>
      <c r="T1151" s="44">
        <f t="shared" si="596"/>
        <v>42435</v>
      </c>
      <c r="U1151" s="48">
        <f t="shared" si="602"/>
        <v>5092200</v>
      </c>
      <c r="V1151" s="44">
        <f t="shared" si="597"/>
        <v>47560</v>
      </c>
      <c r="W1151" s="48">
        <f t="shared" si="603"/>
        <v>5707200</v>
      </c>
      <c r="X1151" s="44">
        <f t="shared" si="598"/>
        <v>52685</v>
      </c>
      <c r="Y1151" s="48">
        <f t="shared" si="604"/>
        <v>6322200</v>
      </c>
      <c r="Z1151" s="20">
        <f t="shared" si="599"/>
        <v>21949350</v>
      </c>
      <c r="AC1151" s="87">
        <f t="shared" si="607"/>
        <v>240</v>
      </c>
      <c r="AD1151" s="83">
        <f t="shared" si="608"/>
        <v>22320</v>
      </c>
      <c r="AE1151" s="92">
        <f t="shared" si="610"/>
        <v>220.00000000000003</v>
      </c>
      <c r="AF1151" s="92">
        <f t="shared" si="611"/>
        <v>226.6</v>
      </c>
      <c r="AG1151" s="92">
        <f t="shared" si="612"/>
        <v>233.2</v>
      </c>
      <c r="AH1151" s="92">
        <f t="shared" si="613"/>
        <v>240</v>
      </c>
      <c r="AI1151" s="137">
        <f t="shared" si="589"/>
        <v>21340.000000000004</v>
      </c>
      <c r="AJ1151" s="137">
        <f t="shared" si="590"/>
        <v>21980.2</v>
      </c>
      <c r="AK1151" s="137">
        <f t="shared" si="591"/>
        <v>22620.399999999998</v>
      </c>
      <c r="AL1151" s="137">
        <f t="shared" si="592"/>
        <v>23280</v>
      </c>
    </row>
    <row r="1152" spans="1:38" ht="20.399999999999999">
      <c r="A1152" s="5" t="s">
        <v>285</v>
      </c>
      <c r="B1152" s="5" t="s">
        <v>408</v>
      </c>
      <c r="C1152" s="22" t="s">
        <v>1772</v>
      </c>
      <c r="D1152" s="22" t="s">
        <v>1799</v>
      </c>
      <c r="E1152" s="22" t="s">
        <v>1975</v>
      </c>
      <c r="F1152" s="22" t="s">
        <v>1977</v>
      </c>
      <c r="G1152" s="22"/>
      <c r="H1152" s="23" t="s">
        <v>537</v>
      </c>
      <c r="I1152" s="24"/>
      <c r="J1152" s="32">
        <v>28700</v>
      </c>
      <c r="K1152" s="26"/>
      <c r="L1152" s="13">
        <v>250</v>
      </c>
      <c r="M1152" s="27">
        <f t="shared" si="606"/>
        <v>21750</v>
      </c>
      <c r="N1152" s="27">
        <f t="shared" si="605"/>
        <v>30450.000000000073</v>
      </c>
      <c r="O1152" s="15">
        <v>10</v>
      </c>
      <c r="P1152" s="30">
        <f t="shared" si="594"/>
        <v>45059</v>
      </c>
      <c r="Q1152" s="48">
        <f t="shared" si="595"/>
        <v>450590</v>
      </c>
      <c r="R1152" s="44">
        <f t="shared" si="593"/>
        <v>56323.75</v>
      </c>
      <c r="S1152" s="48">
        <f t="shared" si="601"/>
        <v>1689712.5</v>
      </c>
      <c r="T1152" s="44">
        <f t="shared" si="596"/>
        <v>59408.999999999993</v>
      </c>
      <c r="U1152" s="48">
        <f t="shared" si="602"/>
        <v>1782269.9999999995</v>
      </c>
      <c r="V1152" s="44">
        <f t="shared" si="597"/>
        <v>66584</v>
      </c>
      <c r="W1152" s="48">
        <f t="shared" si="603"/>
        <v>1997520</v>
      </c>
      <c r="X1152" s="44">
        <f t="shared" si="598"/>
        <v>73759</v>
      </c>
      <c r="Y1152" s="48">
        <f t="shared" si="604"/>
        <v>2212770</v>
      </c>
      <c r="Z1152" s="20">
        <f t="shared" si="599"/>
        <v>7682272.5</v>
      </c>
      <c r="AC1152" s="87">
        <f t="shared" si="607"/>
        <v>300</v>
      </c>
      <c r="AD1152" s="83">
        <f t="shared" si="608"/>
        <v>27900</v>
      </c>
      <c r="AE1152" s="92">
        <f t="shared" si="610"/>
        <v>275</v>
      </c>
      <c r="AF1152" s="92">
        <f t="shared" si="611"/>
        <v>283.25</v>
      </c>
      <c r="AG1152" s="92">
        <f t="shared" si="612"/>
        <v>291.5</v>
      </c>
      <c r="AH1152" s="92">
        <f t="shared" si="613"/>
        <v>300</v>
      </c>
      <c r="AI1152" s="137">
        <f t="shared" si="589"/>
        <v>26675</v>
      </c>
      <c r="AJ1152" s="137">
        <f t="shared" si="590"/>
        <v>27475.25</v>
      </c>
      <c r="AK1152" s="137">
        <f t="shared" si="591"/>
        <v>28275.5</v>
      </c>
      <c r="AL1152" s="137">
        <f t="shared" si="592"/>
        <v>29100</v>
      </c>
    </row>
    <row r="1153" spans="1:38" ht="20.399999999999999">
      <c r="A1153" s="5" t="s">
        <v>285</v>
      </c>
      <c r="B1153" s="5" t="s">
        <v>408</v>
      </c>
      <c r="C1153" s="22" t="s">
        <v>1772</v>
      </c>
      <c r="D1153" s="22" t="s">
        <v>1799</v>
      </c>
      <c r="E1153" s="22" t="s">
        <v>1975</v>
      </c>
      <c r="F1153" s="22" t="s">
        <v>1978</v>
      </c>
      <c r="G1153" s="22"/>
      <c r="H1153" s="23" t="s">
        <v>537</v>
      </c>
      <c r="I1153" s="24"/>
      <c r="J1153" s="32">
        <v>41000</v>
      </c>
      <c r="K1153" s="26"/>
      <c r="L1153" s="13">
        <v>500</v>
      </c>
      <c r="M1153" s="27">
        <f t="shared" si="606"/>
        <v>43500</v>
      </c>
      <c r="N1153" s="27">
        <f t="shared" si="605"/>
        <v>43500.000000000102</v>
      </c>
      <c r="O1153" s="15">
        <v>6</v>
      </c>
      <c r="P1153" s="30">
        <f t="shared" si="594"/>
        <v>64370</v>
      </c>
      <c r="Q1153" s="48">
        <f t="shared" si="595"/>
        <v>386220</v>
      </c>
      <c r="R1153" s="44">
        <f t="shared" si="593"/>
        <v>80462.5</v>
      </c>
      <c r="S1153" s="48">
        <f t="shared" si="601"/>
        <v>1448325</v>
      </c>
      <c r="T1153" s="44">
        <f t="shared" si="596"/>
        <v>84870</v>
      </c>
      <c r="U1153" s="48">
        <f t="shared" si="602"/>
        <v>1527660</v>
      </c>
      <c r="V1153" s="44">
        <f t="shared" si="597"/>
        <v>95120</v>
      </c>
      <c r="W1153" s="48">
        <f t="shared" si="603"/>
        <v>1712160</v>
      </c>
      <c r="X1153" s="44">
        <f t="shared" si="598"/>
        <v>105370</v>
      </c>
      <c r="Y1153" s="48">
        <f t="shared" si="604"/>
        <v>1896660</v>
      </c>
      <c r="Z1153" s="20">
        <f t="shared" si="599"/>
        <v>6584805</v>
      </c>
      <c r="AC1153" s="87">
        <f t="shared" si="607"/>
        <v>600</v>
      </c>
      <c r="AD1153" s="83">
        <f t="shared" si="608"/>
        <v>55800</v>
      </c>
      <c r="AE1153" s="92">
        <f t="shared" si="610"/>
        <v>550</v>
      </c>
      <c r="AF1153" s="92">
        <f t="shared" si="611"/>
        <v>566.5</v>
      </c>
      <c r="AG1153" s="92">
        <f t="shared" si="612"/>
        <v>583</v>
      </c>
      <c r="AH1153" s="92">
        <f t="shared" si="613"/>
        <v>600</v>
      </c>
      <c r="AI1153" s="137">
        <f t="shared" si="589"/>
        <v>53350</v>
      </c>
      <c r="AJ1153" s="137">
        <f t="shared" si="590"/>
        <v>54950.5</v>
      </c>
      <c r="AK1153" s="137">
        <f t="shared" si="591"/>
        <v>56551</v>
      </c>
      <c r="AL1153" s="137">
        <f t="shared" si="592"/>
        <v>58200</v>
      </c>
    </row>
    <row r="1154" spans="1:38" ht="20.399999999999999">
      <c r="A1154" s="5" t="s">
        <v>285</v>
      </c>
      <c r="B1154" s="5" t="s">
        <v>408</v>
      </c>
      <c r="C1154" s="22" t="s">
        <v>1772</v>
      </c>
      <c r="D1154" s="22" t="s">
        <v>1799</v>
      </c>
      <c r="E1154" s="129" t="s">
        <v>2241</v>
      </c>
      <c r="F1154" s="22" t="s">
        <v>1979</v>
      </c>
      <c r="G1154" s="22"/>
      <c r="H1154" s="23" t="s">
        <v>537</v>
      </c>
      <c r="I1154" s="24"/>
      <c r="J1154" s="32">
        <v>41000</v>
      </c>
      <c r="K1154" s="26"/>
      <c r="L1154" s="13">
        <f t="shared" si="609"/>
        <v>500</v>
      </c>
      <c r="M1154" s="27">
        <f t="shared" si="606"/>
        <v>43500</v>
      </c>
      <c r="N1154" s="27">
        <f t="shared" si="605"/>
        <v>43500.000000000102</v>
      </c>
      <c r="O1154" s="15">
        <v>10</v>
      </c>
      <c r="P1154" s="30">
        <f t="shared" si="594"/>
        <v>64370</v>
      </c>
      <c r="Q1154" s="48">
        <f t="shared" si="595"/>
        <v>643700</v>
      </c>
      <c r="R1154" s="44">
        <f t="shared" ref="R1154:R1185" si="614">+P1154*1.25</f>
        <v>80462.5</v>
      </c>
      <c r="S1154" s="48">
        <f t="shared" si="601"/>
        <v>2413875</v>
      </c>
      <c r="T1154" s="44">
        <f t="shared" si="596"/>
        <v>84870</v>
      </c>
      <c r="U1154" s="48">
        <f t="shared" si="602"/>
        <v>2546100</v>
      </c>
      <c r="V1154" s="44">
        <f t="shared" si="597"/>
        <v>95120</v>
      </c>
      <c r="W1154" s="48">
        <f t="shared" si="603"/>
        <v>2853600</v>
      </c>
      <c r="X1154" s="44">
        <f t="shared" si="598"/>
        <v>105370</v>
      </c>
      <c r="Y1154" s="48">
        <f t="shared" si="604"/>
        <v>3161100</v>
      </c>
      <c r="Z1154" s="20">
        <f t="shared" si="599"/>
        <v>10974675</v>
      </c>
      <c r="AC1154" s="87">
        <f t="shared" si="607"/>
        <v>600</v>
      </c>
      <c r="AD1154" s="83">
        <f t="shared" si="608"/>
        <v>55800</v>
      </c>
      <c r="AE1154" s="92">
        <f t="shared" si="610"/>
        <v>550</v>
      </c>
      <c r="AF1154" s="92">
        <f t="shared" si="611"/>
        <v>566.5</v>
      </c>
      <c r="AG1154" s="92">
        <f t="shared" si="612"/>
        <v>583</v>
      </c>
      <c r="AH1154" s="92">
        <f t="shared" si="613"/>
        <v>600</v>
      </c>
      <c r="AI1154" s="137">
        <f t="shared" ref="AI1154:AI1216" si="615">AE1154*97</f>
        <v>53350</v>
      </c>
      <c r="AJ1154" s="137">
        <f t="shared" ref="AJ1154:AJ1216" si="616">AF1154*97</f>
        <v>54950.5</v>
      </c>
      <c r="AK1154" s="137">
        <f t="shared" ref="AK1154:AK1216" si="617">AG1154*97</f>
        <v>56551</v>
      </c>
      <c r="AL1154" s="137">
        <f t="shared" ref="AL1154:AL1216" si="618">AH1154*97</f>
        <v>58200</v>
      </c>
    </row>
    <row r="1155" spans="1:38" ht="20.399999999999999">
      <c r="A1155" s="5" t="s">
        <v>285</v>
      </c>
      <c r="B1155" s="5" t="s">
        <v>408</v>
      </c>
      <c r="C1155" s="22" t="s">
        <v>1772</v>
      </c>
      <c r="D1155" s="22" t="s">
        <v>1799</v>
      </c>
      <c r="E1155" s="129" t="s">
        <v>2241</v>
      </c>
      <c r="F1155" s="22" t="s">
        <v>1980</v>
      </c>
      <c r="G1155" s="22"/>
      <c r="H1155" s="23" t="s">
        <v>537</v>
      </c>
      <c r="I1155" s="24"/>
      <c r="J1155" s="32">
        <v>41000</v>
      </c>
      <c r="K1155" s="26"/>
      <c r="L1155" s="13">
        <f t="shared" si="609"/>
        <v>500</v>
      </c>
      <c r="M1155" s="27">
        <f t="shared" si="606"/>
        <v>43500</v>
      </c>
      <c r="N1155" s="27">
        <f t="shared" si="605"/>
        <v>43500.000000000102</v>
      </c>
      <c r="O1155" s="15">
        <v>2</v>
      </c>
      <c r="P1155" s="30">
        <f t="shared" si="594"/>
        <v>64370</v>
      </c>
      <c r="Q1155" s="48">
        <f t="shared" si="595"/>
        <v>128740</v>
      </c>
      <c r="R1155" s="44">
        <f t="shared" si="614"/>
        <v>80462.5</v>
      </c>
      <c r="S1155" s="48">
        <f t="shared" si="601"/>
        <v>482775</v>
      </c>
      <c r="T1155" s="44">
        <f t="shared" si="596"/>
        <v>84870</v>
      </c>
      <c r="U1155" s="48">
        <f t="shared" si="602"/>
        <v>509220</v>
      </c>
      <c r="V1155" s="44">
        <f t="shared" si="597"/>
        <v>95120</v>
      </c>
      <c r="W1155" s="48">
        <f t="shared" si="603"/>
        <v>570720</v>
      </c>
      <c r="X1155" s="44">
        <f t="shared" si="598"/>
        <v>105370</v>
      </c>
      <c r="Y1155" s="48">
        <f t="shared" si="604"/>
        <v>632220</v>
      </c>
      <c r="Z1155" s="20">
        <f t="shared" si="599"/>
        <v>2194935</v>
      </c>
      <c r="AC1155" s="87">
        <f t="shared" si="607"/>
        <v>600</v>
      </c>
      <c r="AD1155" s="83">
        <f t="shared" si="608"/>
        <v>55800</v>
      </c>
      <c r="AE1155" s="92">
        <f t="shared" si="610"/>
        <v>550</v>
      </c>
      <c r="AF1155" s="92">
        <f t="shared" si="611"/>
        <v>566.5</v>
      </c>
      <c r="AG1155" s="92">
        <f t="shared" si="612"/>
        <v>583</v>
      </c>
      <c r="AH1155" s="92">
        <f t="shared" si="613"/>
        <v>600</v>
      </c>
      <c r="AI1155" s="137">
        <f t="shared" si="615"/>
        <v>53350</v>
      </c>
      <c r="AJ1155" s="137">
        <f t="shared" si="616"/>
        <v>54950.5</v>
      </c>
      <c r="AK1155" s="137">
        <f t="shared" si="617"/>
        <v>56551</v>
      </c>
      <c r="AL1155" s="137">
        <f t="shared" si="618"/>
        <v>58200</v>
      </c>
    </row>
    <row r="1156" spans="1:38" ht="20.399999999999999">
      <c r="A1156" s="5" t="s">
        <v>285</v>
      </c>
      <c r="B1156" s="5" t="s">
        <v>408</v>
      </c>
      <c r="C1156" s="22" t="s">
        <v>1772</v>
      </c>
      <c r="D1156" s="22" t="s">
        <v>1799</v>
      </c>
      <c r="E1156" s="129" t="s">
        <v>2241</v>
      </c>
      <c r="F1156" s="22" t="s">
        <v>1981</v>
      </c>
      <c r="G1156" s="22"/>
      <c r="H1156" s="23" t="s">
        <v>537</v>
      </c>
      <c r="I1156" s="24"/>
      <c r="J1156" s="32">
        <v>41000</v>
      </c>
      <c r="K1156" s="26"/>
      <c r="L1156" s="13">
        <f t="shared" si="609"/>
        <v>500</v>
      </c>
      <c r="M1156" s="27">
        <f t="shared" si="606"/>
        <v>43500</v>
      </c>
      <c r="N1156" s="27">
        <f t="shared" si="605"/>
        <v>43500.000000000102</v>
      </c>
      <c r="O1156" s="15">
        <v>10</v>
      </c>
      <c r="P1156" s="30">
        <f t="shared" si="594"/>
        <v>64370</v>
      </c>
      <c r="Q1156" s="48">
        <f t="shared" si="595"/>
        <v>643700</v>
      </c>
      <c r="R1156" s="44">
        <f t="shared" si="614"/>
        <v>80462.5</v>
      </c>
      <c r="S1156" s="48">
        <f t="shared" si="601"/>
        <v>2413875</v>
      </c>
      <c r="T1156" s="44">
        <f t="shared" si="596"/>
        <v>84870</v>
      </c>
      <c r="U1156" s="48">
        <f t="shared" si="602"/>
        <v>2546100</v>
      </c>
      <c r="V1156" s="44">
        <f t="shared" si="597"/>
        <v>95120</v>
      </c>
      <c r="W1156" s="48">
        <f t="shared" si="603"/>
        <v>2853600</v>
      </c>
      <c r="X1156" s="44">
        <f t="shared" si="598"/>
        <v>105370</v>
      </c>
      <c r="Y1156" s="48">
        <f t="shared" si="604"/>
        <v>3161100</v>
      </c>
      <c r="Z1156" s="20">
        <f t="shared" si="599"/>
        <v>10974675</v>
      </c>
      <c r="AC1156" s="87">
        <f t="shared" si="607"/>
        <v>600</v>
      </c>
      <c r="AD1156" s="83">
        <f t="shared" si="608"/>
        <v>55800</v>
      </c>
      <c r="AE1156" s="92">
        <f t="shared" si="610"/>
        <v>550</v>
      </c>
      <c r="AF1156" s="92">
        <f t="shared" si="611"/>
        <v>566.5</v>
      </c>
      <c r="AG1156" s="92">
        <f t="shared" si="612"/>
        <v>583</v>
      </c>
      <c r="AH1156" s="92">
        <f t="shared" si="613"/>
        <v>600</v>
      </c>
      <c r="AI1156" s="137">
        <f t="shared" si="615"/>
        <v>53350</v>
      </c>
      <c r="AJ1156" s="137">
        <f t="shared" si="616"/>
        <v>54950.5</v>
      </c>
      <c r="AK1156" s="137">
        <f t="shared" si="617"/>
        <v>56551</v>
      </c>
      <c r="AL1156" s="137">
        <f t="shared" si="618"/>
        <v>58200</v>
      </c>
    </row>
    <row r="1157" spans="1:38" ht="20.399999999999999">
      <c r="A1157" s="5" t="s">
        <v>285</v>
      </c>
      <c r="B1157" s="5" t="s">
        <v>408</v>
      </c>
      <c r="C1157" s="22" t="s">
        <v>1772</v>
      </c>
      <c r="D1157" s="22" t="s">
        <v>1799</v>
      </c>
      <c r="E1157" s="22" t="s">
        <v>2242</v>
      </c>
      <c r="F1157" s="22" t="s">
        <v>1982</v>
      </c>
      <c r="G1157" s="22"/>
      <c r="H1157" s="23" t="s">
        <v>537</v>
      </c>
      <c r="I1157" s="24">
        <v>76950</v>
      </c>
      <c r="J1157" s="32">
        <v>164000</v>
      </c>
      <c r="K1157" s="26" t="s">
        <v>635</v>
      </c>
      <c r="L1157" s="13">
        <f t="shared" si="609"/>
        <v>2000</v>
      </c>
      <c r="M1157" s="27">
        <f t="shared" si="606"/>
        <v>174000</v>
      </c>
      <c r="N1157" s="27">
        <f t="shared" si="605"/>
        <v>174000.00000000041</v>
      </c>
      <c r="O1157" s="15">
        <v>10</v>
      </c>
      <c r="P1157" s="30">
        <f t="shared" si="594"/>
        <v>257480</v>
      </c>
      <c r="Q1157" s="48">
        <f t="shared" si="595"/>
        <v>2574800</v>
      </c>
      <c r="R1157" s="44">
        <f t="shared" si="614"/>
        <v>321850</v>
      </c>
      <c r="S1157" s="48">
        <f t="shared" si="601"/>
        <v>9655500</v>
      </c>
      <c r="T1157" s="44">
        <f t="shared" si="596"/>
        <v>339480</v>
      </c>
      <c r="U1157" s="48">
        <f t="shared" si="602"/>
        <v>10184400</v>
      </c>
      <c r="V1157" s="44">
        <f t="shared" si="597"/>
        <v>380480</v>
      </c>
      <c r="W1157" s="48">
        <f t="shared" si="603"/>
        <v>11414400</v>
      </c>
      <c r="X1157" s="44">
        <f t="shared" si="598"/>
        <v>421480</v>
      </c>
      <c r="Y1157" s="48">
        <f t="shared" si="604"/>
        <v>12644400</v>
      </c>
      <c r="Z1157" s="20">
        <f t="shared" si="599"/>
        <v>43898700</v>
      </c>
      <c r="AC1157" s="87">
        <f t="shared" si="607"/>
        <v>2400</v>
      </c>
      <c r="AD1157" s="83">
        <f t="shared" si="608"/>
        <v>223200</v>
      </c>
      <c r="AE1157" s="92">
        <f t="shared" si="610"/>
        <v>2200</v>
      </c>
      <c r="AF1157" s="92">
        <f t="shared" si="611"/>
        <v>2266</v>
      </c>
      <c r="AG1157" s="92">
        <f t="shared" si="612"/>
        <v>2332</v>
      </c>
      <c r="AH1157" s="92">
        <f t="shared" si="613"/>
        <v>2400</v>
      </c>
      <c r="AI1157" s="137">
        <f t="shared" si="615"/>
        <v>213400</v>
      </c>
      <c r="AJ1157" s="137">
        <f t="shared" si="616"/>
        <v>219802</v>
      </c>
      <c r="AK1157" s="137">
        <f t="shared" si="617"/>
        <v>226204</v>
      </c>
      <c r="AL1157" s="137">
        <f t="shared" si="618"/>
        <v>232800</v>
      </c>
    </row>
    <row r="1158" spans="1:38" ht="30.6">
      <c r="A1158" s="5" t="s">
        <v>285</v>
      </c>
      <c r="B1158" s="5" t="s">
        <v>408</v>
      </c>
      <c r="C1158" s="22" t="s">
        <v>1772</v>
      </c>
      <c r="D1158" s="22" t="s">
        <v>1799</v>
      </c>
      <c r="E1158" s="129" t="s">
        <v>2241</v>
      </c>
      <c r="F1158" s="22" t="s">
        <v>1983</v>
      </c>
      <c r="G1158" s="22"/>
      <c r="H1158" s="23" t="s">
        <v>537</v>
      </c>
      <c r="I1158" s="24"/>
      <c r="J1158" s="32">
        <v>65600</v>
      </c>
      <c r="K1158" s="26"/>
      <c r="L1158" s="13">
        <f t="shared" si="609"/>
        <v>800</v>
      </c>
      <c r="M1158" s="27">
        <f t="shared" si="606"/>
        <v>69600</v>
      </c>
      <c r="N1158" s="27">
        <f t="shared" si="605"/>
        <v>69600.00000000016</v>
      </c>
      <c r="O1158" s="15">
        <v>8</v>
      </c>
      <c r="P1158" s="30">
        <f t="shared" si="594"/>
        <v>102992</v>
      </c>
      <c r="Q1158" s="48">
        <f t="shared" si="595"/>
        <v>823936</v>
      </c>
      <c r="R1158" s="44">
        <f t="shared" si="614"/>
        <v>128740</v>
      </c>
      <c r="S1158" s="48">
        <f t="shared" si="601"/>
        <v>3089760</v>
      </c>
      <c r="T1158" s="44">
        <f t="shared" si="596"/>
        <v>135792</v>
      </c>
      <c r="U1158" s="48">
        <f t="shared" si="602"/>
        <v>3259008</v>
      </c>
      <c r="V1158" s="44">
        <f t="shared" si="597"/>
        <v>152192</v>
      </c>
      <c r="W1158" s="48">
        <f t="shared" si="603"/>
        <v>3652608</v>
      </c>
      <c r="X1158" s="44">
        <f t="shared" si="598"/>
        <v>168592</v>
      </c>
      <c r="Y1158" s="48">
        <f t="shared" si="604"/>
        <v>4046208</v>
      </c>
      <c r="Z1158" s="20">
        <f t="shared" si="599"/>
        <v>14047584</v>
      </c>
      <c r="AC1158" s="87">
        <f t="shared" si="607"/>
        <v>960</v>
      </c>
      <c r="AD1158" s="83">
        <f t="shared" si="608"/>
        <v>89280</v>
      </c>
      <c r="AE1158" s="92">
        <f t="shared" si="610"/>
        <v>880.00000000000011</v>
      </c>
      <c r="AF1158" s="92">
        <f t="shared" si="611"/>
        <v>906.4</v>
      </c>
      <c r="AG1158" s="92">
        <f t="shared" si="612"/>
        <v>932.8</v>
      </c>
      <c r="AH1158" s="92">
        <f t="shared" si="613"/>
        <v>960</v>
      </c>
      <c r="AI1158" s="137">
        <f t="shared" si="615"/>
        <v>85360.000000000015</v>
      </c>
      <c r="AJ1158" s="137">
        <f t="shared" si="616"/>
        <v>87920.8</v>
      </c>
      <c r="AK1158" s="137">
        <f t="shared" si="617"/>
        <v>90481.599999999991</v>
      </c>
      <c r="AL1158" s="137">
        <f t="shared" si="618"/>
        <v>93120</v>
      </c>
    </row>
    <row r="1159" spans="1:38" ht="20.399999999999999">
      <c r="A1159" s="5" t="s">
        <v>285</v>
      </c>
      <c r="B1159" s="5" t="s">
        <v>408</v>
      </c>
      <c r="C1159" s="22" t="s">
        <v>1772</v>
      </c>
      <c r="D1159" s="22" t="s">
        <v>1807</v>
      </c>
      <c r="E1159" s="22" t="s">
        <v>1984</v>
      </c>
      <c r="F1159" s="22"/>
      <c r="G1159" s="22"/>
      <c r="H1159" s="23" t="s">
        <v>537</v>
      </c>
      <c r="I1159" s="24"/>
      <c r="J1159" s="32">
        <f>150*82</f>
        <v>12300</v>
      </c>
      <c r="K1159" s="26"/>
      <c r="L1159" s="13">
        <v>100</v>
      </c>
      <c r="M1159" s="27">
        <f t="shared" si="606"/>
        <v>8700</v>
      </c>
      <c r="N1159" s="27">
        <f t="shared" si="605"/>
        <v>13050.000000000031</v>
      </c>
      <c r="O1159" s="15">
        <v>8</v>
      </c>
      <c r="P1159" s="30">
        <f t="shared" si="594"/>
        <v>19311</v>
      </c>
      <c r="Q1159" s="48">
        <f t="shared" si="595"/>
        <v>154488</v>
      </c>
      <c r="R1159" s="44">
        <f t="shared" si="614"/>
        <v>24138.75</v>
      </c>
      <c r="S1159" s="48">
        <f t="shared" si="601"/>
        <v>579330</v>
      </c>
      <c r="T1159" s="44">
        <f t="shared" si="596"/>
        <v>25460.999999999996</v>
      </c>
      <c r="U1159" s="48">
        <f t="shared" si="602"/>
        <v>611063.99999999988</v>
      </c>
      <c r="V1159" s="44">
        <f t="shared" si="597"/>
        <v>28535.999999999996</v>
      </c>
      <c r="W1159" s="48">
        <f t="shared" si="603"/>
        <v>684863.99999999988</v>
      </c>
      <c r="X1159" s="44">
        <f t="shared" si="598"/>
        <v>31610.999999999996</v>
      </c>
      <c r="Y1159" s="48">
        <f t="shared" si="604"/>
        <v>758663.99999999988</v>
      </c>
      <c r="Z1159" s="20">
        <f t="shared" si="599"/>
        <v>2633921.9999999995</v>
      </c>
      <c r="AC1159" s="87">
        <f t="shared" si="607"/>
        <v>120</v>
      </c>
      <c r="AD1159" s="83">
        <f t="shared" si="608"/>
        <v>11160</v>
      </c>
      <c r="AE1159" s="92">
        <f t="shared" si="610"/>
        <v>110.00000000000001</v>
      </c>
      <c r="AF1159" s="92">
        <f t="shared" si="611"/>
        <v>113.3</v>
      </c>
      <c r="AG1159" s="92">
        <f t="shared" si="612"/>
        <v>116.6</v>
      </c>
      <c r="AH1159" s="92">
        <f t="shared" si="613"/>
        <v>120</v>
      </c>
      <c r="AI1159" s="137">
        <f t="shared" si="615"/>
        <v>10670.000000000002</v>
      </c>
      <c r="AJ1159" s="137">
        <f t="shared" si="616"/>
        <v>10990.1</v>
      </c>
      <c r="AK1159" s="137">
        <f t="shared" si="617"/>
        <v>11310.199999999999</v>
      </c>
      <c r="AL1159" s="137">
        <f t="shared" si="618"/>
        <v>11640</v>
      </c>
    </row>
    <row r="1160" spans="1:38" ht="20.399999999999999">
      <c r="A1160" s="5" t="s">
        <v>285</v>
      </c>
      <c r="B1160" s="5" t="s">
        <v>408</v>
      </c>
      <c r="C1160" s="22" t="s">
        <v>1772</v>
      </c>
      <c r="D1160" s="22" t="s">
        <v>1807</v>
      </c>
      <c r="E1160" s="22" t="s">
        <v>2243</v>
      </c>
      <c r="F1160" s="22"/>
      <c r="G1160" s="22"/>
      <c r="H1160" s="23" t="s">
        <v>537</v>
      </c>
      <c r="I1160" s="24"/>
      <c r="J1160" s="32">
        <f>600*82</f>
        <v>49200</v>
      </c>
      <c r="K1160" s="26"/>
      <c r="L1160" s="13">
        <v>500</v>
      </c>
      <c r="M1160" s="27">
        <f t="shared" si="606"/>
        <v>43500</v>
      </c>
      <c r="N1160" s="27">
        <f t="shared" si="605"/>
        <v>52200.000000000124</v>
      </c>
      <c r="O1160" s="15">
        <v>2</v>
      </c>
      <c r="P1160" s="30">
        <f t="shared" si="594"/>
        <v>77244</v>
      </c>
      <c r="Q1160" s="48">
        <f t="shared" si="595"/>
        <v>154488</v>
      </c>
      <c r="R1160" s="44">
        <f t="shared" si="614"/>
        <v>96555</v>
      </c>
      <c r="S1160" s="48">
        <f t="shared" si="601"/>
        <v>579330</v>
      </c>
      <c r="T1160" s="44">
        <f t="shared" si="596"/>
        <v>101843.99999999999</v>
      </c>
      <c r="U1160" s="48">
        <f t="shared" si="602"/>
        <v>611063.99999999988</v>
      </c>
      <c r="V1160" s="44">
        <f t="shared" si="597"/>
        <v>114143.99999999999</v>
      </c>
      <c r="W1160" s="48">
        <f t="shared" si="603"/>
        <v>684863.99999999988</v>
      </c>
      <c r="X1160" s="44">
        <f t="shared" si="598"/>
        <v>126443.99999999999</v>
      </c>
      <c r="Y1160" s="48">
        <f t="shared" si="604"/>
        <v>758663.99999999988</v>
      </c>
      <c r="Z1160" s="20">
        <f t="shared" si="599"/>
        <v>2633921.9999999995</v>
      </c>
      <c r="AC1160" s="87">
        <f t="shared" si="607"/>
        <v>600</v>
      </c>
      <c r="AD1160" s="83">
        <f t="shared" si="608"/>
        <v>55800</v>
      </c>
      <c r="AE1160" s="92">
        <f t="shared" si="610"/>
        <v>550</v>
      </c>
      <c r="AF1160" s="92">
        <f t="shared" si="611"/>
        <v>566.5</v>
      </c>
      <c r="AG1160" s="92">
        <f t="shared" si="612"/>
        <v>583</v>
      </c>
      <c r="AH1160" s="92">
        <f t="shared" si="613"/>
        <v>600</v>
      </c>
      <c r="AI1160" s="137">
        <f t="shared" si="615"/>
        <v>53350</v>
      </c>
      <c r="AJ1160" s="137">
        <f t="shared" si="616"/>
        <v>54950.5</v>
      </c>
      <c r="AK1160" s="137">
        <f t="shared" si="617"/>
        <v>56551</v>
      </c>
      <c r="AL1160" s="137">
        <f t="shared" si="618"/>
        <v>58200</v>
      </c>
    </row>
    <row r="1161" spans="1:38" ht="20.399999999999999">
      <c r="A1161" s="5" t="s">
        <v>285</v>
      </c>
      <c r="B1161" s="5" t="s">
        <v>408</v>
      </c>
      <c r="C1161" s="22" t="s">
        <v>1772</v>
      </c>
      <c r="D1161" s="22" t="s">
        <v>1811</v>
      </c>
      <c r="E1161" s="22" t="s">
        <v>1985</v>
      </c>
      <c r="F1161" s="22"/>
      <c r="G1161" s="22"/>
      <c r="H1161" s="23" t="s">
        <v>537</v>
      </c>
      <c r="I1161" s="24"/>
      <c r="J1161" s="32">
        <f>82*200</f>
        <v>16400</v>
      </c>
      <c r="K1161" s="26"/>
      <c r="L1161" s="13">
        <f t="shared" si="609"/>
        <v>200</v>
      </c>
      <c r="M1161" s="27">
        <f t="shared" si="606"/>
        <v>17400</v>
      </c>
      <c r="N1161" s="27">
        <f t="shared" si="605"/>
        <v>17400.00000000004</v>
      </c>
      <c r="O1161" s="15">
        <v>1</v>
      </c>
      <c r="P1161" s="30">
        <f t="shared" si="594"/>
        <v>25748</v>
      </c>
      <c r="Q1161" s="48">
        <f t="shared" si="595"/>
        <v>25748</v>
      </c>
      <c r="R1161" s="44">
        <f t="shared" si="614"/>
        <v>32185</v>
      </c>
      <c r="S1161" s="48">
        <f t="shared" si="601"/>
        <v>96555</v>
      </c>
      <c r="T1161" s="44">
        <f t="shared" si="596"/>
        <v>33948</v>
      </c>
      <c r="U1161" s="48">
        <f t="shared" si="602"/>
        <v>101844</v>
      </c>
      <c r="V1161" s="44">
        <f t="shared" si="597"/>
        <v>38048</v>
      </c>
      <c r="W1161" s="48">
        <f t="shared" si="603"/>
        <v>114144</v>
      </c>
      <c r="X1161" s="44">
        <f t="shared" si="598"/>
        <v>42148</v>
      </c>
      <c r="Y1161" s="48">
        <f t="shared" si="604"/>
        <v>126444</v>
      </c>
      <c r="Z1161" s="20">
        <f t="shared" si="599"/>
        <v>438987</v>
      </c>
      <c r="AC1161" s="87">
        <f t="shared" si="607"/>
        <v>240</v>
      </c>
      <c r="AD1161" s="83">
        <f t="shared" si="608"/>
        <v>22320</v>
      </c>
      <c r="AE1161" s="92">
        <f t="shared" si="610"/>
        <v>220.00000000000003</v>
      </c>
      <c r="AF1161" s="92">
        <f t="shared" si="611"/>
        <v>226.6</v>
      </c>
      <c r="AG1161" s="92">
        <f t="shared" si="612"/>
        <v>233.2</v>
      </c>
      <c r="AH1161" s="92">
        <f t="shared" si="613"/>
        <v>240</v>
      </c>
      <c r="AI1161" s="137">
        <f t="shared" si="615"/>
        <v>21340.000000000004</v>
      </c>
      <c r="AJ1161" s="137">
        <f t="shared" si="616"/>
        <v>21980.2</v>
      </c>
      <c r="AK1161" s="137">
        <f t="shared" si="617"/>
        <v>22620.399999999998</v>
      </c>
      <c r="AL1161" s="137">
        <f t="shared" si="618"/>
        <v>23280</v>
      </c>
    </row>
    <row r="1162" spans="1:38" ht="20.399999999999999">
      <c r="A1162" s="5" t="s">
        <v>285</v>
      </c>
      <c r="B1162" s="5" t="s">
        <v>408</v>
      </c>
      <c r="C1162" s="22" t="s">
        <v>1772</v>
      </c>
      <c r="D1162" s="22" t="s">
        <v>1809</v>
      </c>
      <c r="E1162" s="129" t="s">
        <v>2241</v>
      </c>
      <c r="F1162" s="22" t="s">
        <v>1986</v>
      </c>
      <c r="G1162" s="22"/>
      <c r="H1162" s="23" t="s">
        <v>537</v>
      </c>
      <c r="I1162" s="24"/>
      <c r="J1162" s="32">
        <v>41000</v>
      </c>
      <c r="K1162" s="26"/>
      <c r="L1162" s="13">
        <f t="shared" si="609"/>
        <v>500</v>
      </c>
      <c r="M1162" s="27">
        <f t="shared" si="606"/>
        <v>43500</v>
      </c>
      <c r="N1162" s="27">
        <f t="shared" si="605"/>
        <v>43500.000000000102</v>
      </c>
      <c r="O1162" s="15">
        <v>3</v>
      </c>
      <c r="P1162" s="30">
        <f t="shared" ref="P1162:P1219" si="619">+J1162*1.57</f>
        <v>64370</v>
      </c>
      <c r="Q1162" s="48">
        <f t="shared" si="595"/>
        <v>193110</v>
      </c>
      <c r="R1162" s="44">
        <f t="shared" si="614"/>
        <v>80462.5</v>
      </c>
      <c r="S1162" s="48">
        <f t="shared" si="601"/>
        <v>724162.5</v>
      </c>
      <c r="T1162" s="44">
        <f t="shared" si="596"/>
        <v>84870</v>
      </c>
      <c r="U1162" s="48">
        <f t="shared" si="602"/>
        <v>763830</v>
      </c>
      <c r="V1162" s="44">
        <f t="shared" si="597"/>
        <v>95120</v>
      </c>
      <c r="W1162" s="48">
        <f t="shared" si="603"/>
        <v>856080</v>
      </c>
      <c r="X1162" s="44">
        <f t="shared" si="598"/>
        <v>105370</v>
      </c>
      <c r="Y1162" s="48">
        <f t="shared" si="604"/>
        <v>948330</v>
      </c>
      <c r="Z1162" s="20">
        <f t="shared" si="599"/>
        <v>3292402.5</v>
      </c>
      <c r="AC1162" s="87">
        <f t="shared" si="607"/>
        <v>600</v>
      </c>
      <c r="AD1162" s="83">
        <f t="shared" si="608"/>
        <v>55800</v>
      </c>
      <c r="AE1162" s="92">
        <f t="shared" si="610"/>
        <v>550</v>
      </c>
      <c r="AF1162" s="92">
        <f t="shared" si="611"/>
        <v>566.5</v>
      </c>
      <c r="AG1162" s="92">
        <f t="shared" si="612"/>
        <v>583</v>
      </c>
      <c r="AH1162" s="92">
        <f t="shared" si="613"/>
        <v>600</v>
      </c>
      <c r="AI1162" s="137">
        <f t="shared" si="615"/>
        <v>53350</v>
      </c>
      <c r="AJ1162" s="137">
        <f t="shared" si="616"/>
        <v>54950.5</v>
      </c>
      <c r="AK1162" s="137">
        <f t="shared" si="617"/>
        <v>56551</v>
      </c>
      <c r="AL1162" s="137">
        <f t="shared" si="618"/>
        <v>58200</v>
      </c>
    </row>
    <row r="1163" spans="1:38" ht="20.399999999999999">
      <c r="A1163" s="5" t="s">
        <v>285</v>
      </c>
      <c r="B1163" s="5" t="s">
        <v>408</v>
      </c>
      <c r="C1163" s="22" t="s">
        <v>1772</v>
      </c>
      <c r="D1163" s="22" t="s">
        <v>1799</v>
      </c>
      <c r="E1163" s="129" t="s">
        <v>2241</v>
      </c>
      <c r="F1163" s="22" t="s">
        <v>1987</v>
      </c>
      <c r="G1163" s="22"/>
      <c r="H1163" s="23" t="s">
        <v>537</v>
      </c>
      <c r="I1163" s="24"/>
      <c r="J1163" s="32">
        <v>41000</v>
      </c>
      <c r="K1163" s="26"/>
      <c r="L1163" s="13">
        <f t="shared" si="609"/>
        <v>500</v>
      </c>
      <c r="M1163" s="27">
        <f t="shared" si="606"/>
        <v>43500</v>
      </c>
      <c r="N1163" s="27">
        <f t="shared" si="605"/>
        <v>43500.000000000102</v>
      </c>
      <c r="O1163" s="15">
        <v>33</v>
      </c>
      <c r="P1163" s="30">
        <f t="shared" si="619"/>
        <v>64370</v>
      </c>
      <c r="Q1163" s="48">
        <f t="shared" si="595"/>
        <v>2124210</v>
      </c>
      <c r="R1163" s="44">
        <f t="shared" si="614"/>
        <v>80462.5</v>
      </c>
      <c r="S1163" s="48">
        <f t="shared" si="601"/>
        <v>7965787.5</v>
      </c>
      <c r="T1163" s="44">
        <f t="shared" si="596"/>
        <v>84870</v>
      </c>
      <c r="U1163" s="48">
        <f t="shared" si="602"/>
        <v>8402130</v>
      </c>
      <c r="V1163" s="44">
        <f t="shared" si="597"/>
        <v>95120</v>
      </c>
      <c r="W1163" s="48">
        <f t="shared" si="603"/>
        <v>9416880</v>
      </c>
      <c r="X1163" s="44">
        <f t="shared" si="598"/>
        <v>105370</v>
      </c>
      <c r="Y1163" s="48">
        <f t="shared" si="604"/>
        <v>10431630</v>
      </c>
      <c r="Z1163" s="20">
        <f t="shared" si="599"/>
        <v>36216427.5</v>
      </c>
      <c r="AC1163" s="87">
        <f t="shared" si="607"/>
        <v>600</v>
      </c>
      <c r="AD1163" s="83">
        <f t="shared" si="608"/>
        <v>55800</v>
      </c>
      <c r="AE1163" s="92">
        <f t="shared" si="610"/>
        <v>550</v>
      </c>
      <c r="AF1163" s="92">
        <f t="shared" si="611"/>
        <v>566.5</v>
      </c>
      <c r="AG1163" s="92">
        <f t="shared" si="612"/>
        <v>583</v>
      </c>
      <c r="AH1163" s="92">
        <f t="shared" si="613"/>
        <v>600</v>
      </c>
      <c r="AI1163" s="137">
        <f t="shared" si="615"/>
        <v>53350</v>
      </c>
      <c r="AJ1163" s="137">
        <f t="shared" si="616"/>
        <v>54950.5</v>
      </c>
      <c r="AK1163" s="137">
        <f t="shared" si="617"/>
        <v>56551</v>
      </c>
      <c r="AL1163" s="137">
        <f t="shared" si="618"/>
        <v>58200</v>
      </c>
    </row>
    <row r="1164" spans="1:38" ht="20.399999999999999">
      <c r="A1164" s="5" t="s">
        <v>285</v>
      </c>
      <c r="B1164" s="5" t="s">
        <v>408</v>
      </c>
      <c r="C1164" s="22" t="s">
        <v>1772</v>
      </c>
      <c r="D1164" s="22" t="s">
        <v>1799</v>
      </c>
      <c r="E1164" s="129" t="s">
        <v>2241</v>
      </c>
      <c r="F1164" s="22" t="s">
        <v>1988</v>
      </c>
      <c r="G1164" s="22"/>
      <c r="H1164" s="23" t="s">
        <v>537</v>
      </c>
      <c r="I1164" s="24"/>
      <c r="J1164" s="32">
        <v>82000</v>
      </c>
      <c r="K1164" s="26"/>
      <c r="L1164" s="13">
        <f t="shared" si="609"/>
        <v>1000</v>
      </c>
      <c r="M1164" s="27">
        <f t="shared" si="606"/>
        <v>87000</v>
      </c>
      <c r="N1164" s="27">
        <f t="shared" si="605"/>
        <v>87000.000000000204</v>
      </c>
      <c r="O1164" s="15">
        <v>3</v>
      </c>
      <c r="P1164" s="30">
        <f t="shared" si="619"/>
        <v>128740</v>
      </c>
      <c r="Q1164" s="48">
        <f t="shared" ref="Q1164:Q1220" si="620">+P1164*O1164</f>
        <v>386220</v>
      </c>
      <c r="R1164" s="44">
        <f t="shared" si="614"/>
        <v>160925</v>
      </c>
      <c r="S1164" s="48">
        <f t="shared" si="601"/>
        <v>1448325</v>
      </c>
      <c r="T1164" s="44">
        <f t="shared" ref="T1164:T1221" si="621">+J1164*2.07</f>
        <v>169740</v>
      </c>
      <c r="U1164" s="48">
        <f t="shared" si="602"/>
        <v>1527660</v>
      </c>
      <c r="V1164" s="44">
        <f t="shared" ref="V1164:V1221" si="622">+J1164*2.32</f>
        <v>190240</v>
      </c>
      <c r="W1164" s="48">
        <f t="shared" si="603"/>
        <v>1712160</v>
      </c>
      <c r="X1164" s="44">
        <f t="shared" ref="X1164:X1221" si="623">+J1164*2.57</f>
        <v>210740</v>
      </c>
      <c r="Y1164" s="48">
        <f t="shared" si="604"/>
        <v>1896660</v>
      </c>
      <c r="Z1164" s="20">
        <f t="shared" si="599"/>
        <v>6584805</v>
      </c>
      <c r="AC1164" s="87">
        <f t="shared" si="607"/>
        <v>1200</v>
      </c>
      <c r="AD1164" s="83">
        <f t="shared" si="608"/>
        <v>111600</v>
      </c>
      <c r="AE1164" s="92">
        <f t="shared" si="610"/>
        <v>1100</v>
      </c>
      <c r="AF1164" s="92">
        <f t="shared" si="611"/>
        <v>1133</v>
      </c>
      <c r="AG1164" s="92">
        <f t="shared" si="612"/>
        <v>1166</v>
      </c>
      <c r="AH1164" s="92">
        <f t="shared" si="613"/>
        <v>1200</v>
      </c>
      <c r="AI1164" s="137">
        <f t="shared" si="615"/>
        <v>106700</v>
      </c>
      <c r="AJ1164" s="137">
        <f t="shared" si="616"/>
        <v>109901</v>
      </c>
      <c r="AK1164" s="137">
        <f t="shared" si="617"/>
        <v>113102</v>
      </c>
      <c r="AL1164" s="137">
        <f t="shared" si="618"/>
        <v>116400</v>
      </c>
    </row>
    <row r="1165" spans="1:38" ht="20.399999999999999">
      <c r="A1165" s="5" t="s">
        <v>285</v>
      </c>
      <c r="B1165" s="5" t="s">
        <v>408</v>
      </c>
      <c r="C1165" s="22" t="s">
        <v>1772</v>
      </c>
      <c r="D1165" s="22" t="s">
        <v>1799</v>
      </c>
      <c r="E1165" s="22" t="s">
        <v>1989</v>
      </c>
      <c r="F1165" s="22"/>
      <c r="G1165" s="22"/>
      <c r="H1165" s="23" t="s">
        <v>537</v>
      </c>
      <c r="I1165" s="24">
        <v>7695</v>
      </c>
      <c r="J1165" s="32">
        <v>12300</v>
      </c>
      <c r="K1165" s="26" t="s">
        <v>555</v>
      </c>
      <c r="L1165" s="13">
        <f t="shared" si="609"/>
        <v>150</v>
      </c>
      <c r="M1165" s="27">
        <f t="shared" si="606"/>
        <v>13050</v>
      </c>
      <c r="N1165" s="27">
        <f t="shared" si="605"/>
        <v>13050.000000000031</v>
      </c>
      <c r="O1165" s="15">
        <v>11</v>
      </c>
      <c r="P1165" s="30">
        <f t="shared" si="619"/>
        <v>19311</v>
      </c>
      <c r="Q1165" s="48">
        <f t="shared" si="620"/>
        <v>212421</v>
      </c>
      <c r="R1165" s="44">
        <f t="shared" si="614"/>
        <v>24138.75</v>
      </c>
      <c r="S1165" s="48">
        <f t="shared" si="601"/>
        <v>796578.75</v>
      </c>
      <c r="T1165" s="44">
        <f t="shared" si="621"/>
        <v>25460.999999999996</v>
      </c>
      <c r="U1165" s="48">
        <f t="shared" si="602"/>
        <v>840212.99999999977</v>
      </c>
      <c r="V1165" s="44">
        <f t="shared" si="622"/>
        <v>28535.999999999996</v>
      </c>
      <c r="W1165" s="48">
        <f t="shared" si="603"/>
        <v>941687.99999999977</v>
      </c>
      <c r="X1165" s="44">
        <f t="shared" si="623"/>
        <v>31610.999999999996</v>
      </c>
      <c r="Y1165" s="48">
        <f t="shared" si="604"/>
        <v>1043162.9999999998</v>
      </c>
      <c r="Z1165" s="20">
        <f t="shared" si="599"/>
        <v>3621642.7499999991</v>
      </c>
      <c r="AC1165" s="87">
        <f t="shared" si="607"/>
        <v>180</v>
      </c>
      <c r="AD1165" s="83">
        <f t="shared" si="608"/>
        <v>16740</v>
      </c>
      <c r="AE1165" s="92">
        <f t="shared" si="610"/>
        <v>165</v>
      </c>
      <c r="AF1165" s="92">
        <f t="shared" si="611"/>
        <v>169.95</v>
      </c>
      <c r="AG1165" s="92">
        <f t="shared" si="612"/>
        <v>174.89999999999998</v>
      </c>
      <c r="AH1165" s="92">
        <f t="shared" si="613"/>
        <v>180</v>
      </c>
      <c r="AI1165" s="137">
        <f t="shared" si="615"/>
        <v>16005</v>
      </c>
      <c r="AJ1165" s="137">
        <f t="shared" si="616"/>
        <v>16485.149999999998</v>
      </c>
      <c r="AK1165" s="137">
        <f t="shared" si="617"/>
        <v>16965.3</v>
      </c>
      <c r="AL1165" s="137">
        <f t="shared" si="618"/>
        <v>17460</v>
      </c>
    </row>
    <row r="1166" spans="1:38" ht="20.399999999999999">
      <c r="A1166" s="5" t="s">
        <v>285</v>
      </c>
      <c r="B1166" s="5" t="s">
        <v>408</v>
      </c>
      <c r="C1166" s="22" t="s">
        <v>1772</v>
      </c>
      <c r="D1166" s="22" t="s">
        <v>1799</v>
      </c>
      <c r="E1166" s="22" t="s">
        <v>1990</v>
      </c>
      <c r="F1166" s="22"/>
      <c r="G1166" s="22"/>
      <c r="H1166" s="23" t="s">
        <v>537</v>
      </c>
      <c r="I1166" s="24">
        <v>64125</v>
      </c>
      <c r="J1166" s="32">
        <v>12300</v>
      </c>
      <c r="K1166" s="26" t="s">
        <v>1991</v>
      </c>
      <c r="L1166" s="13">
        <v>50</v>
      </c>
      <c r="M1166" s="27">
        <f t="shared" si="606"/>
        <v>4350</v>
      </c>
      <c r="N1166" s="27">
        <f t="shared" si="605"/>
        <v>13050.000000000031</v>
      </c>
      <c r="O1166" s="15">
        <v>3</v>
      </c>
      <c r="P1166" s="30">
        <f t="shared" si="619"/>
        <v>19311</v>
      </c>
      <c r="Q1166" s="48">
        <f t="shared" si="620"/>
        <v>57933</v>
      </c>
      <c r="R1166" s="44">
        <f t="shared" si="614"/>
        <v>24138.75</v>
      </c>
      <c r="S1166" s="48">
        <f t="shared" si="601"/>
        <v>217248.75</v>
      </c>
      <c r="T1166" s="44">
        <f t="shared" si="621"/>
        <v>25460.999999999996</v>
      </c>
      <c r="U1166" s="48">
        <f t="shared" si="602"/>
        <v>229148.99999999994</v>
      </c>
      <c r="V1166" s="44">
        <f t="shared" si="622"/>
        <v>28535.999999999996</v>
      </c>
      <c r="W1166" s="48">
        <f t="shared" si="603"/>
        <v>256823.99999999994</v>
      </c>
      <c r="X1166" s="44">
        <f t="shared" si="623"/>
        <v>31610.999999999996</v>
      </c>
      <c r="Y1166" s="48">
        <f t="shared" si="604"/>
        <v>284498.99999999994</v>
      </c>
      <c r="Z1166" s="20">
        <f t="shared" si="599"/>
        <v>987720.74999999977</v>
      </c>
      <c r="AC1166" s="87">
        <f t="shared" si="607"/>
        <v>60</v>
      </c>
      <c r="AD1166" s="83">
        <f t="shared" si="608"/>
        <v>5580</v>
      </c>
      <c r="AE1166" s="92">
        <f t="shared" si="610"/>
        <v>55.000000000000007</v>
      </c>
      <c r="AF1166" s="92">
        <f t="shared" si="611"/>
        <v>56.65</v>
      </c>
      <c r="AG1166" s="92">
        <f t="shared" si="612"/>
        <v>58.3</v>
      </c>
      <c r="AH1166" s="92">
        <f t="shared" si="613"/>
        <v>60</v>
      </c>
      <c r="AI1166" s="137">
        <f t="shared" si="615"/>
        <v>5335.0000000000009</v>
      </c>
      <c r="AJ1166" s="137">
        <f t="shared" si="616"/>
        <v>5495.05</v>
      </c>
      <c r="AK1166" s="137">
        <f t="shared" si="617"/>
        <v>5655.0999999999995</v>
      </c>
      <c r="AL1166" s="137">
        <f t="shared" si="618"/>
        <v>5820</v>
      </c>
    </row>
    <row r="1167" spans="1:38" ht="20.399999999999999">
      <c r="A1167" s="5" t="s">
        <v>285</v>
      </c>
      <c r="B1167" s="5" t="s">
        <v>408</v>
      </c>
      <c r="C1167" s="22" t="s">
        <v>1772</v>
      </c>
      <c r="D1167" s="22" t="s">
        <v>1799</v>
      </c>
      <c r="E1167" s="22" t="s">
        <v>1992</v>
      </c>
      <c r="F1167" s="22"/>
      <c r="G1167" s="22"/>
      <c r="H1167" s="23" t="s">
        <v>537</v>
      </c>
      <c r="I1167" s="24">
        <v>7695</v>
      </c>
      <c r="J1167" s="32">
        <v>12300</v>
      </c>
      <c r="K1167" s="26" t="s">
        <v>555</v>
      </c>
      <c r="L1167" s="13">
        <f t="shared" si="609"/>
        <v>150</v>
      </c>
      <c r="M1167" s="27">
        <f t="shared" si="606"/>
        <v>13050</v>
      </c>
      <c r="N1167" s="27">
        <f t="shared" si="605"/>
        <v>13050.000000000031</v>
      </c>
      <c r="O1167" s="15">
        <v>3</v>
      </c>
      <c r="P1167" s="30">
        <f t="shared" si="619"/>
        <v>19311</v>
      </c>
      <c r="Q1167" s="48">
        <f t="shared" si="620"/>
        <v>57933</v>
      </c>
      <c r="R1167" s="44">
        <f t="shared" si="614"/>
        <v>24138.75</v>
      </c>
      <c r="S1167" s="48">
        <f t="shared" si="601"/>
        <v>217248.75</v>
      </c>
      <c r="T1167" s="44">
        <f t="shared" si="621"/>
        <v>25460.999999999996</v>
      </c>
      <c r="U1167" s="48">
        <f t="shared" si="602"/>
        <v>229148.99999999994</v>
      </c>
      <c r="V1167" s="44">
        <f t="shared" si="622"/>
        <v>28535.999999999996</v>
      </c>
      <c r="W1167" s="48">
        <f t="shared" si="603"/>
        <v>256823.99999999994</v>
      </c>
      <c r="X1167" s="44">
        <f t="shared" si="623"/>
        <v>31610.999999999996</v>
      </c>
      <c r="Y1167" s="48">
        <f t="shared" si="604"/>
        <v>284498.99999999994</v>
      </c>
      <c r="Z1167" s="20">
        <f t="shared" si="599"/>
        <v>987720.74999999977</v>
      </c>
      <c r="AC1167" s="87">
        <f t="shared" si="607"/>
        <v>180</v>
      </c>
      <c r="AD1167" s="83">
        <f t="shared" si="608"/>
        <v>16740</v>
      </c>
      <c r="AE1167" s="92">
        <f t="shared" si="610"/>
        <v>165</v>
      </c>
      <c r="AF1167" s="92">
        <f t="shared" si="611"/>
        <v>169.95</v>
      </c>
      <c r="AG1167" s="92">
        <f t="shared" si="612"/>
        <v>174.89999999999998</v>
      </c>
      <c r="AH1167" s="92">
        <f t="shared" si="613"/>
        <v>180</v>
      </c>
      <c r="AI1167" s="137">
        <f t="shared" si="615"/>
        <v>16005</v>
      </c>
      <c r="AJ1167" s="137">
        <f t="shared" si="616"/>
        <v>16485.149999999998</v>
      </c>
      <c r="AK1167" s="137">
        <f t="shared" si="617"/>
        <v>16965.3</v>
      </c>
      <c r="AL1167" s="137">
        <f t="shared" si="618"/>
        <v>17460</v>
      </c>
    </row>
    <row r="1168" spans="1:38" ht="20.399999999999999">
      <c r="A1168" s="5" t="s">
        <v>285</v>
      </c>
      <c r="B1168" s="5" t="s">
        <v>408</v>
      </c>
      <c r="C1168" s="22" t="s">
        <v>1772</v>
      </c>
      <c r="D1168" s="22" t="s">
        <v>1799</v>
      </c>
      <c r="E1168" s="22" t="s">
        <v>1993</v>
      </c>
      <c r="F1168" s="22"/>
      <c r="G1168" s="22"/>
      <c r="H1168" s="23" t="s">
        <v>537</v>
      </c>
      <c r="I1168" s="24">
        <v>69255</v>
      </c>
      <c r="J1168" s="32">
        <v>123000</v>
      </c>
      <c r="K1168" s="26" t="s">
        <v>649</v>
      </c>
      <c r="L1168" s="13">
        <f t="shared" si="609"/>
        <v>1500</v>
      </c>
      <c r="M1168" s="27">
        <f t="shared" si="606"/>
        <v>130500</v>
      </c>
      <c r="N1168" s="27">
        <f t="shared" si="605"/>
        <v>130500.00000000031</v>
      </c>
      <c r="O1168" s="15">
        <v>8</v>
      </c>
      <c r="P1168" s="30">
        <f t="shared" si="619"/>
        <v>193110</v>
      </c>
      <c r="Q1168" s="48">
        <f t="shared" si="620"/>
        <v>1544880</v>
      </c>
      <c r="R1168" s="44">
        <f t="shared" si="614"/>
        <v>241387.5</v>
      </c>
      <c r="S1168" s="48">
        <f t="shared" si="601"/>
        <v>5793300</v>
      </c>
      <c r="T1168" s="44">
        <f t="shared" si="621"/>
        <v>254609.99999999997</v>
      </c>
      <c r="U1168" s="48">
        <f t="shared" si="602"/>
        <v>6110639.9999999991</v>
      </c>
      <c r="V1168" s="44">
        <f t="shared" si="622"/>
        <v>285360</v>
      </c>
      <c r="W1168" s="48">
        <f t="shared" si="603"/>
        <v>6848640</v>
      </c>
      <c r="X1168" s="44">
        <f t="shared" si="623"/>
        <v>316110</v>
      </c>
      <c r="Y1168" s="48">
        <f t="shared" si="604"/>
        <v>7586640</v>
      </c>
      <c r="Z1168" s="20">
        <f t="shared" si="599"/>
        <v>26339220</v>
      </c>
      <c r="AC1168" s="87">
        <f t="shared" si="607"/>
        <v>1800</v>
      </c>
      <c r="AD1168" s="83">
        <f t="shared" si="608"/>
        <v>167400</v>
      </c>
      <c r="AE1168" s="92">
        <f t="shared" si="610"/>
        <v>1650.0000000000002</v>
      </c>
      <c r="AF1168" s="92">
        <f t="shared" si="611"/>
        <v>1699.5</v>
      </c>
      <c r="AG1168" s="92">
        <f t="shared" si="612"/>
        <v>1749</v>
      </c>
      <c r="AH1168" s="92">
        <f t="shared" si="613"/>
        <v>1800</v>
      </c>
      <c r="AI1168" s="137">
        <f t="shared" si="615"/>
        <v>160050.00000000003</v>
      </c>
      <c r="AJ1168" s="137">
        <f t="shared" si="616"/>
        <v>164851.5</v>
      </c>
      <c r="AK1168" s="137">
        <f t="shared" si="617"/>
        <v>169653</v>
      </c>
      <c r="AL1168" s="137">
        <f t="shared" si="618"/>
        <v>174600</v>
      </c>
    </row>
    <row r="1169" spans="1:38" ht="20.399999999999999">
      <c r="A1169" s="5" t="s">
        <v>285</v>
      </c>
      <c r="B1169" s="5" t="s">
        <v>408</v>
      </c>
      <c r="C1169" s="22" t="s">
        <v>1772</v>
      </c>
      <c r="D1169" s="22" t="s">
        <v>1799</v>
      </c>
      <c r="E1169" s="22" t="s">
        <v>1994</v>
      </c>
      <c r="F1169" s="22"/>
      <c r="G1169" s="22"/>
      <c r="H1169" s="23" t="s">
        <v>537</v>
      </c>
      <c r="I1169" s="24">
        <v>23085</v>
      </c>
      <c r="J1169" s="32">
        <v>82000</v>
      </c>
      <c r="K1169" s="26" t="s">
        <v>1642</v>
      </c>
      <c r="L1169" s="13">
        <f t="shared" si="609"/>
        <v>1000</v>
      </c>
      <c r="M1169" s="27">
        <f t="shared" si="606"/>
        <v>87000</v>
      </c>
      <c r="N1169" s="27">
        <f t="shared" si="605"/>
        <v>87000.000000000204</v>
      </c>
      <c r="O1169" s="15">
        <v>2</v>
      </c>
      <c r="P1169" s="30">
        <f t="shared" si="619"/>
        <v>128740</v>
      </c>
      <c r="Q1169" s="48">
        <f t="shared" si="620"/>
        <v>257480</v>
      </c>
      <c r="R1169" s="44">
        <f t="shared" si="614"/>
        <v>160925</v>
      </c>
      <c r="S1169" s="48">
        <f t="shared" si="601"/>
        <v>965550</v>
      </c>
      <c r="T1169" s="44">
        <f t="shared" si="621"/>
        <v>169740</v>
      </c>
      <c r="U1169" s="48">
        <f t="shared" si="602"/>
        <v>1018440</v>
      </c>
      <c r="V1169" s="44">
        <f t="shared" si="622"/>
        <v>190240</v>
      </c>
      <c r="W1169" s="48">
        <f t="shared" si="603"/>
        <v>1141440</v>
      </c>
      <c r="X1169" s="44">
        <f t="shared" si="623"/>
        <v>210740</v>
      </c>
      <c r="Y1169" s="48">
        <f t="shared" si="604"/>
        <v>1264440</v>
      </c>
      <c r="Z1169" s="20">
        <f t="shared" si="599"/>
        <v>4389870</v>
      </c>
      <c r="AC1169" s="87">
        <f t="shared" si="607"/>
        <v>1200</v>
      </c>
      <c r="AD1169" s="83">
        <f t="shared" si="608"/>
        <v>111600</v>
      </c>
      <c r="AE1169" s="92">
        <f t="shared" si="610"/>
        <v>1100</v>
      </c>
      <c r="AF1169" s="92">
        <f t="shared" si="611"/>
        <v>1133</v>
      </c>
      <c r="AG1169" s="92">
        <f t="shared" si="612"/>
        <v>1166</v>
      </c>
      <c r="AH1169" s="92">
        <f t="shared" si="613"/>
        <v>1200</v>
      </c>
      <c r="AI1169" s="137">
        <f t="shared" si="615"/>
        <v>106700</v>
      </c>
      <c r="AJ1169" s="137">
        <f t="shared" si="616"/>
        <v>109901</v>
      </c>
      <c r="AK1169" s="137">
        <f t="shared" si="617"/>
        <v>113102</v>
      </c>
      <c r="AL1169" s="137">
        <f t="shared" si="618"/>
        <v>116400</v>
      </c>
    </row>
    <row r="1170" spans="1:38" ht="20.399999999999999">
      <c r="A1170" s="5" t="s">
        <v>285</v>
      </c>
      <c r="B1170" s="5" t="s">
        <v>408</v>
      </c>
      <c r="C1170" s="22" t="s">
        <v>1772</v>
      </c>
      <c r="D1170" s="22" t="s">
        <v>1799</v>
      </c>
      <c r="E1170" s="22" t="s">
        <v>1995</v>
      </c>
      <c r="F1170" s="22"/>
      <c r="G1170" s="22"/>
      <c r="H1170" s="23" t="s">
        <v>537</v>
      </c>
      <c r="I1170" s="24">
        <v>7695</v>
      </c>
      <c r="J1170" s="32">
        <v>12300</v>
      </c>
      <c r="K1170" s="26" t="s">
        <v>555</v>
      </c>
      <c r="L1170" s="13">
        <f t="shared" si="609"/>
        <v>150</v>
      </c>
      <c r="M1170" s="27">
        <f t="shared" si="606"/>
        <v>13050</v>
      </c>
      <c r="N1170" s="27">
        <f t="shared" si="605"/>
        <v>13050.000000000031</v>
      </c>
      <c r="O1170" s="15">
        <v>4</v>
      </c>
      <c r="P1170" s="30">
        <f t="shared" si="619"/>
        <v>19311</v>
      </c>
      <c r="Q1170" s="48">
        <f t="shared" si="620"/>
        <v>77244</v>
      </c>
      <c r="R1170" s="44">
        <f t="shared" si="614"/>
        <v>24138.75</v>
      </c>
      <c r="S1170" s="48">
        <f t="shared" si="601"/>
        <v>289665</v>
      </c>
      <c r="T1170" s="44">
        <f t="shared" si="621"/>
        <v>25460.999999999996</v>
      </c>
      <c r="U1170" s="48">
        <f t="shared" si="602"/>
        <v>305531.99999999994</v>
      </c>
      <c r="V1170" s="44">
        <f t="shared" si="622"/>
        <v>28535.999999999996</v>
      </c>
      <c r="W1170" s="48">
        <f t="shared" si="603"/>
        <v>342431.99999999994</v>
      </c>
      <c r="X1170" s="44">
        <f t="shared" si="623"/>
        <v>31610.999999999996</v>
      </c>
      <c r="Y1170" s="48">
        <f t="shared" si="604"/>
        <v>379331.99999999994</v>
      </c>
      <c r="Z1170" s="20">
        <f t="shared" si="599"/>
        <v>1316960.9999999998</v>
      </c>
      <c r="AC1170" s="87">
        <f t="shared" si="607"/>
        <v>180</v>
      </c>
      <c r="AD1170" s="83">
        <f t="shared" si="608"/>
        <v>16740</v>
      </c>
      <c r="AE1170" s="92">
        <f t="shared" si="610"/>
        <v>165</v>
      </c>
      <c r="AF1170" s="92">
        <f t="shared" si="611"/>
        <v>169.95</v>
      </c>
      <c r="AG1170" s="92">
        <f t="shared" si="612"/>
        <v>174.89999999999998</v>
      </c>
      <c r="AH1170" s="92">
        <f t="shared" si="613"/>
        <v>180</v>
      </c>
      <c r="AI1170" s="137">
        <f t="shared" si="615"/>
        <v>16005</v>
      </c>
      <c r="AJ1170" s="137">
        <f t="shared" si="616"/>
        <v>16485.149999999998</v>
      </c>
      <c r="AK1170" s="137">
        <f t="shared" si="617"/>
        <v>16965.3</v>
      </c>
      <c r="AL1170" s="137">
        <f t="shared" si="618"/>
        <v>17460</v>
      </c>
    </row>
    <row r="1171" spans="1:38" ht="20.399999999999999">
      <c r="A1171" s="5" t="s">
        <v>285</v>
      </c>
      <c r="B1171" s="5" t="s">
        <v>408</v>
      </c>
      <c r="C1171" s="22" t="s">
        <v>1772</v>
      </c>
      <c r="D1171" s="22" t="s">
        <v>1799</v>
      </c>
      <c r="E1171" s="22" t="s">
        <v>1996</v>
      </c>
      <c r="F1171" s="22"/>
      <c r="G1171" s="22"/>
      <c r="H1171" s="23" t="s">
        <v>537</v>
      </c>
      <c r="I1171" s="24">
        <v>15390</v>
      </c>
      <c r="J1171" s="32">
        <v>24600</v>
      </c>
      <c r="K1171" s="26" t="s">
        <v>555</v>
      </c>
      <c r="L1171" s="13">
        <f t="shared" si="609"/>
        <v>300</v>
      </c>
      <c r="M1171" s="27">
        <f t="shared" si="606"/>
        <v>26100</v>
      </c>
      <c r="N1171" s="27">
        <f t="shared" si="605"/>
        <v>26100.000000000062</v>
      </c>
      <c r="O1171" s="15">
        <v>3</v>
      </c>
      <c r="P1171" s="30">
        <f t="shared" si="619"/>
        <v>38622</v>
      </c>
      <c r="Q1171" s="48">
        <f t="shared" si="620"/>
        <v>115866</v>
      </c>
      <c r="R1171" s="44">
        <f t="shared" si="614"/>
        <v>48277.5</v>
      </c>
      <c r="S1171" s="48">
        <f t="shared" si="601"/>
        <v>434497.5</v>
      </c>
      <c r="T1171" s="44">
        <f t="shared" si="621"/>
        <v>50921.999999999993</v>
      </c>
      <c r="U1171" s="48">
        <f t="shared" si="602"/>
        <v>458297.99999999988</v>
      </c>
      <c r="V1171" s="44">
        <f t="shared" si="622"/>
        <v>57071.999999999993</v>
      </c>
      <c r="W1171" s="48">
        <f t="shared" si="603"/>
        <v>513647.99999999988</v>
      </c>
      <c r="X1171" s="44">
        <f t="shared" si="623"/>
        <v>63221.999999999993</v>
      </c>
      <c r="Y1171" s="48">
        <f t="shared" si="604"/>
        <v>568997.99999999988</v>
      </c>
      <c r="Z1171" s="20">
        <f t="shared" si="599"/>
        <v>1975441.4999999995</v>
      </c>
      <c r="AC1171" s="87">
        <f t="shared" si="607"/>
        <v>360</v>
      </c>
      <c r="AD1171" s="83">
        <f t="shared" si="608"/>
        <v>33480</v>
      </c>
      <c r="AE1171" s="92">
        <f t="shared" si="610"/>
        <v>330</v>
      </c>
      <c r="AF1171" s="92">
        <f t="shared" si="611"/>
        <v>339.9</v>
      </c>
      <c r="AG1171" s="92">
        <f t="shared" si="612"/>
        <v>349.79999999999995</v>
      </c>
      <c r="AH1171" s="92">
        <f t="shared" si="613"/>
        <v>360</v>
      </c>
      <c r="AI1171" s="137">
        <f t="shared" si="615"/>
        <v>32010</v>
      </c>
      <c r="AJ1171" s="137">
        <f t="shared" si="616"/>
        <v>32970.299999999996</v>
      </c>
      <c r="AK1171" s="137">
        <f t="shared" si="617"/>
        <v>33930.6</v>
      </c>
      <c r="AL1171" s="137">
        <f t="shared" si="618"/>
        <v>34920</v>
      </c>
    </row>
    <row r="1172" spans="1:38" ht="20.399999999999999">
      <c r="A1172" s="5" t="s">
        <v>285</v>
      </c>
      <c r="B1172" s="5" t="s">
        <v>408</v>
      </c>
      <c r="C1172" s="22" t="s">
        <v>1772</v>
      </c>
      <c r="D1172" s="22" t="s">
        <v>1799</v>
      </c>
      <c r="E1172" s="22" t="s">
        <v>1997</v>
      </c>
      <c r="F1172" s="22" t="s">
        <v>1998</v>
      </c>
      <c r="G1172" s="22"/>
      <c r="H1172" s="23" t="s">
        <v>537</v>
      </c>
      <c r="I1172" s="24">
        <v>3847.5</v>
      </c>
      <c r="J1172" s="32">
        <v>4100</v>
      </c>
      <c r="K1172" s="26" t="s">
        <v>575</v>
      </c>
      <c r="L1172" s="13">
        <f t="shared" si="609"/>
        <v>50</v>
      </c>
      <c r="M1172" s="27">
        <f t="shared" si="606"/>
        <v>4350</v>
      </c>
      <c r="N1172" s="27">
        <f t="shared" si="605"/>
        <v>4350.00000000001</v>
      </c>
      <c r="O1172" s="15">
        <v>5</v>
      </c>
      <c r="P1172" s="30">
        <f t="shared" si="619"/>
        <v>6437</v>
      </c>
      <c r="Q1172" s="48">
        <f t="shared" si="620"/>
        <v>32185</v>
      </c>
      <c r="R1172" s="44">
        <f t="shared" si="614"/>
        <v>8046.25</v>
      </c>
      <c r="S1172" s="48">
        <f t="shared" si="601"/>
        <v>120693.75</v>
      </c>
      <c r="T1172" s="44">
        <f t="shared" si="621"/>
        <v>8487</v>
      </c>
      <c r="U1172" s="48">
        <f t="shared" si="602"/>
        <v>127305</v>
      </c>
      <c r="V1172" s="44">
        <f t="shared" si="622"/>
        <v>9512</v>
      </c>
      <c r="W1172" s="48">
        <f t="shared" si="603"/>
        <v>142680</v>
      </c>
      <c r="X1172" s="44">
        <f t="shared" si="623"/>
        <v>10537</v>
      </c>
      <c r="Y1172" s="48">
        <f t="shared" si="604"/>
        <v>158055</v>
      </c>
      <c r="Z1172" s="20">
        <f t="shared" si="599"/>
        <v>548733.75</v>
      </c>
      <c r="AC1172" s="87">
        <f t="shared" si="607"/>
        <v>60</v>
      </c>
      <c r="AD1172" s="83">
        <f t="shared" si="608"/>
        <v>5580</v>
      </c>
      <c r="AE1172" s="92">
        <f t="shared" si="610"/>
        <v>55.000000000000007</v>
      </c>
      <c r="AF1172" s="92">
        <f t="shared" si="611"/>
        <v>56.65</v>
      </c>
      <c r="AG1172" s="92">
        <f t="shared" si="612"/>
        <v>58.3</v>
      </c>
      <c r="AH1172" s="92">
        <f t="shared" si="613"/>
        <v>60</v>
      </c>
      <c r="AI1172" s="137">
        <f t="shared" si="615"/>
        <v>5335.0000000000009</v>
      </c>
      <c r="AJ1172" s="137">
        <f t="shared" si="616"/>
        <v>5495.05</v>
      </c>
      <c r="AK1172" s="137">
        <f t="shared" si="617"/>
        <v>5655.0999999999995</v>
      </c>
      <c r="AL1172" s="137">
        <f t="shared" si="618"/>
        <v>5820</v>
      </c>
    </row>
    <row r="1173" spans="1:38" ht="20.399999999999999">
      <c r="A1173" s="5" t="s">
        <v>285</v>
      </c>
      <c r="B1173" s="5" t="s">
        <v>408</v>
      </c>
      <c r="C1173" s="22" t="s">
        <v>1772</v>
      </c>
      <c r="D1173" s="22" t="s">
        <v>1799</v>
      </c>
      <c r="E1173" s="22" t="s">
        <v>1999</v>
      </c>
      <c r="F1173" s="22" t="s">
        <v>2000</v>
      </c>
      <c r="G1173" s="22"/>
      <c r="H1173" s="23" t="s">
        <v>537</v>
      </c>
      <c r="I1173" s="24"/>
      <c r="J1173" s="32">
        <v>4100</v>
      </c>
      <c r="K1173" s="26"/>
      <c r="L1173" s="13">
        <f t="shared" si="609"/>
        <v>50</v>
      </c>
      <c r="M1173" s="27">
        <f t="shared" si="606"/>
        <v>4350</v>
      </c>
      <c r="N1173" s="27">
        <f t="shared" si="605"/>
        <v>4350.00000000001</v>
      </c>
      <c r="O1173" s="15">
        <v>5</v>
      </c>
      <c r="P1173" s="30">
        <f t="shared" si="619"/>
        <v>6437</v>
      </c>
      <c r="Q1173" s="48">
        <f t="shared" si="620"/>
        <v>32185</v>
      </c>
      <c r="R1173" s="44">
        <f t="shared" si="614"/>
        <v>8046.25</v>
      </c>
      <c r="S1173" s="48">
        <f t="shared" si="601"/>
        <v>120693.75</v>
      </c>
      <c r="T1173" s="44">
        <f t="shared" si="621"/>
        <v>8487</v>
      </c>
      <c r="U1173" s="48">
        <f t="shared" si="602"/>
        <v>127305</v>
      </c>
      <c r="V1173" s="44">
        <f t="shared" si="622"/>
        <v>9512</v>
      </c>
      <c r="W1173" s="48">
        <f t="shared" si="603"/>
        <v>142680</v>
      </c>
      <c r="X1173" s="44">
        <f t="shared" si="623"/>
        <v>10537</v>
      </c>
      <c r="Y1173" s="48">
        <f t="shared" si="604"/>
        <v>158055</v>
      </c>
      <c r="Z1173" s="20">
        <f t="shared" si="599"/>
        <v>548733.75</v>
      </c>
      <c r="AC1173" s="87">
        <f t="shared" si="607"/>
        <v>60</v>
      </c>
      <c r="AD1173" s="83">
        <f t="shared" si="608"/>
        <v>5580</v>
      </c>
      <c r="AE1173" s="92">
        <f t="shared" si="610"/>
        <v>55.000000000000007</v>
      </c>
      <c r="AF1173" s="92">
        <f t="shared" si="611"/>
        <v>56.65</v>
      </c>
      <c r="AG1173" s="92">
        <f t="shared" si="612"/>
        <v>58.3</v>
      </c>
      <c r="AH1173" s="92">
        <f t="shared" si="613"/>
        <v>60</v>
      </c>
      <c r="AI1173" s="137">
        <f t="shared" si="615"/>
        <v>5335.0000000000009</v>
      </c>
      <c r="AJ1173" s="137">
        <f t="shared" si="616"/>
        <v>5495.05</v>
      </c>
      <c r="AK1173" s="137">
        <f t="shared" si="617"/>
        <v>5655.0999999999995</v>
      </c>
      <c r="AL1173" s="137">
        <f t="shared" si="618"/>
        <v>5820</v>
      </c>
    </row>
    <row r="1174" spans="1:38" ht="20.399999999999999">
      <c r="A1174" s="5" t="s">
        <v>285</v>
      </c>
      <c r="B1174" s="5" t="s">
        <v>408</v>
      </c>
      <c r="C1174" s="22" t="s">
        <v>1772</v>
      </c>
      <c r="D1174" s="22" t="s">
        <v>1807</v>
      </c>
      <c r="E1174" s="129" t="s">
        <v>2001</v>
      </c>
      <c r="F1174" s="129"/>
      <c r="G1174" s="129"/>
      <c r="H1174" s="131" t="s">
        <v>537</v>
      </c>
      <c r="I1174" s="132"/>
      <c r="J1174" s="133">
        <f>82*1000</f>
        <v>82000</v>
      </c>
      <c r="K1174" s="134"/>
      <c r="L1174" s="13">
        <v>500</v>
      </c>
      <c r="M1174" s="27">
        <f t="shared" si="606"/>
        <v>43500</v>
      </c>
      <c r="N1174" s="27">
        <f t="shared" si="605"/>
        <v>87000.000000000204</v>
      </c>
      <c r="O1174" s="15">
        <v>1</v>
      </c>
      <c r="P1174" s="30">
        <f t="shared" si="619"/>
        <v>128740</v>
      </c>
      <c r="Q1174" s="48">
        <f t="shared" si="620"/>
        <v>128740</v>
      </c>
      <c r="R1174" s="44">
        <f t="shared" si="614"/>
        <v>160925</v>
      </c>
      <c r="S1174" s="48">
        <f t="shared" si="601"/>
        <v>482775</v>
      </c>
      <c r="T1174" s="44">
        <f t="shared" si="621"/>
        <v>169740</v>
      </c>
      <c r="U1174" s="48">
        <f t="shared" si="602"/>
        <v>509220</v>
      </c>
      <c r="V1174" s="44">
        <f t="shared" si="622"/>
        <v>190240</v>
      </c>
      <c r="W1174" s="48">
        <f t="shared" si="603"/>
        <v>570720</v>
      </c>
      <c r="X1174" s="44">
        <f t="shared" si="623"/>
        <v>210740</v>
      </c>
      <c r="Y1174" s="48">
        <f t="shared" si="604"/>
        <v>632220</v>
      </c>
      <c r="Z1174" s="20">
        <f t="shared" si="599"/>
        <v>2194935</v>
      </c>
      <c r="AC1174" s="87">
        <f t="shared" si="607"/>
        <v>600</v>
      </c>
      <c r="AD1174" s="83">
        <f t="shared" si="608"/>
        <v>55800</v>
      </c>
      <c r="AE1174" s="92">
        <f t="shared" si="610"/>
        <v>550</v>
      </c>
      <c r="AF1174" s="92">
        <f t="shared" si="611"/>
        <v>566.5</v>
      </c>
      <c r="AG1174" s="92">
        <f t="shared" si="612"/>
        <v>583</v>
      </c>
      <c r="AH1174" s="92">
        <f t="shared" si="613"/>
        <v>600</v>
      </c>
      <c r="AI1174" s="137">
        <f t="shared" si="615"/>
        <v>53350</v>
      </c>
      <c r="AJ1174" s="137">
        <f t="shared" si="616"/>
        <v>54950.5</v>
      </c>
      <c r="AK1174" s="137">
        <f t="shared" si="617"/>
        <v>56551</v>
      </c>
      <c r="AL1174" s="137">
        <f t="shared" si="618"/>
        <v>58200</v>
      </c>
    </row>
    <row r="1175" spans="1:38" ht="20.399999999999999">
      <c r="A1175" s="5" t="s">
        <v>285</v>
      </c>
      <c r="B1175" s="5" t="s">
        <v>408</v>
      </c>
      <c r="C1175" s="22" t="s">
        <v>1772</v>
      </c>
      <c r="D1175" s="22" t="s">
        <v>1809</v>
      </c>
      <c r="E1175" s="22" t="s">
        <v>2002</v>
      </c>
      <c r="F1175" s="22"/>
      <c r="G1175" s="22"/>
      <c r="H1175" s="23" t="s">
        <v>537</v>
      </c>
      <c r="I1175" s="24"/>
      <c r="J1175" s="32">
        <f>2000*82</f>
        <v>164000</v>
      </c>
      <c r="K1175" s="26"/>
      <c r="L1175" s="13">
        <f t="shared" si="609"/>
        <v>2000</v>
      </c>
      <c r="M1175" s="27">
        <f t="shared" si="606"/>
        <v>174000</v>
      </c>
      <c r="N1175" s="27">
        <f t="shared" si="605"/>
        <v>174000.00000000041</v>
      </c>
      <c r="O1175" s="15">
        <v>6</v>
      </c>
      <c r="P1175" s="30">
        <f t="shared" si="619"/>
        <v>257480</v>
      </c>
      <c r="Q1175" s="48">
        <f t="shared" si="620"/>
        <v>1544880</v>
      </c>
      <c r="R1175" s="44">
        <f t="shared" si="614"/>
        <v>321850</v>
      </c>
      <c r="S1175" s="48">
        <f t="shared" si="601"/>
        <v>5793300</v>
      </c>
      <c r="T1175" s="44">
        <f t="shared" si="621"/>
        <v>339480</v>
      </c>
      <c r="U1175" s="48">
        <f t="shared" si="602"/>
        <v>6110640</v>
      </c>
      <c r="V1175" s="44">
        <f t="shared" si="622"/>
        <v>380480</v>
      </c>
      <c r="W1175" s="48">
        <f t="shared" si="603"/>
        <v>6848640</v>
      </c>
      <c r="X1175" s="44">
        <f t="shared" si="623"/>
        <v>421480</v>
      </c>
      <c r="Y1175" s="48">
        <f t="shared" si="604"/>
        <v>7586640</v>
      </c>
      <c r="Z1175" s="20">
        <f t="shared" si="599"/>
        <v>26339220</v>
      </c>
      <c r="AC1175" s="87">
        <f t="shared" si="607"/>
        <v>2400</v>
      </c>
      <c r="AD1175" s="83">
        <f t="shared" si="608"/>
        <v>223200</v>
      </c>
      <c r="AE1175" s="92">
        <f t="shared" si="610"/>
        <v>2200</v>
      </c>
      <c r="AF1175" s="92">
        <f t="shared" si="611"/>
        <v>2266</v>
      </c>
      <c r="AG1175" s="92">
        <f t="shared" si="612"/>
        <v>2332</v>
      </c>
      <c r="AH1175" s="92">
        <f t="shared" si="613"/>
        <v>2400</v>
      </c>
      <c r="AI1175" s="137">
        <f t="shared" si="615"/>
        <v>213400</v>
      </c>
      <c r="AJ1175" s="137">
        <f t="shared" si="616"/>
        <v>219802</v>
      </c>
      <c r="AK1175" s="137">
        <f t="shared" si="617"/>
        <v>226204</v>
      </c>
      <c r="AL1175" s="137">
        <f t="shared" si="618"/>
        <v>232800</v>
      </c>
    </row>
    <row r="1176" spans="1:38" ht="30.6">
      <c r="A1176" s="5" t="s">
        <v>285</v>
      </c>
      <c r="B1176" s="5" t="s">
        <v>408</v>
      </c>
      <c r="C1176" s="22" t="s">
        <v>1772</v>
      </c>
      <c r="D1176" s="22" t="s">
        <v>1799</v>
      </c>
      <c r="E1176" s="22" t="s">
        <v>2003</v>
      </c>
      <c r="F1176" s="22" t="s">
        <v>1805</v>
      </c>
      <c r="G1176" s="22"/>
      <c r="H1176" s="23" t="s">
        <v>537</v>
      </c>
      <c r="I1176" s="24">
        <v>38475</v>
      </c>
      <c r="J1176" s="32">
        <f>82*1000</f>
        <v>82000</v>
      </c>
      <c r="K1176" s="26" t="s">
        <v>1641</v>
      </c>
      <c r="L1176" s="13">
        <f t="shared" si="609"/>
        <v>1000</v>
      </c>
      <c r="M1176" s="27">
        <f t="shared" si="606"/>
        <v>87000</v>
      </c>
      <c r="N1176" s="27">
        <f t="shared" si="605"/>
        <v>87000.000000000204</v>
      </c>
      <c r="O1176" s="15">
        <v>2</v>
      </c>
      <c r="P1176" s="30">
        <f t="shared" si="619"/>
        <v>128740</v>
      </c>
      <c r="Q1176" s="48">
        <f t="shared" si="620"/>
        <v>257480</v>
      </c>
      <c r="R1176" s="44">
        <f t="shared" si="614"/>
        <v>160925</v>
      </c>
      <c r="S1176" s="48">
        <f t="shared" si="601"/>
        <v>965550</v>
      </c>
      <c r="T1176" s="44">
        <f t="shared" si="621"/>
        <v>169740</v>
      </c>
      <c r="U1176" s="48">
        <f t="shared" si="602"/>
        <v>1018440</v>
      </c>
      <c r="V1176" s="44">
        <f t="shared" si="622"/>
        <v>190240</v>
      </c>
      <c r="W1176" s="48">
        <f t="shared" si="603"/>
        <v>1141440</v>
      </c>
      <c r="X1176" s="44">
        <f t="shared" si="623"/>
        <v>210740</v>
      </c>
      <c r="Y1176" s="48">
        <f t="shared" si="604"/>
        <v>1264440</v>
      </c>
      <c r="Z1176" s="20">
        <f t="shared" ref="Z1176:Z1236" si="624">+Y1176+W1176+U1176+S1176</f>
        <v>4389870</v>
      </c>
      <c r="AC1176" s="87">
        <f t="shared" si="607"/>
        <v>1200</v>
      </c>
      <c r="AD1176" s="83">
        <f t="shared" si="608"/>
        <v>111600</v>
      </c>
      <c r="AE1176" s="92">
        <f t="shared" si="610"/>
        <v>1100</v>
      </c>
      <c r="AF1176" s="92">
        <f t="shared" si="611"/>
        <v>1133</v>
      </c>
      <c r="AG1176" s="92">
        <f t="shared" si="612"/>
        <v>1166</v>
      </c>
      <c r="AH1176" s="92">
        <f t="shared" si="613"/>
        <v>1200</v>
      </c>
      <c r="AI1176" s="137">
        <f t="shared" si="615"/>
        <v>106700</v>
      </c>
      <c r="AJ1176" s="137">
        <f t="shared" si="616"/>
        <v>109901</v>
      </c>
      <c r="AK1176" s="137">
        <f t="shared" si="617"/>
        <v>113102</v>
      </c>
      <c r="AL1176" s="137">
        <f t="shared" si="618"/>
        <v>116400</v>
      </c>
    </row>
    <row r="1177" spans="1:38" ht="20.399999999999999">
      <c r="A1177" s="5" t="s">
        <v>285</v>
      </c>
      <c r="B1177" s="5" t="s">
        <v>408</v>
      </c>
      <c r="C1177" s="22" t="s">
        <v>1772</v>
      </c>
      <c r="D1177" s="22" t="s">
        <v>1799</v>
      </c>
      <c r="E1177" s="22" t="s">
        <v>2004</v>
      </c>
      <c r="F1177" s="22"/>
      <c r="G1177" s="22"/>
      <c r="H1177" s="23" t="s">
        <v>537</v>
      </c>
      <c r="I1177" s="24">
        <v>38475</v>
      </c>
      <c r="J1177" s="32">
        <v>41000</v>
      </c>
      <c r="K1177" s="26" t="s">
        <v>575</v>
      </c>
      <c r="L1177" s="13">
        <f t="shared" si="609"/>
        <v>500</v>
      </c>
      <c r="M1177" s="27">
        <f t="shared" si="606"/>
        <v>43500</v>
      </c>
      <c r="N1177" s="27">
        <f t="shared" si="605"/>
        <v>43500.000000000102</v>
      </c>
      <c r="O1177" s="15">
        <v>3</v>
      </c>
      <c r="P1177" s="30">
        <f t="shared" si="619"/>
        <v>64370</v>
      </c>
      <c r="Q1177" s="48">
        <f t="shared" si="620"/>
        <v>193110</v>
      </c>
      <c r="R1177" s="44">
        <f t="shared" si="614"/>
        <v>80462.5</v>
      </c>
      <c r="S1177" s="48">
        <f t="shared" si="601"/>
        <v>724162.5</v>
      </c>
      <c r="T1177" s="44">
        <f t="shared" si="621"/>
        <v>84870</v>
      </c>
      <c r="U1177" s="48">
        <f t="shared" si="602"/>
        <v>763830</v>
      </c>
      <c r="V1177" s="44">
        <f t="shared" si="622"/>
        <v>95120</v>
      </c>
      <c r="W1177" s="48">
        <f t="shared" si="603"/>
        <v>856080</v>
      </c>
      <c r="X1177" s="44">
        <f t="shared" si="623"/>
        <v>105370</v>
      </c>
      <c r="Y1177" s="48">
        <f t="shared" si="604"/>
        <v>948330</v>
      </c>
      <c r="Z1177" s="20">
        <f t="shared" si="624"/>
        <v>3292402.5</v>
      </c>
      <c r="AC1177" s="87">
        <f t="shared" si="607"/>
        <v>600</v>
      </c>
      <c r="AD1177" s="83">
        <f t="shared" si="608"/>
        <v>55800</v>
      </c>
      <c r="AE1177" s="92">
        <f t="shared" si="610"/>
        <v>550</v>
      </c>
      <c r="AF1177" s="92">
        <f t="shared" si="611"/>
        <v>566.5</v>
      </c>
      <c r="AG1177" s="92">
        <f t="shared" si="612"/>
        <v>583</v>
      </c>
      <c r="AH1177" s="92">
        <f t="shared" si="613"/>
        <v>600</v>
      </c>
      <c r="AI1177" s="137">
        <f t="shared" si="615"/>
        <v>53350</v>
      </c>
      <c r="AJ1177" s="137">
        <f t="shared" si="616"/>
        <v>54950.5</v>
      </c>
      <c r="AK1177" s="137">
        <f t="shared" si="617"/>
        <v>56551</v>
      </c>
      <c r="AL1177" s="137">
        <f t="shared" si="618"/>
        <v>58200</v>
      </c>
    </row>
    <row r="1178" spans="1:38" ht="20.399999999999999">
      <c r="A1178" s="5" t="s">
        <v>285</v>
      </c>
      <c r="B1178" s="5" t="s">
        <v>408</v>
      </c>
      <c r="C1178" s="22" t="s">
        <v>1772</v>
      </c>
      <c r="D1178" s="22" t="s">
        <v>1799</v>
      </c>
      <c r="E1178" s="22" t="s">
        <v>2005</v>
      </c>
      <c r="F1178" s="22"/>
      <c r="G1178" s="22"/>
      <c r="H1178" s="23" t="s">
        <v>537</v>
      </c>
      <c r="I1178" s="24">
        <v>7695</v>
      </c>
      <c r="J1178" s="32">
        <v>41000</v>
      </c>
      <c r="K1178" s="26" t="s">
        <v>1641</v>
      </c>
      <c r="L1178" s="13">
        <f t="shared" si="609"/>
        <v>500</v>
      </c>
      <c r="M1178" s="27">
        <f t="shared" si="606"/>
        <v>43500</v>
      </c>
      <c r="N1178" s="27">
        <f t="shared" si="605"/>
        <v>43500.000000000102</v>
      </c>
      <c r="O1178" s="15">
        <v>3</v>
      </c>
      <c r="P1178" s="30">
        <f t="shared" si="619"/>
        <v>64370</v>
      </c>
      <c r="Q1178" s="48">
        <f t="shared" si="620"/>
        <v>193110</v>
      </c>
      <c r="R1178" s="44">
        <f t="shared" si="614"/>
        <v>80462.5</v>
      </c>
      <c r="S1178" s="48">
        <f t="shared" si="601"/>
        <v>724162.5</v>
      </c>
      <c r="T1178" s="44">
        <f t="shared" si="621"/>
        <v>84870</v>
      </c>
      <c r="U1178" s="48">
        <f t="shared" si="602"/>
        <v>763830</v>
      </c>
      <c r="V1178" s="44">
        <f t="shared" si="622"/>
        <v>95120</v>
      </c>
      <c r="W1178" s="48">
        <f t="shared" si="603"/>
        <v>856080</v>
      </c>
      <c r="X1178" s="44">
        <f t="shared" si="623"/>
        <v>105370</v>
      </c>
      <c r="Y1178" s="48">
        <f t="shared" si="604"/>
        <v>948330</v>
      </c>
      <c r="Z1178" s="20">
        <f t="shared" si="624"/>
        <v>3292402.5</v>
      </c>
      <c r="AC1178" s="87">
        <f t="shared" si="607"/>
        <v>600</v>
      </c>
      <c r="AD1178" s="83">
        <f t="shared" si="608"/>
        <v>55800</v>
      </c>
      <c r="AE1178" s="92">
        <f t="shared" si="610"/>
        <v>550</v>
      </c>
      <c r="AF1178" s="92">
        <f t="shared" si="611"/>
        <v>566.5</v>
      </c>
      <c r="AG1178" s="92">
        <f t="shared" si="612"/>
        <v>583</v>
      </c>
      <c r="AH1178" s="92">
        <f t="shared" si="613"/>
        <v>600</v>
      </c>
      <c r="AI1178" s="137">
        <f t="shared" si="615"/>
        <v>53350</v>
      </c>
      <c r="AJ1178" s="137">
        <f t="shared" si="616"/>
        <v>54950.5</v>
      </c>
      <c r="AK1178" s="137">
        <f t="shared" si="617"/>
        <v>56551</v>
      </c>
      <c r="AL1178" s="137">
        <f t="shared" si="618"/>
        <v>58200</v>
      </c>
    </row>
    <row r="1179" spans="1:38" ht="20.399999999999999">
      <c r="A1179" s="5" t="s">
        <v>285</v>
      </c>
      <c r="B1179" s="5" t="s">
        <v>408</v>
      </c>
      <c r="C1179" s="22" t="s">
        <v>1772</v>
      </c>
      <c r="D1179" s="22" t="s">
        <v>1799</v>
      </c>
      <c r="E1179" s="22" t="s">
        <v>2006</v>
      </c>
      <c r="F1179" s="22"/>
      <c r="G1179" s="22"/>
      <c r="H1179" s="23" t="s">
        <v>537</v>
      </c>
      <c r="I1179" s="24">
        <v>15390</v>
      </c>
      <c r="J1179" s="32">
        <v>41000</v>
      </c>
      <c r="K1179" s="26" t="s">
        <v>565</v>
      </c>
      <c r="L1179" s="13">
        <f t="shared" si="609"/>
        <v>500</v>
      </c>
      <c r="M1179" s="27">
        <f t="shared" si="606"/>
        <v>43500</v>
      </c>
      <c r="N1179" s="27">
        <f t="shared" si="605"/>
        <v>43500.000000000102</v>
      </c>
      <c r="O1179" s="15">
        <v>3</v>
      </c>
      <c r="P1179" s="30">
        <f t="shared" si="619"/>
        <v>64370</v>
      </c>
      <c r="Q1179" s="48">
        <f t="shared" si="620"/>
        <v>193110</v>
      </c>
      <c r="R1179" s="44">
        <f t="shared" si="614"/>
        <v>80462.5</v>
      </c>
      <c r="S1179" s="48">
        <f t="shared" si="601"/>
        <v>724162.5</v>
      </c>
      <c r="T1179" s="44">
        <f t="shared" si="621"/>
        <v>84870</v>
      </c>
      <c r="U1179" s="48">
        <f t="shared" si="602"/>
        <v>763830</v>
      </c>
      <c r="V1179" s="44">
        <f t="shared" si="622"/>
        <v>95120</v>
      </c>
      <c r="W1179" s="48">
        <f t="shared" si="603"/>
        <v>856080</v>
      </c>
      <c r="X1179" s="44">
        <f t="shared" si="623"/>
        <v>105370</v>
      </c>
      <c r="Y1179" s="48">
        <f t="shared" si="604"/>
        <v>948330</v>
      </c>
      <c r="Z1179" s="20">
        <f t="shared" si="624"/>
        <v>3292402.5</v>
      </c>
      <c r="AC1179" s="87">
        <f t="shared" si="607"/>
        <v>600</v>
      </c>
      <c r="AD1179" s="83">
        <f t="shared" si="608"/>
        <v>55800</v>
      </c>
      <c r="AE1179" s="92">
        <f t="shared" si="610"/>
        <v>550</v>
      </c>
      <c r="AF1179" s="92">
        <f t="shared" si="611"/>
        <v>566.5</v>
      </c>
      <c r="AG1179" s="92">
        <f t="shared" si="612"/>
        <v>583</v>
      </c>
      <c r="AH1179" s="92">
        <f t="shared" si="613"/>
        <v>600</v>
      </c>
      <c r="AI1179" s="137">
        <f t="shared" si="615"/>
        <v>53350</v>
      </c>
      <c r="AJ1179" s="137">
        <f t="shared" si="616"/>
        <v>54950.5</v>
      </c>
      <c r="AK1179" s="137">
        <f t="shared" si="617"/>
        <v>56551</v>
      </c>
      <c r="AL1179" s="137">
        <f t="shared" si="618"/>
        <v>58200</v>
      </c>
    </row>
    <row r="1180" spans="1:38" ht="20.399999999999999">
      <c r="A1180" s="5" t="s">
        <v>285</v>
      </c>
      <c r="B1180" s="5" t="s">
        <v>408</v>
      </c>
      <c r="C1180" s="22" t="s">
        <v>1772</v>
      </c>
      <c r="D1180" s="22" t="s">
        <v>1799</v>
      </c>
      <c r="E1180" s="22" t="s">
        <v>2007</v>
      </c>
      <c r="F1180" s="22"/>
      <c r="G1180" s="22"/>
      <c r="H1180" s="23" t="s">
        <v>537</v>
      </c>
      <c r="I1180" s="24">
        <v>38475</v>
      </c>
      <c r="J1180" s="32">
        <v>41000</v>
      </c>
      <c r="K1180" s="26" t="s">
        <v>575</v>
      </c>
      <c r="L1180" s="13">
        <f t="shared" si="609"/>
        <v>500</v>
      </c>
      <c r="M1180" s="27">
        <f t="shared" si="606"/>
        <v>43500</v>
      </c>
      <c r="N1180" s="27">
        <f t="shared" si="605"/>
        <v>43500.000000000102</v>
      </c>
      <c r="O1180" s="15">
        <v>1</v>
      </c>
      <c r="P1180" s="30">
        <f t="shared" si="619"/>
        <v>64370</v>
      </c>
      <c r="Q1180" s="48">
        <f t="shared" si="620"/>
        <v>64370</v>
      </c>
      <c r="R1180" s="44">
        <f t="shared" si="614"/>
        <v>80462.5</v>
      </c>
      <c r="S1180" s="48">
        <f t="shared" si="601"/>
        <v>241387.5</v>
      </c>
      <c r="T1180" s="44">
        <f t="shared" si="621"/>
        <v>84870</v>
      </c>
      <c r="U1180" s="48">
        <f t="shared" si="602"/>
        <v>254610</v>
      </c>
      <c r="V1180" s="44">
        <f t="shared" si="622"/>
        <v>95120</v>
      </c>
      <c r="W1180" s="48">
        <f t="shared" si="603"/>
        <v>285360</v>
      </c>
      <c r="X1180" s="44">
        <f t="shared" si="623"/>
        <v>105370</v>
      </c>
      <c r="Y1180" s="48">
        <f t="shared" si="604"/>
        <v>316110</v>
      </c>
      <c r="Z1180" s="20">
        <f t="shared" si="624"/>
        <v>1097467.5</v>
      </c>
      <c r="AC1180" s="87">
        <f t="shared" si="607"/>
        <v>600</v>
      </c>
      <c r="AD1180" s="83">
        <f t="shared" si="608"/>
        <v>55800</v>
      </c>
      <c r="AE1180" s="92">
        <f t="shared" si="610"/>
        <v>550</v>
      </c>
      <c r="AF1180" s="92">
        <f t="shared" si="611"/>
        <v>566.5</v>
      </c>
      <c r="AG1180" s="92">
        <f t="shared" si="612"/>
        <v>583</v>
      </c>
      <c r="AH1180" s="92">
        <f t="shared" si="613"/>
        <v>600</v>
      </c>
      <c r="AI1180" s="137">
        <f t="shared" si="615"/>
        <v>53350</v>
      </c>
      <c r="AJ1180" s="137">
        <f t="shared" si="616"/>
        <v>54950.5</v>
      </c>
      <c r="AK1180" s="137">
        <f t="shared" si="617"/>
        <v>56551</v>
      </c>
      <c r="AL1180" s="137">
        <f t="shared" si="618"/>
        <v>58200</v>
      </c>
    </row>
    <row r="1181" spans="1:38" ht="20.399999999999999">
      <c r="A1181" s="5" t="s">
        <v>285</v>
      </c>
      <c r="B1181" s="5" t="s">
        <v>408</v>
      </c>
      <c r="C1181" s="22" t="s">
        <v>1772</v>
      </c>
      <c r="D1181" s="22" t="s">
        <v>1799</v>
      </c>
      <c r="E1181" s="22" t="s">
        <v>2008</v>
      </c>
      <c r="F1181" s="22"/>
      <c r="G1181" s="22"/>
      <c r="H1181" s="23" t="s">
        <v>537</v>
      </c>
      <c r="I1181" s="24">
        <v>38475</v>
      </c>
      <c r="J1181" s="32">
        <v>164000</v>
      </c>
      <c r="K1181" s="26" t="s">
        <v>1002</v>
      </c>
      <c r="L1181" s="13">
        <f t="shared" si="609"/>
        <v>2000</v>
      </c>
      <c r="M1181" s="27">
        <f t="shared" si="606"/>
        <v>174000</v>
      </c>
      <c r="N1181" s="27">
        <f t="shared" si="605"/>
        <v>174000.00000000041</v>
      </c>
      <c r="O1181" s="15">
        <v>5</v>
      </c>
      <c r="P1181" s="30">
        <f t="shared" si="619"/>
        <v>257480</v>
      </c>
      <c r="Q1181" s="48">
        <f t="shared" si="620"/>
        <v>1287400</v>
      </c>
      <c r="R1181" s="44">
        <f t="shared" si="614"/>
        <v>321850</v>
      </c>
      <c r="S1181" s="48">
        <f t="shared" si="601"/>
        <v>4827750</v>
      </c>
      <c r="T1181" s="44">
        <f t="shared" si="621"/>
        <v>339480</v>
      </c>
      <c r="U1181" s="48">
        <f t="shared" si="602"/>
        <v>5092200</v>
      </c>
      <c r="V1181" s="44">
        <f t="shared" si="622"/>
        <v>380480</v>
      </c>
      <c r="W1181" s="48">
        <f t="shared" si="603"/>
        <v>5707200</v>
      </c>
      <c r="X1181" s="44">
        <f t="shared" si="623"/>
        <v>421480</v>
      </c>
      <c r="Y1181" s="48">
        <f t="shared" si="604"/>
        <v>6322200</v>
      </c>
      <c r="Z1181" s="20">
        <f t="shared" si="624"/>
        <v>21949350</v>
      </c>
      <c r="AC1181" s="87">
        <f t="shared" si="607"/>
        <v>2400</v>
      </c>
      <c r="AD1181" s="83">
        <f t="shared" si="608"/>
        <v>223200</v>
      </c>
      <c r="AE1181" s="92">
        <f t="shared" si="610"/>
        <v>2200</v>
      </c>
      <c r="AF1181" s="92">
        <f t="shared" si="611"/>
        <v>2266</v>
      </c>
      <c r="AG1181" s="92">
        <f t="shared" si="612"/>
        <v>2332</v>
      </c>
      <c r="AH1181" s="92">
        <f t="shared" si="613"/>
        <v>2400</v>
      </c>
      <c r="AI1181" s="137">
        <f t="shared" si="615"/>
        <v>213400</v>
      </c>
      <c r="AJ1181" s="137">
        <f t="shared" si="616"/>
        <v>219802</v>
      </c>
      <c r="AK1181" s="137">
        <f t="shared" si="617"/>
        <v>226204</v>
      </c>
      <c r="AL1181" s="137">
        <f t="shared" si="618"/>
        <v>232800</v>
      </c>
    </row>
    <row r="1182" spans="1:38" ht="30.6">
      <c r="A1182" s="5" t="s">
        <v>285</v>
      </c>
      <c r="B1182" s="5" t="s">
        <v>408</v>
      </c>
      <c r="C1182" s="22" t="s">
        <v>1772</v>
      </c>
      <c r="D1182" s="22" t="s">
        <v>1799</v>
      </c>
      <c r="E1182" s="22" t="s">
        <v>2009</v>
      </c>
      <c r="F1182" s="22" t="s">
        <v>1805</v>
      </c>
      <c r="G1182" s="22"/>
      <c r="H1182" s="23" t="s">
        <v>537</v>
      </c>
      <c r="I1182" s="24">
        <v>38475</v>
      </c>
      <c r="J1182" s="32">
        <v>41000</v>
      </c>
      <c r="K1182" s="26" t="s">
        <v>575</v>
      </c>
      <c r="L1182" s="13">
        <f t="shared" si="609"/>
        <v>500</v>
      </c>
      <c r="M1182" s="27">
        <f t="shared" si="606"/>
        <v>43500</v>
      </c>
      <c r="N1182" s="27">
        <f t="shared" si="605"/>
        <v>43500.000000000102</v>
      </c>
      <c r="O1182" s="15">
        <v>10</v>
      </c>
      <c r="P1182" s="30">
        <f t="shared" si="619"/>
        <v>64370</v>
      </c>
      <c r="Q1182" s="48">
        <f t="shared" si="620"/>
        <v>643700</v>
      </c>
      <c r="R1182" s="44">
        <f t="shared" si="614"/>
        <v>80462.5</v>
      </c>
      <c r="S1182" s="48">
        <f t="shared" si="601"/>
        <v>2413875</v>
      </c>
      <c r="T1182" s="44">
        <f t="shared" si="621"/>
        <v>84870</v>
      </c>
      <c r="U1182" s="48">
        <f t="shared" si="602"/>
        <v>2546100</v>
      </c>
      <c r="V1182" s="44">
        <f t="shared" si="622"/>
        <v>95120</v>
      </c>
      <c r="W1182" s="48">
        <f t="shared" si="603"/>
        <v>2853600</v>
      </c>
      <c r="X1182" s="44">
        <f t="shared" si="623"/>
        <v>105370</v>
      </c>
      <c r="Y1182" s="48">
        <f t="shared" si="604"/>
        <v>3161100</v>
      </c>
      <c r="Z1182" s="20">
        <f t="shared" si="624"/>
        <v>10974675</v>
      </c>
      <c r="AC1182" s="87">
        <f t="shared" si="607"/>
        <v>600</v>
      </c>
      <c r="AD1182" s="83">
        <f t="shared" si="608"/>
        <v>55800</v>
      </c>
      <c r="AE1182" s="92">
        <f t="shared" si="610"/>
        <v>550</v>
      </c>
      <c r="AF1182" s="92">
        <f t="shared" si="611"/>
        <v>566.5</v>
      </c>
      <c r="AG1182" s="92">
        <f t="shared" si="612"/>
        <v>583</v>
      </c>
      <c r="AH1182" s="92">
        <f t="shared" si="613"/>
        <v>600</v>
      </c>
      <c r="AI1182" s="137">
        <f t="shared" si="615"/>
        <v>53350</v>
      </c>
      <c r="AJ1182" s="137">
        <f t="shared" si="616"/>
        <v>54950.5</v>
      </c>
      <c r="AK1182" s="137">
        <f t="shared" si="617"/>
        <v>56551</v>
      </c>
      <c r="AL1182" s="137">
        <f t="shared" si="618"/>
        <v>58200</v>
      </c>
    </row>
    <row r="1183" spans="1:38" ht="20.399999999999999">
      <c r="A1183" s="5" t="s">
        <v>285</v>
      </c>
      <c r="B1183" s="5" t="s">
        <v>408</v>
      </c>
      <c r="C1183" s="22" t="s">
        <v>1772</v>
      </c>
      <c r="D1183" s="22" t="s">
        <v>1807</v>
      </c>
      <c r="E1183" s="22" t="s">
        <v>2010</v>
      </c>
      <c r="F1183" s="22"/>
      <c r="G1183" s="22"/>
      <c r="H1183" s="23" t="s">
        <v>537</v>
      </c>
      <c r="I1183" s="24"/>
      <c r="J1183" s="32">
        <v>41000</v>
      </c>
      <c r="K1183" s="26"/>
      <c r="L1183" s="13">
        <f t="shared" si="609"/>
        <v>500</v>
      </c>
      <c r="M1183" s="27">
        <f t="shared" si="606"/>
        <v>43500</v>
      </c>
      <c r="N1183" s="27">
        <f t="shared" si="605"/>
        <v>43500.000000000102</v>
      </c>
      <c r="O1183" s="15">
        <v>2</v>
      </c>
      <c r="P1183" s="30">
        <f t="shared" si="619"/>
        <v>64370</v>
      </c>
      <c r="Q1183" s="48">
        <f t="shared" si="620"/>
        <v>128740</v>
      </c>
      <c r="R1183" s="44">
        <f t="shared" si="614"/>
        <v>80462.5</v>
      </c>
      <c r="S1183" s="48">
        <f t="shared" si="601"/>
        <v>482775</v>
      </c>
      <c r="T1183" s="44">
        <f t="shared" si="621"/>
        <v>84870</v>
      </c>
      <c r="U1183" s="48">
        <f t="shared" si="602"/>
        <v>509220</v>
      </c>
      <c r="V1183" s="44">
        <f t="shared" si="622"/>
        <v>95120</v>
      </c>
      <c r="W1183" s="48">
        <f t="shared" si="603"/>
        <v>570720</v>
      </c>
      <c r="X1183" s="44">
        <f t="shared" si="623"/>
        <v>105370</v>
      </c>
      <c r="Y1183" s="48">
        <f t="shared" si="604"/>
        <v>632220</v>
      </c>
      <c r="Z1183" s="20">
        <f t="shared" si="624"/>
        <v>2194935</v>
      </c>
      <c r="AC1183" s="87">
        <f t="shared" si="607"/>
        <v>600</v>
      </c>
      <c r="AD1183" s="83">
        <f t="shared" si="608"/>
        <v>55800</v>
      </c>
      <c r="AE1183" s="92">
        <f t="shared" si="610"/>
        <v>550</v>
      </c>
      <c r="AF1183" s="92">
        <f t="shared" si="611"/>
        <v>566.5</v>
      </c>
      <c r="AG1183" s="92">
        <f t="shared" si="612"/>
        <v>583</v>
      </c>
      <c r="AH1183" s="92">
        <f t="shared" si="613"/>
        <v>600</v>
      </c>
      <c r="AI1183" s="137">
        <f t="shared" si="615"/>
        <v>53350</v>
      </c>
      <c r="AJ1183" s="137">
        <f t="shared" si="616"/>
        <v>54950.5</v>
      </c>
      <c r="AK1183" s="137">
        <f t="shared" si="617"/>
        <v>56551</v>
      </c>
      <c r="AL1183" s="137">
        <f t="shared" si="618"/>
        <v>58200</v>
      </c>
    </row>
    <row r="1184" spans="1:38" ht="20.399999999999999">
      <c r="A1184" s="5" t="s">
        <v>285</v>
      </c>
      <c r="B1184" s="5" t="s">
        <v>408</v>
      </c>
      <c r="C1184" s="22" t="s">
        <v>1772</v>
      </c>
      <c r="D1184" s="22" t="s">
        <v>1799</v>
      </c>
      <c r="E1184" s="22" t="s">
        <v>2011</v>
      </c>
      <c r="F1184" s="22"/>
      <c r="G1184" s="22"/>
      <c r="H1184" s="23" t="s">
        <v>537</v>
      </c>
      <c r="I1184" s="24">
        <v>38475</v>
      </c>
      <c r="J1184" s="32">
        <v>41000</v>
      </c>
      <c r="K1184" s="26" t="s">
        <v>575</v>
      </c>
      <c r="L1184" s="13">
        <f t="shared" si="609"/>
        <v>500</v>
      </c>
      <c r="M1184" s="27">
        <f t="shared" si="606"/>
        <v>43500</v>
      </c>
      <c r="N1184" s="27">
        <f t="shared" si="605"/>
        <v>43500.000000000102</v>
      </c>
      <c r="O1184" s="15">
        <v>7</v>
      </c>
      <c r="P1184" s="30">
        <f t="shared" si="619"/>
        <v>64370</v>
      </c>
      <c r="Q1184" s="48">
        <f t="shared" si="620"/>
        <v>450590</v>
      </c>
      <c r="R1184" s="44">
        <f t="shared" si="614"/>
        <v>80462.5</v>
      </c>
      <c r="S1184" s="48">
        <f t="shared" si="601"/>
        <v>1689712.5</v>
      </c>
      <c r="T1184" s="44">
        <f t="shared" si="621"/>
        <v>84870</v>
      </c>
      <c r="U1184" s="48">
        <f t="shared" si="602"/>
        <v>1782270</v>
      </c>
      <c r="V1184" s="44">
        <f t="shared" si="622"/>
        <v>95120</v>
      </c>
      <c r="W1184" s="48">
        <f t="shared" si="603"/>
        <v>1997520</v>
      </c>
      <c r="X1184" s="44">
        <f t="shared" si="623"/>
        <v>105370</v>
      </c>
      <c r="Y1184" s="48">
        <f t="shared" si="604"/>
        <v>2212770</v>
      </c>
      <c r="Z1184" s="20">
        <f t="shared" si="624"/>
        <v>7682272.5</v>
      </c>
      <c r="AC1184" s="87">
        <f t="shared" si="607"/>
        <v>600</v>
      </c>
      <c r="AD1184" s="83">
        <f t="shared" si="608"/>
        <v>55800</v>
      </c>
      <c r="AE1184" s="92">
        <f t="shared" si="610"/>
        <v>550</v>
      </c>
      <c r="AF1184" s="92">
        <f t="shared" si="611"/>
        <v>566.5</v>
      </c>
      <c r="AG1184" s="92">
        <f t="shared" si="612"/>
        <v>583</v>
      </c>
      <c r="AH1184" s="92">
        <f t="shared" si="613"/>
        <v>600</v>
      </c>
      <c r="AI1184" s="137">
        <f t="shared" si="615"/>
        <v>53350</v>
      </c>
      <c r="AJ1184" s="137">
        <f t="shared" si="616"/>
        <v>54950.5</v>
      </c>
      <c r="AK1184" s="137">
        <f t="shared" si="617"/>
        <v>56551</v>
      </c>
      <c r="AL1184" s="137">
        <f t="shared" si="618"/>
        <v>58200</v>
      </c>
    </row>
    <row r="1185" spans="1:38" ht="20.399999999999999">
      <c r="A1185" s="5" t="s">
        <v>285</v>
      </c>
      <c r="B1185" s="5" t="s">
        <v>408</v>
      </c>
      <c r="C1185" s="22" t="s">
        <v>1772</v>
      </c>
      <c r="D1185" s="22" t="s">
        <v>1807</v>
      </c>
      <c r="E1185" s="22" t="s">
        <v>2012</v>
      </c>
      <c r="F1185" s="22"/>
      <c r="G1185" s="22"/>
      <c r="H1185" s="23" t="s">
        <v>537</v>
      </c>
      <c r="I1185" s="24"/>
      <c r="J1185" s="32">
        <f>700*82</f>
        <v>57400</v>
      </c>
      <c r="K1185" s="26"/>
      <c r="L1185" s="13">
        <v>200</v>
      </c>
      <c r="M1185" s="27">
        <f t="shared" si="606"/>
        <v>17400</v>
      </c>
      <c r="N1185" s="27">
        <f t="shared" si="605"/>
        <v>60900.000000000146</v>
      </c>
      <c r="O1185" s="15">
        <v>3</v>
      </c>
      <c r="P1185" s="30">
        <f t="shared" si="619"/>
        <v>90118</v>
      </c>
      <c r="Q1185" s="48">
        <f t="shared" si="620"/>
        <v>270354</v>
      </c>
      <c r="R1185" s="44">
        <f t="shared" si="614"/>
        <v>112647.5</v>
      </c>
      <c r="S1185" s="48">
        <f t="shared" si="601"/>
        <v>1013827.5</v>
      </c>
      <c r="T1185" s="44">
        <f t="shared" si="621"/>
        <v>118817.99999999999</v>
      </c>
      <c r="U1185" s="48">
        <f t="shared" si="602"/>
        <v>1069361.9999999998</v>
      </c>
      <c r="V1185" s="44">
        <f t="shared" si="622"/>
        <v>133168</v>
      </c>
      <c r="W1185" s="48">
        <f t="shared" si="603"/>
        <v>1198512</v>
      </c>
      <c r="X1185" s="44">
        <f t="shared" si="623"/>
        <v>147518</v>
      </c>
      <c r="Y1185" s="48">
        <f t="shared" si="604"/>
        <v>1327662</v>
      </c>
      <c r="Z1185" s="20">
        <f t="shared" si="624"/>
        <v>4609363.5</v>
      </c>
      <c r="AC1185" s="87">
        <f t="shared" si="607"/>
        <v>240</v>
      </c>
      <c r="AD1185" s="83">
        <f t="shared" si="608"/>
        <v>22320</v>
      </c>
      <c r="AE1185" s="92">
        <f t="shared" si="610"/>
        <v>220.00000000000003</v>
      </c>
      <c r="AF1185" s="92">
        <f t="shared" si="611"/>
        <v>226.6</v>
      </c>
      <c r="AG1185" s="92">
        <f t="shared" si="612"/>
        <v>233.2</v>
      </c>
      <c r="AH1185" s="92">
        <f t="shared" si="613"/>
        <v>240</v>
      </c>
      <c r="AI1185" s="137">
        <f t="shared" si="615"/>
        <v>21340.000000000004</v>
      </c>
      <c r="AJ1185" s="137">
        <f t="shared" si="616"/>
        <v>21980.2</v>
      </c>
      <c r="AK1185" s="137">
        <f t="shared" si="617"/>
        <v>22620.399999999998</v>
      </c>
      <c r="AL1185" s="137">
        <f t="shared" si="618"/>
        <v>23280</v>
      </c>
    </row>
    <row r="1186" spans="1:38" ht="20.399999999999999">
      <c r="A1186" s="5" t="s">
        <v>285</v>
      </c>
      <c r="B1186" s="5" t="s">
        <v>408</v>
      </c>
      <c r="C1186" s="22" t="s">
        <v>1772</v>
      </c>
      <c r="D1186" s="22" t="s">
        <v>1799</v>
      </c>
      <c r="E1186" s="22" t="s">
        <v>2013</v>
      </c>
      <c r="F1186" s="22"/>
      <c r="G1186" s="22"/>
      <c r="H1186" s="23" t="s">
        <v>537</v>
      </c>
      <c r="I1186" s="24">
        <v>115425</v>
      </c>
      <c r="J1186" s="32">
        <v>164000</v>
      </c>
      <c r="K1186" s="26" t="s">
        <v>974</v>
      </c>
      <c r="L1186" s="13">
        <f t="shared" si="609"/>
        <v>2000</v>
      </c>
      <c r="M1186" s="27">
        <f t="shared" si="606"/>
        <v>174000</v>
      </c>
      <c r="N1186" s="27">
        <f t="shared" si="605"/>
        <v>174000.00000000041</v>
      </c>
      <c r="O1186" s="15">
        <v>7</v>
      </c>
      <c r="P1186" s="30">
        <f t="shared" si="619"/>
        <v>257480</v>
      </c>
      <c r="Q1186" s="48">
        <v>257480</v>
      </c>
      <c r="R1186" s="44">
        <f>+P1186*1.25</f>
        <v>321850</v>
      </c>
      <c r="S1186" s="48">
        <f t="shared" si="601"/>
        <v>6758850</v>
      </c>
      <c r="T1186" s="44">
        <f t="shared" si="621"/>
        <v>339480</v>
      </c>
      <c r="U1186" s="48">
        <f t="shared" si="602"/>
        <v>7129080</v>
      </c>
      <c r="V1186" s="44">
        <f t="shared" si="622"/>
        <v>380480</v>
      </c>
      <c r="W1186" s="48">
        <f t="shared" si="603"/>
        <v>7990080</v>
      </c>
      <c r="X1186" s="44">
        <f t="shared" si="623"/>
        <v>421480</v>
      </c>
      <c r="Y1186" s="48">
        <f t="shared" si="604"/>
        <v>8851080</v>
      </c>
      <c r="Z1186" s="20">
        <f t="shared" si="624"/>
        <v>30729090</v>
      </c>
      <c r="AC1186" s="87">
        <f t="shared" si="607"/>
        <v>2400</v>
      </c>
      <c r="AD1186" s="83">
        <f t="shared" si="608"/>
        <v>223200</v>
      </c>
      <c r="AE1186" s="92">
        <f t="shared" si="610"/>
        <v>2200</v>
      </c>
      <c r="AF1186" s="92">
        <f t="shared" si="611"/>
        <v>2266</v>
      </c>
      <c r="AG1186" s="92">
        <f t="shared" si="612"/>
        <v>2332</v>
      </c>
      <c r="AH1186" s="92">
        <f t="shared" si="613"/>
        <v>2400</v>
      </c>
      <c r="AI1186" s="137">
        <f t="shared" si="615"/>
        <v>213400</v>
      </c>
      <c r="AJ1186" s="137">
        <f t="shared" si="616"/>
        <v>219802</v>
      </c>
      <c r="AK1186" s="137">
        <f t="shared" si="617"/>
        <v>226204</v>
      </c>
      <c r="AL1186" s="137">
        <f t="shared" si="618"/>
        <v>232800</v>
      </c>
    </row>
    <row r="1187" spans="1:38" ht="20.399999999999999">
      <c r="A1187" s="5" t="s">
        <v>285</v>
      </c>
      <c r="B1187" s="5" t="s">
        <v>408</v>
      </c>
      <c r="C1187" s="22" t="s">
        <v>1772</v>
      </c>
      <c r="D1187" s="22" t="s">
        <v>2014</v>
      </c>
      <c r="E1187" s="22" t="s">
        <v>2015</v>
      </c>
      <c r="F1187" s="22"/>
      <c r="G1187" s="22"/>
      <c r="H1187" s="23" t="s">
        <v>606</v>
      </c>
      <c r="I1187" s="24"/>
      <c r="J1187" s="32">
        <f>100*82</f>
        <v>8200</v>
      </c>
      <c r="K1187" s="26"/>
      <c r="L1187" s="13">
        <f t="shared" si="609"/>
        <v>100</v>
      </c>
      <c r="M1187" s="27">
        <f t="shared" si="606"/>
        <v>8700</v>
      </c>
      <c r="N1187" s="27">
        <f t="shared" si="605"/>
        <v>8700.00000000002</v>
      </c>
      <c r="O1187" s="15">
        <v>10</v>
      </c>
      <c r="P1187" s="30">
        <f t="shared" si="619"/>
        <v>12874</v>
      </c>
      <c r="Q1187" s="48">
        <f t="shared" si="620"/>
        <v>128740</v>
      </c>
      <c r="R1187" s="44">
        <f t="shared" ref="R1187:R1249" si="625">+P1187*1.25</f>
        <v>16092.5</v>
      </c>
      <c r="S1187" s="48">
        <f t="shared" si="601"/>
        <v>482775</v>
      </c>
      <c r="T1187" s="44">
        <f t="shared" si="621"/>
        <v>16974</v>
      </c>
      <c r="U1187" s="48">
        <f t="shared" si="602"/>
        <v>509220</v>
      </c>
      <c r="V1187" s="44">
        <f t="shared" si="622"/>
        <v>19024</v>
      </c>
      <c r="W1187" s="48">
        <f t="shared" si="603"/>
        <v>570720</v>
      </c>
      <c r="X1187" s="44">
        <f t="shared" si="623"/>
        <v>21074</v>
      </c>
      <c r="Y1187" s="48">
        <f t="shared" si="604"/>
        <v>632220</v>
      </c>
      <c r="Z1187" s="20">
        <f t="shared" si="624"/>
        <v>2194935</v>
      </c>
      <c r="AC1187" s="87">
        <f t="shared" si="607"/>
        <v>120</v>
      </c>
      <c r="AD1187" s="83">
        <f t="shared" si="608"/>
        <v>11160</v>
      </c>
      <c r="AE1187" s="92">
        <f t="shared" si="610"/>
        <v>110.00000000000001</v>
      </c>
      <c r="AF1187" s="92">
        <f t="shared" si="611"/>
        <v>113.3</v>
      </c>
      <c r="AG1187" s="92">
        <f t="shared" si="612"/>
        <v>116.6</v>
      </c>
      <c r="AH1187" s="92">
        <f t="shared" si="613"/>
        <v>120</v>
      </c>
      <c r="AI1187" s="137">
        <f t="shared" si="615"/>
        <v>10670.000000000002</v>
      </c>
      <c r="AJ1187" s="137">
        <f t="shared" si="616"/>
        <v>10990.1</v>
      </c>
      <c r="AK1187" s="137">
        <f t="shared" si="617"/>
        <v>11310.199999999999</v>
      </c>
      <c r="AL1187" s="137">
        <f t="shared" si="618"/>
        <v>11640</v>
      </c>
    </row>
    <row r="1188" spans="1:38" ht="20.399999999999999">
      <c r="A1188" s="5" t="s">
        <v>285</v>
      </c>
      <c r="B1188" s="5" t="s">
        <v>408</v>
      </c>
      <c r="C1188" s="22" t="s">
        <v>1772</v>
      </c>
      <c r="D1188" s="22" t="s">
        <v>2016</v>
      </c>
      <c r="E1188" s="22" t="s">
        <v>2017</v>
      </c>
      <c r="F1188" s="22" t="s">
        <v>2018</v>
      </c>
      <c r="G1188" s="22"/>
      <c r="H1188" s="23" t="s">
        <v>606</v>
      </c>
      <c r="I1188" s="24"/>
      <c r="J1188" s="32">
        <v>2460</v>
      </c>
      <c r="K1188" s="26"/>
      <c r="L1188" s="13">
        <f t="shared" si="609"/>
        <v>30</v>
      </c>
      <c r="M1188" s="27">
        <f t="shared" si="606"/>
        <v>2610</v>
      </c>
      <c r="N1188" s="27">
        <f t="shared" si="605"/>
        <v>2610.0000000000064</v>
      </c>
      <c r="O1188" s="15">
        <v>17</v>
      </c>
      <c r="P1188" s="30">
        <f t="shared" si="619"/>
        <v>3862.2000000000003</v>
      </c>
      <c r="Q1188" s="48">
        <f t="shared" si="620"/>
        <v>65657.400000000009</v>
      </c>
      <c r="R1188" s="44">
        <f t="shared" si="625"/>
        <v>4827.75</v>
      </c>
      <c r="S1188" s="48">
        <f t="shared" si="601"/>
        <v>246215.25</v>
      </c>
      <c r="T1188" s="44">
        <f t="shared" si="621"/>
        <v>5092.2</v>
      </c>
      <c r="U1188" s="48">
        <f t="shared" si="602"/>
        <v>259702.19999999998</v>
      </c>
      <c r="V1188" s="44">
        <f t="shared" si="622"/>
        <v>5707.2</v>
      </c>
      <c r="W1188" s="48">
        <f t="shared" si="603"/>
        <v>291067.19999999995</v>
      </c>
      <c r="X1188" s="44">
        <f t="shared" si="623"/>
        <v>6322.2</v>
      </c>
      <c r="Y1188" s="48">
        <f t="shared" si="604"/>
        <v>322432.19999999995</v>
      </c>
      <c r="Z1188" s="20">
        <f t="shared" si="624"/>
        <v>1119416.8499999999</v>
      </c>
      <c r="AC1188" s="87">
        <f t="shared" si="607"/>
        <v>36</v>
      </c>
      <c r="AD1188" s="83">
        <f t="shared" si="608"/>
        <v>3348</v>
      </c>
      <c r="AE1188" s="92">
        <f t="shared" si="610"/>
        <v>33</v>
      </c>
      <c r="AF1188" s="92">
        <f t="shared" si="611"/>
        <v>33.99</v>
      </c>
      <c r="AG1188" s="92">
        <f t="shared" si="612"/>
        <v>34.979999999999997</v>
      </c>
      <c r="AH1188" s="92">
        <f t="shared" si="613"/>
        <v>36</v>
      </c>
      <c r="AI1188" s="137">
        <f t="shared" si="615"/>
        <v>3201</v>
      </c>
      <c r="AJ1188" s="137">
        <f t="shared" si="616"/>
        <v>3297.03</v>
      </c>
      <c r="AK1188" s="137">
        <f t="shared" si="617"/>
        <v>3393.0599999999995</v>
      </c>
      <c r="AL1188" s="137">
        <f t="shared" si="618"/>
        <v>3492</v>
      </c>
    </row>
    <row r="1189" spans="1:38" ht="20.399999999999999">
      <c r="A1189" s="5" t="s">
        <v>285</v>
      </c>
      <c r="B1189" s="5" t="s">
        <v>408</v>
      </c>
      <c r="C1189" s="22" t="s">
        <v>1772</v>
      </c>
      <c r="D1189" s="22" t="s">
        <v>2019</v>
      </c>
      <c r="E1189" s="22" t="s">
        <v>2020</v>
      </c>
      <c r="F1189" s="22" t="s">
        <v>2021</v>
      </c>
      <c r="G1189" s="22"/>
      <c r="H1189" s="23" t="s">
        <v>606</v>
      </c>
      <c r="I1189" s="24"/>
      <c r="J1189" s="32">
        <f>100*82</f>
        <v>8200</v>
      </c>
      <c r="K1189" s="26"/>
      <c r="L1189" s="13">
        <f t="shared" si="609"/>
        <v>100</v>
      </c>
      <c r="M1189" s="27">
        <f t="shared" si="606"/>
        <v>8700</v>
      </c>
      <c r="N1189" s="27">
        <f t="shared" si="605"/>
        <v>8700.00000000002</v>
      </c>
      <c r="O1189" s="15">
        <v>8</v>
      </c>
      <c r="P1189" s="30">
        <f t="shared" si="619"/>
        <v>12874</v>
      </c>
      <c r="Q1189" s="48">
        <f t="shared" si="620"/>
        <v>102992</v>
      </c>
      <c r="R1189" s="44">
        <f t="shared" si="625"/>
        <v>16092.5</v>
      </c>
      <c r="S1189" s="48">
        <f t="shared" si="601"/>
        <v>386220</v>
      </c>
      <c r="T1189" s="44">
        <f t="shared" si="621"/>
        <v>16974</v>
      </c>
      <c r="U1189" s="48">
        <f t="shared" si="602"/>
        <v>407376</v>
      </c>
      <c r="V1189" s="44">
        <f t="shared" si="622"/>
        <v>19024</v>
      </c>
      <c r="W1189" s="48">
        <f t="shared" si="603"/>
        <v>456576</v>
      </c>
      <c r="X1189" s="44">
        <f t="shared" si="623"/>
        <v>21074</v>
      </c>
      <c r="Y1189" s="48">
        <f t="shared" si="604"/>
        <v>505776</v>
      </c>
      <c r="Z1189" s="20">
        <f t="shared" si="624"/>
        <v>1755948</v>
      </c>
      <c r="AC1189" s="87">
        <f t="shared" si="607"/>
        <v>120</v>
      </c>
      <c r="AD1189" s="83">
        <f t="shared" si="608"/>
        <v>11160</v>
      </c>
      <c r="AE1189" s="92">
        <f t="shared" si="610"/>
        <v>110.00000000000001</v>
      </c>
      <c r="AF1189" s="92">
        <f t="shared" si="611"/>
        <v>113.3</v>
      </c>
      <c r="AG1189" s="92">
        <f t="shared" si="612"/>
        <v>116.6</v>
      </c>
      <c r="AH1189" s="92">
        <f t="shared" si="613"/>
        <v>120</v>
      </c>
      <c r="AI1189" s="137">
        <f t="shared" si="615"/>
        <v>10670.000000000002</v>
      </c>
      <c r="AJ1189" s="137">
        <f t="shared" si="616"/>
        <v>10990.1</v>
      </c>
      <c r="AK1189" s="137">
        <f t="shared" si="617"/>
        <v>11310.199999999999</v>
      </c>
      <c r="AL1189" s="137">
        <f t="shared" si="618"/>
        <v>11640</v>
      </c>
    </row>
    <row r="1190" spans="1:38" ht="20.399999999999999">
      <c r="A1190" s="5" t="s">
        <v>285</v>
      </c>
      <c r="B1190" s="5" t="s">
        <v>408</v>
      </c>
      <c r="C1190" s="22" t="s">
        <v>1772</v>
      </c>
      <c r="D1190" s="22" t="s">
        <v>2016</v>
      </c>
      <c r="E1190" s="22" t="s">
        <v>2022</v>
      </c>
      <c r="F1190" s="22" t="s">
        <v>2023</v>
      </c>
      <c r="G1190" s="22"/>
      <c r="H1190" s="23" t="s">
        <v>606</v>
      </c>
      <c r="I1190" s="24"/>
      <c r="J1190" s="32">
        <f>250*82</f>
        <v>20500</v>
      </c>
      <c r="K1190" s="26"/>
      <c r="L1190" s="13">
        <f t="shared" si="609"/>
        <v>250</v>
      </c>
      <c r="M1190" s="27">
        <f t="shared" si="606"/>
        <v>21750</v>
      </c>
      <c r="N1190" s="27">
        <f t="shared" si="605"/>
        <v>21750.000000000051</v>
      </c>
      <c r="O1190" s="15">
        <v>10</v>
      </c>
      <c r="P1190" s="30">
        <f t="shared" si="619"/>
        <v>32185</v>
      </c>
      <c r="Q1190" s="48">
        <f t="shared" si="620"/>
        <v>321850</v>
      </c>
      <c r="R1190" s="44">
        <f t="shared" si="625"/>
        <v>40231.25</v>
      </c>
      <c r="S1190" s="48">
        <f t="shared" si="601"/>
        <v>1206937.5</v>
      </c>
      <c r="T1190" s="44">
        <f t="shared" si="621"/>
        <v>42435</v>
      </c>
      <c r="U1190" s="48">
        <f t="shared" si="602"/>
        <v>1273050</v>
      </c>
      <c r="V1190" s="44">
        <f t="shared" si="622"/>
        <v>47560</v>
      </c>
      <c r="W1190" s="48">
        <f t="shared" si="603"/>
        <v>1426800</v>
      </c>
      <c r="X1190" s="44">
        <f t="shared" si="623"/>
        <v>52685</v>
      </c>
      <c r="Y1190" s="48">
        <f t="shared" si="604"/>
        <v>1580550</v>
      </c>
      <c r="Z1190" s="20">
        <f t="shared" si="624"/>
        <v>5487337.5</v>
      </c>
      <c r="AC1190" s="87">
        <f t="shared" si="607"/>
        <v>300</v>
      </c>
      <c r="AD1190" s="83">
        <f t="shared" si="608"/>
        <v>27900</v>
      </c>
      <c r="AE1190" s="92">
        <f t="shared" si="610"/>
        <v>275</v>
      </c>
      <c r="AF1190" s="92">
        <f t="shared" si="611"/>
        <v>283.25</v>
      </c>
      <c r="AG1190" s="92">
        <f t="shared" si="612"/>
        <v>291.5</v>
      </c>
      <c r="AH1190" s="92">
        <f t="shared" si="613"/>
        <v>300</v>
      </c>
      <c r="AI1190" s="137">
        <f t="shared" si="615"/>
        <v>26675</v>
      </c>
      <c r="AJ1190" s="137">
        <f t="shared" si="616"/>
        <v>27475.25</v>
      </c>
      <c r="AK1190" s="137">
        <f t="shared" si="617"/>
        <v>28275.5</v>
      </c>
      <c r="AL1190" s="137">
        <f t="shared" si="618"/>
        <v>29100</v>
      </c>
    </row>
    <row r="1191" spans="1:38" ht="20.399999999999999">
      <c r="A1191" s="5" t="s">
        <v>285</v>
      </c>
      <c r="B1191" s="5" t="s">
        <v>408</v>
      </c>
      <c r="C1191" s="22" t="s">
        <v>1772</v>
      </c>
      <c r="D1191" s="22" t="s">
        <v>1807</v>
      </c>
      <c r="E1191" s="22" t="s">
        <v>2024</v>
      </c>
      <c r="F1191" s="22"/>
      <c r="G1191" s="22"/>
      <c r="H1191" s="23" t="s">
        <v>537</v>
      </c>
      <c r="I1191" s="24">
        <v>15390</v>
      </c>
      <c r="J1191" s="32">
        <v>24600</v>
      </c>
      <c r="K1191" s="26" t="s">
        <v>555</v>
      </c>
      <c r="L1191" s="13">
        <f t="shared" si="609"/>
        <v>300</v>
      </c>
      <c r="M1191" s="27">
        <f t="shared" si="606"/>
        <v>26100</v>
      </c>
      <c r="N1191" s="27">
        <f t="shared" si="605"/>
        <v>26100.000000000062</v>
      </c>
      <c r="O1191" s="15">
        <v>11</v>
      </c>
      <c r="P1191" s="30">
        <f t="shared" si="619"/>
        <v>38622</v>
      </c>
      <c r="Q1191" s="48">
        <f t="shared" si="620"/>
        <v>424842</v>
      </c>
      <c r="R1191" s="44">
        <f t="shared" si="625"/>
        <v>48277.5</v>
      </c>
      <c r="S1191" s="48">
        <f t="shared" si="601"/>
        <v>1593157.5</v>
      </c>
      <c r="T1191" s="44">
        <f t="shared" si="621"/>
        <v>50921.999999999993</v>
      </c>
      <c r="U1191" s="48">
        <f t="shared" si="602"/>
        <v>1680425.9999999995</v>
      </c>
      <c r="V1191" s="44">
        <f t="shared" si="622"/>
        <v>57071.999999999993</v>
      </c>
      <c r="W1191" s="48">
        <f t="shared" si="603"/>
        <v>1883375.9999999995</v>
      </c>
      <c r="X1191" s="44">
        <f t="shared" si="623"/>
        <v>63221.999999999993</v>
      </c>
      <c r="Y1191" s="48">
        <f t="shared" si="604"/>
        <v>2086325.9999999995</v>
      </c>
      <c r="Z1191" s="20">
        <f t="shared" si="624"/>
        <v>7243285.4999999981</v>
      </c>
      <c r="AC1191" s="87">
        <f t="shared" si="607"/>
        <v>360</v>
      </c>
      <c r="AD1191" s="83">
        <f t="shared" si="608"/>
        <v>33480</v>
      </c>
      <c r="AE1191" s="92">
        <f t="shared" si="610"/>
        <v>330</v>
      </c>
      <c r="AF1191" s="92">
        <f t="shared" si="611"/>
        <v>339.9</v>
      </c>
      <c r="AG1191" s="92">
        <f t="shared" si="612"/>
        <v>349.79999999999995</v>
      </c>
      <c r="AH1191" s="92">
        <f t="shared" si="613"/>
        <v>360</v>
      </c>
      <c r="AI1191" s="137">
        <f t="shared" si="615"/>
        <v>32010</v>
      </c>
      <c r="AJ1191" s="137">
        <f t="shared" si="616"/>
        <v>32970.299999999996</v>
      </c>
      <c r="AK1191" s="137">
        <f t="shared" si="617"/>
        <v>33930.6</v>
      </c>
      <c r="AL1191" s="137">
        <f t="shared" si="618"/>
        <v>34920</v>
      </c>
    </row>
    <row r="1192" spans="1:38" ht="20.399999999999999">
      <c r="A1192" s="5" t="s">
        <v>285</v>
      </c>
      <c r="B1192" s="5" t="s">
        <v>408</v>
      </c>
      <c r="C1192" s="22" t="s">
        <v>1772</v>
      </c>
      <c r="D1192" s="22" t="s">
        <v>1799</v>
      </c>
      <c r="E1192" s="22" t="s">
        <v>2025</v>
      </c>
      <c r="F1192" s="22"/>
      <c r="G1192" s="22"/>
      <c r="H1192" s="23" t="s">
        <v>537</v>
      </c>
      <c r="I1192" s="24"/>
      <c r="J1192" s="32">
        <f>82*400</f>
        <v>32800</v>
      </c>
      <c r="K1192" s="26"/>
      <c r="L1192" s="13">
        <f t="shared" si="609"/>
        <v>400</v>
      </c>
      <c r="M1192" s="27">
        <f t="shared" si="606"/>
        <v>34800</v>
      </c>
      <c r="N1192" s="27">
        <f t="shared" si="605"/>
        <v>34800.00000000008</v>
      </c>
      <c r="O1192" s="15">
        <v>12</v>
      </c>
      <c r="P1192" s="30">
        <f t="shared" si="619"/>
        <v>51496</v>
      </c>
      <c r="Q1192" s="48">
        <f t="shared" si="620"/>
        <v>617952</v>
      </c>
      <c r="R1192" s="44">
        <f t="shared" si="625"/>
        <v>64370</v>
      </c>
      <c r="S1192" s="48">
        <f t="shared" ref="S1192:S1252" si="626">+R1192*O1192*3</f>
        <v>2317320</v>
      </c>
      <c r="T1192" s="44">
        <f t="shared" si="621"/>
        <v>67896</v>
      </c>
      <c r="U1192" s="48">
        <f t="shared" ref="U1192:U1252" si="627">+T1192*O1192*3</f>
        <v>2444256</v>
      </c>
      <c r="V1192" s="44">
        <f t="shared" si="622"/>
        <v>76096</v>
      </c>
      <c r="W1192" s="48">
        <f t="shared" ref="W1192:W1252" si="628">+V1192*O1192*3</f>
        <v>2739456</v>
      </c>
      <c r="X1192" s="44">
        <f t="shared" si="623"/>
        <v>84296</v>
      </c>
      <c r="Y1192" s="48">
        <f t="shared" ref="Y1192:Y1252" si="629">+X1192*O1192*3</f>
        <v>3034656</v>
      </c>
      <c r="Z1192" s="20">
        <f t="shared" si="624"/>
        <v>10535688</v>
      </c>
      <c r="AC1192" s="87">
        <f t="shared" si="607"/>
        <v>480</v>
      </c>
      <c r="AD1192" s="83">
        <f t="shared" si="608"/>
        <v>44640</v>
      </c>
      <c r="AE1192" s="92">
        <f t="shared" si="610"/>
        <v>440.00000000000006</v>
      </c>
      <c r="AF1192" s="92">
        <f t="shared" si="611"/>
        <v>453.2</v>
      </c>
      <c r="AG1192" s="92">
        <f t="shared" si="612"/>
        <v>466.4</v>
      </c>
      <c r="AH1192" s="92">
        <f t="shared" si="613"/>
        <v>480</v>
      </c>
      <c r="AI1192" s="137">
        <f t="shared" si="615"/>
        <v>42680.000000000007</v>
      </c>
      <c r="AJ1192" s="137">
        <f t="shared" si="616"/>
        <v>43960.4</v>
      </c>
      <c r="AK1192" s="137">
        <f t="shared" si="617"/>
        <v>45240.799999999996</v>
      </c>
      <c r="AL1192" s="137">
        <f t="shared" si="618"/>
        <v>46560</v>
      </c>
    </row>
    <row r="1193" spans="1:38" ht="20.399999999999999">
      <c r="A1193" s="5" t="s">
        <v>285</v>
      </c>
      <c r="B1193" s="5" t="s">
        <v>408</v>
      </c>
      <c r="C1193" s="22" t="s">
        <v>1772</v>
      </c>
      <c r="D1193" s="22" t="s">
        <v>1807</v>
      </c>
      <c r="E1193" s="22" t="s">
        <v>2026</v>
      </c>
      <c r="F1193" s="22"/>
      <c r="G1193" s="22"/>
      <c r="H1193" s="23" t="s">
        <v>537</v>
      </c>
      <c r="I1193" s="24"/>
      <c r="J1193" s="32">
        <f>82*350</f>
        <v>28700</v>
      </c>
      <c r="K1193" s="26"/>
      <c r="L1193" s="13">
        <f t="shared" si="609"/>
        <v>350</v>
      </c>
      <c r="M1193" s="27">
        <f t="shared" si="606"/>
        <v>30450</v>
      </c>
      <c r="N1193" s="27">
        <f t="shared" si="605"/>
        <v>30450.000000000073</v>
      </c>
      <c r="O1193" s="15">
        <v>1</v>
      </c>
      <c r="P1193" s="30">
        <f t="shared" si="619"/>
        <v>45059</v>
      </c>
      <c r="Q1193" s="48">
        <f t="shared" si="620"/>
        <v>45059</v>
      </c>
      <c r="R1193" s="44">
        <f t="shared" si="625"/>
        <v>56323.75</v>
      </c>
      <c r="S1193" s="48">
        <f t="shared" si="626"/>
        <v>168971.25</v>
      </c>
      <c r="T1193" s="44">
        <f t="shared" si="621"/>
        <v>59408.999999999993</v>
      </c>
      <c r="U1193" s="48">
        <f t="shared" si="627"/>
        <v>178226.99999999997</v>
      </c>
      <c r="V1193" s="44">
        <f t="shared" si="622"/>
        <v>66584</v>
      </c>
      <c r="W1193" s="48">
        <f t="shared" si="628"/>
        <v>199752</v>
      </c>
      <c r="X1193" s="44">
        <f t="shared" si="623"/>
        <v>73759</v>
      </c>
      <c r="Y1193" s="48">
        <f t="shared" si="629"/>
        <v>221277</v>
      </c>
      <c r="Z1193" s="20">
        <f t="shared" si="624"/>
        <v>768227.25</v>
      </c>
      <c r="AC1193" s="87">
        <f t="shared" si="607"/>
        <v>420</v>
      </c>
      <c r="AD1193" s="83">
        <f t="shared" si="608"/>
        <v>39060</v>
      </c>
      <c r="AE1193" s="92">
        <f t="shared" si="610"/>
        <v>385.00000000000006</v>
      </c>
      <c r="AF1193" s="92">
        <f t="shared" si="611"/>
        <v>396.55</v>
      </c>
      <c r="AG1193" s="92">
        <f t="shared" si="612"/>
        <v>408.09999999999997</v>
      </c>
      <c r="AH1193" s="92">
        <f t="shared" si="613"/>
        <v>420</v>
      </c>
      <c r="AI1193" s="137">
        <f t="shared" si="615"/>
        <v>37345.000000000007</v>
      </c>
      <c r="AJ1193" s="137">
        <f t="shared" si="616"/>
        <v>38465.35</v>
      </c>
      <c r="AK1193" s="137">
        <f t="shared" si="617"/>
        <v>39585.699999999997</v>
      </c>
      <c r="AL1193" s="137">
        <f t="shared" si="618"/>
        <v>40740</v>
      </c>
    </row>
    <row r="1194" spans="1:38" ht="20.399999999999999">
      <c r="A1194" s="5" t="s">
        <v>285</v>
      </c>
      <c r="B1194" s="5" t="s">
        <v>408</v>
      </c>
      <c r="C1194" s="22" t="s">
        <v>1772</v>
      </c>
      <c r="D1194" s="22" t="s">
        <v>1809</v>
      </c>
      <c r="E1194" s="22" t="s">
        <v>2027</v>
      </c>
      <c r="F1194" s="22"/>
      <c r="G1194" s="22"/>
      <c r="H1194" s="23" t="s">
        <v>537</v>
      </c>
      <c r="I1194" s="24">
        <v>38475</v>
      </c>
      <c r="J1194" s="32">
        <v>41000</v>
      </c>
      <c r="K1194" s="26" t="s">
        <v>575</v>
      </c>
      <c r="L1194" s="13">
        <f t="shared" si="609"/>
        <v>500</v>
      </c>
      <c r="M1194" s="27">
        <f t="shared" si="606"/>
        <v>43500</v>
      </c>
      <c r="N1194" s="27">
        <f t="shared" si="605"/>
        <v>43500.000000000102</v>
      </c>
      <c r="O1194" s="15">
        <v>8</v>
      </c>
      <c r="P1194" s="30">
        <f t="shared" si="619"/>
        <v>64370</v>
      </c>
      <c r="Q1194" s="48">
        <f t="shared" si="620"/>
        <v>514960</v>
      </c>
      <c r="R1194" s="44">
        <f t="shared" si="625"/>
        <v>80462.5</v>
      </c>
      <c r="S1194" s="48">
        <f t="shared" si="626"/>
        <v>1931100</v>
      </c>
      <c r="T1194" s="44">
        <f t="shared" si="621"/>
        <v>84870</v>
      </c>
      <c r="U1194" s="48">
        <f t="shared" si="627"/>
        <v>2036880</v>
      </c>
      <c r="V1194" s="44">
        <f t="shared" si="622"/>
        <v>95120</v>
      </c>
      <c r="W1194" s="48">
        <f t="shared" si="628"/>
        <v>2282880</v>
      </c>
      <c r="X1194" s="44">
        <f t="shared" si="623"/>
        <v>105370</v>
      </c>
      <c r="Y1194" s="48">
        <f t="shared" si="629"/>
        <v>2528880</v>
      </c>
      <c r="Z1194" s="20">
        <f t="shared" si="624"/>
        <v>8779740</v>
      </c>
      <c r="AC1194" s="87">
        <f t="shared" si="607"/>
        <v>600</v>
      </c>
      <c r="AD1194" s="83">
        <f t="shared" si="608"/>
        <v>55800</v>
      </c>
      <c r="AE1194" s="92">
        <f t="shared" si="610"/>
        <v>550</v>
      </c>
      <c r="AF1194" s="92">
        <f t="shared" si="611"/>
        <v>566.5</v>
      </c>
      <c r="AG1194" s="92">
        <f t="shared" si="612"/>
        <v>583</v>
      </c>
      <c r="AH1194" s="92">
        <f t="shared" si="613"/>
        <v>600</v>
      </c>
      <c r="AI1194" s="137">
        <f t="shared" si="615"/>
        <v>53350</v>
      </c>
      <c r="AJ1194" s="137">
        <f t="shared" si="616"/>
        <v>54950.5</v>
      </c>
      <c r="AK1194" s="137">
        <f t="shared" si="617"/>
        <v>56551</v>
      </c>
      <c r="AL1194" s="137">
        <f t="shared" si="618"/>
        <v>58200</v>
      </c>
    </row>
    <row r="1195" spans="1:38" ht="20.399999999999999">
      <c r="A1195" s="5" t="s">
        <v>285</v>
      </c>
      <c r="B1195" s="5" t="s">
        <v>408</v>
      </c>
      <c r="C1195" s="22" t="s">
        <v>1772</v>
      </c>
      <c r="D1195" s="22" t="s">
        <v>1799</v>
      </c>
      <c r="E1195" s="22" t="s">
        <v>2028</v>
      </c>
      <c r="F1195" s="22"/>
      <c r="G1195" s="22"/>
      <c r="H1195" s="23" t="s">
        <v>537</v>
      </c>
      <c r="I1195" s="24">
        <v>15390</v>
      </c>
      <c r="J1195" s="32">
        <f>200*82</f>
        <v>16400</v>
      </c>
      <c r="K1195" s="26" t="s">
        <v>2029</v>
      </c>
      <c r="L1195" s="13">
        <f t="shared" si="609"/>
        <v>200</v>
      </c>
      <c r="M1195" s="27">
        <f t="shared" si="606"/>
        <v>17400</v>
      </c>
      <c r="N1195" s="27">
        <f t="shared" si="605"/>
        <v>17400.00000000004</v>
      </c>
      <c r="O1195" s="15">
        <v>3</v>
      </c>
      <c r="P1195" s="30">
        <f t="shared" si="619"/>
        <v>25748</v>
      </c>
      <c r="Q1195" s="48">
        <f t="shared" si="620"/>
        <v>77244</v>
      </c>
      <c r="R1195" s="44">
        <f t="shared" si="625"/>
        <v>32185</v>
      </c>
      <c r="S1195" s="48">
        <f t="shared" si="626"/>
        <v>289665</v>
      </c>
      <c r="T1195" s="44">
        <f t="shared" si="621"/>
        <v>33948</v>
      </c>
      <c r="U1195" s="48">
        <f t="shared" si="627"/>
        <v>305532</v>
      </c>
      <c r="V1195" s="44">
        <f t="shared" si="622"/>
        <v>38048</v>
      </c>
      <c r="W1195" s="48">
        <f t="shared" si="628"/>
        <v>342432</v>
      </c>
      <c r="X1195" s="44">
        <f t="shared" si="623"/>
        <v>42148</v>
      </c>
      <c r="Y1195" s="48">
        <f t="shared" si="629"/>
        <v>379332</v>
      </c>
      <c r="Z1195" s="20">
        <f t="shared" si="624"/>
        <v>1316961</v>
      </c>
      <c r="AC1195" s="87">
        <f t="shared" si="607"/>
        <v>240</v>
      </c>
      <c r="AD1195" s="83">
        <f t="shared" si="608"/>
        <v>22320</v>
      </c>
      <c r="AE1195" s="92">
        <f t="shared" si="610"/>
        <v>220.00000000000003</v>
      </c>
      <c r="AF1195" s="92">
        <f t="shared" si="611"/>
        <v>226.6</v>
      </c>
      <c r="AG1195" s="92">
        <f t="shared" si="612"/>
        <v>233.2</v>
      </c>
      <c r="AH1195" s="92">
        <f t="shared" si="613"/>
        <v>240</v>
      </c>
      <c r="AI1195" s="137">
        <f t="shared" si="615"/>
        <v>21340.000000000004</v>
      </c>
      <c r="AJ1195" s="137">
        <f t="shared" si="616"/>
        <v>21980.2</v>
      </c>
      <c r="AK1195" s="137">
        <f t="shared" si="617"/>
        <v>22620.399999999998</v>
      </c>
      <c r="AL1195" s="137">
        <f t="shared" si="618"/>
        <v>23280</v>
      </c>
    </row>
    <row r="1196" spans="1:38" ht="20.399999999999999">
      <c r="A1196" s="5" t="s">
        <v>285</v>
      </c>
      <c r="B1196" s="5" t="s">
        <v>408</v>
      </c>
      <c r="C1196" s="22" t="s">
        <v>1772</v>
      </c>
      <c r="D1196" s="22" t="s">
        <v>1807</v>
      </c>
      <c r="E1196" s="22" t="s">
        <v>2030</v>
      </c>
      <c r="F1196" s="22"/>
      <c r="G1196" s="22"/>
      <c r="H1196" s="23" t="s">
        <v>537</v>
      </c>
      <c r="I1196" s="24"/>
      <c r="J1196" s="32">
        <v>32800</v>
      </c>
      <c r="K1196" s="26"/>
      <c r="L1196" s="13">
        <f t="shared" si="609"/>
        <v>400</v>
      </c>
      <c r="M1196" s="27">
        <f t="shared" si="606"/>
        <v>34800</v>
      </c>
      <c r="N1196" s="27">
        <f t="shared" si="605"/>
        <v>34800.00000000008</v>
      </c>
      <c r="O1196" s="15">
        <v>15</v>
      </c>
      <c r="P1196" s="30">
        <f t="shared" si="619"/>
        <v>51496</v>
      </c>
      <c r="Q1196" s="48">
        <f t="shared" si="620"/>
        <v>772440</v>
      </c>
      <c r="R1196" s="44">
        <f t="shared" si="625"/>
        <v>64370</v>
      </c>
      <c r="S1196" s="48">
        <f t="shared" si="626"/>
        <v>2896650</v>
      </c>
      <c r="T1196" s="44">
        <f t="shared" si="621"/>
        <v>67896</v>
      </c>
      <c r="U1196" s="48">
        <f t="shared" si="627"/>
        <v>3055320</v>
      </c>
      <c r="V1196" s="44">
        <f t="shared" si="622"/>
        <v>76096</v>
      </c>
      <c r="W1196" s="48">
        <f t="shared" si="628"/>
        <v>3424320</v>
      </c>
      <c r="X1196" s="44">
        <f t="shared" si="623"/>
        <v>84296</v>
      </c>
      <c r="Y1196" s="48">
        <f t="shared" si="629"/>
        <v>3793320</v>
      </c>
      <c r="Z1196" s="20">
        <f t="shared" si="624"/>
        <v>13169610</v>
      </c>
      <c r="AC1196" s="87">
        <f t="shared" si="607"/>
        <v>480</v>
      </c>
      <c r="AD1196" s="83">
        <f t="shared" si="608"/>
        <v>44640</v>
      </c>
      <c r="AE1196" s="92">
        <f t="shared" si="610"/>
        <v>440.00000000000006</v>
      </c>
      <c r="AF1196" s="92">
        <f t="shared" si="611"/>
        <v>453.2</v>
      </c>
      <c r="AG1196" s="92">
        <f t="shared" si="612"/>
        <v>466.4</v>
      </c>
      <c r="AH1196" s="92">
        <f t="shared" si="613"/>
        <v>480</v>
      </c>
      <c r="AI1196" s="137">
        <f t="shared" si="615"/>
        <v>42680.000000000007</v>
      </c>
      <c r="AJ1196" s="137">
        <f t="shared" si="616"/>
        <v>43960.4</v>
      </c>
      <c r="AK1196" s="137">
        <f t="shared" si="617"/>
        <v>45240.799999999996</v>
      </c>
      <c r="AL1196" s="137">
        <f t="shared" si="618"/>
        <v>46560</v>
      </c>
    </row>
    <row r="1197" spans="1:38" ht="20.399999999999999">
      <c r="A1197" s="5" t="s">
        <v>285</v>
      </c>
      <c r="B1197" s="5" t="s">
        <v>408</v>
      </c>
      <c r="C1197" s="22" t="s">
        <v>1772</v>
      </c>
      <c r="D1197" s="22" t="s">
        <v>1807</v>
      </c>
      <c r="E1197" s="22" t="s">
        <v>2031</v>
      </c>
      <c r="F1197" s="22"/>
      <c r="G1197" s="22"/>
      <c r="H1197" s="23" t="s">
        <v>537</v>
      </c>
      <c r="I1197" s="24"/>
      <c r="J1197" s="32">
        <f>200*82</f>
        <v>16400</v>
      </c>
      <c r="K1197" s="26"/>
      <c r="L1197" s="13">
        <f t="shared" si="609"/>
        <v>200</v>
      </c>
      <c r="M1197" s="27">
        <f t="shared" si="606"/>
        <v>17400</v>
      </c>
      <c r="N1197" s="27">
        <f t="shared" ref="N1197:N1214" si="630">+(1.0609756097561)*J1197</f>
        <v>17400.00000000004</v>
      </c>
      <c r="O1197" s="15">
        <v>2</v>
      </c>
      <c r="P1197" s="30">
        <f t="shared" si="619"/>
        <v>25748</v>
      </c>
      <c r="Q1197" s="48">
        <f t="shared" si="620"/>
        <v>51496</v>
      </c>
      <c r="R1197" s="44">
        <f t="shared" si="625"/>
        <v>32185</v>
      </c>
      <c r="S1197" s="48">
        <f t="shared" si="626"/>
        <v>193110</v>
      </c>
      <c r="T1197" s="44">
        <f t="shared" si="621"/>
        <v>33948</v>
      </c>
      <c r="U1197" s="48">
        <f t="shared" si="627"/>
        <v>203688</v>
      </c>
      <c r="V1197" s="44">
        <f t="shared" si="622"/>
        <v>38048</v>
      </c>
      <c r="W1197" s="48">
        <f t="shared" si="628"/>
        <v>228288</v>
      </c>
      <c r="X1197" s="44">
        <f t="shared" si="623"/>
        <v>42148</v>
      </c>
      <c r="Y1197" s="48">
        <f t="shared" si="629"/>
        <v>252888</v>
      </c>
      <c r="Z1197" s="20">
        <f t="shared" si="624"/>
        <v>877974</v>
      </c>
      <c r="AC1197" s="87">
        <f t="shared" si="607"/>
        <v>240</v>
      </c>
      <c r="AD1197" s="83">
        <f t="shared" si="608"/>
        <v>22320</v>
      </c>
      <c r="AE1197" s="92">
        <f t="shared" si="610"/>
        <v>220.00000000000003</v>
      </c>
      <c r="AF1197" s="92">
        <f t="shared" si="611"/>
        <v>226.6</v>
      </c>
      <c r="AG1197" s="92">
        <f t="shared" si="612"/>
        <v>233.2</v>
      </c>
      <c r="AH1197" s="92">
        <f t="shared" si="613"/>
        <v>240</v>
      </c>
      <c r="AI1197" s="137">
        <f t="shared" si="615"/>
        <v>21340.000000000004</v>
      </c>
      <c r="AJ1197" s="137">
        <f t="shared" si="616"/>
        <v>21980.2</v>
      </c>
      <c r="AK1197" s="137">
        <f t="shared" si="617"/>
        <v>22620.399999999998</v>
      </c>
      <c r="AL1197" s="137">
        <f t="shared" si="618"/>
        <v>23280</v>
      </c>
    </row>
    <row r="1198" spans="1:38" ht="20.399999999999999">
      <c r="A1198" s="5" t="s">
        <v>285</v>
      </c>
      <c r="B1198" s="5" t="s">
        <v>408</v>
      </c>
      <c r="C1198" s="22" t="s">
        <v>1772</v>
      </c>
      <c r="D1198" s="22" t="s">
        <v>1799</v>
      </c>
      <c r="E1198" s="22" t="s">
        <v>2032</v>
      </c>
      <c r="F1198" s="22"/>
      <c r="G1198" s="22"/>
      <c r="H1198" s="23" t="s">
        <v>537</v>
      </c>
      <c r="I1198" s="24">
        <v>64125</v>
      </c>
      <c r="J1198" s="32">
        <v>41000</v>
      </c>
      <c r="K1198" s="26" t="s">
        <v>708</v>
      </c>
      <c r="L1198" s="13">
        <f t="shared" si="609"/>
        <v>500</v>
      </c>
      <c r="M1198" s="27">
        <f t="shared" ref="M1198" si="631">+L1198*87</f>
        <v>43500</v>
      </c>
      <c r="N1198" s="27">
        <f t="shared" si="630"/>
        <v>43500.000000000102</v>
      </c>
      <c r="O1198" s="15">
        <v>7</v>
      </c>
      <c r="P1198" s="30">
        <f t="shared" si="619"/>
        <v>64370</v>
      </c>
      <c r="Q1198" s="48">
        <f t="shared" si="620"/>
        <v>450590</v>
      </c>
      <c r="R1198" s="44">
        <f t="shared" si="625"/>
        <v>80462.5</v>
      </c>
      <c r="S1198" s="48">
        <f t="shared" si="626"/>
        <v>1689712.5</v>
      </c>
      <c r="T1198" s="44">
        <f t="shared" si="621"/>
        <v>84870</v>
      </c>
      <c r="U1198" s="48">
        <f t="shared" si="627"/>
        <v>1782270</v>
      </c>
      <c r="V1198" s="44">
        <f t="shared" si="622"/>
        <v>95120</v>
      </c>
      <c r="W1198" s="48">
        <f t="shared" si="628"/>
        <v>1997520</v>
      </c>
      <c r="X1198" s="44">
        <f t="shared" si="623"/>
        <v>105370</v>
      </c>
      <c r="Y1198" s="48">
        <f t="shared" si="629"/>
        <v>2212770</v>
      </c>
      <c r="Z1198" s="20">
        <f t="shared" si="624"/>
        <v>7682272.5</v>
      </c>
      <c r="AC1198" s="87">
        <f t="shared" si="607"/>
        <v>600</v>
      </c>
      <c r="AD1198" s="83">
        <f t="shared" si="608"/>
        <v>55800</v>
      </c>
      <c r="AE1198" s="92">
        <f t="shared" si="610"/>
        <v>550</v>
      </c>
      <c r="AF1198" s="92">
        <f t="shared" si="611"/>
        <v>566.5</v>
      </c>
      <c r="AG1198" s="92">
        <f t="shared" si="612"/>
        <v>583</v>
      </c>
      <c r="AH1198" s="92">
        <f t="shared" si="613"/>
        <v>600</v>
      </c>
      <c r="AI1198" s="137">
        <f t="shared" si="615"/>
        <v>53350</v>
      </c>
      <c r="AJ1198" s="137">
        <f t="shared" si="616"/>
        <v>54950.5</v>
      </c>
      <c r="AK1198" s="137">
        <f t="shared" si="617"/>
        <v>56551</v>
      </c>
      <c r="AL1198" s="137">
        <f t="shared" si="618"/>
        <v>58200</v>
      </c>
    </row>
    <row r="1199" spans="1:38" ht="20.399999999999999">
      <c r="A1199" s="5" t="s">
        <v>285</v>
      </c>
      <c r="B1199" s="5" t="s">
        <v>408</v>
      </c>
      <c r="C1199" s="22" t="s">
        <v>1772</v>
      </c>
      <c r="D1199" s="22" t="s">
        <v>1799</v>
      </c>
      <c r="E1199" s="22" t="s">
        <v>2034</v>
      </c>
      <c r="F1199" s="22" t="s">
        <v>1005</v>
      </c>
      <c r="G1199" s="22"/>
      <c r="H1199" s="23" t="s">
        <v>537</v>
      </c>
      <c r="I1199" s="24">
        <v>54</v>
      </c>
      <c r="J1199" s="32">
        <f>+L1199*82</f>
        <v>16400</v>
      </c>
      <c r="K1199" s="26" t="s">
        <v>2036</v>
      </c>
      <c r="L1199" s="13">
        <v>200</v>
      </c>
      <c r="M1199" s="27">
        <f>+L1199*87</f>
        <v>17400</v>
      </c>
      <c r="N1199" s="27">
        <f>+(1.0609756097561)*J1199</f>
        <v>17400.00000000004</v>
      </c>
      <c r="O1199" s="15">
        <v>10</v>
      </c>
      <c r="P1199" s="30">
        <f>+J1199*1.57</f>
        <v>25748</v>
      </c>
      <c r="Q1199" s="48">
        <f>+P1199*O1199</f>
        <v>257480</v>
      </c>
      <c r="R1199" s="44">
        <f>+P1199*1.25</f>
        <v>32185</v>
      </c>
      <c r="S1199" s="48">
        <f>+R1199*O1199*3</f>
        <v>965550</v>
      </c>
      <c r="T1199" s="44">
        <f>+J1199*2.07</f>
        <v>33948</v>
      </c>
      <c r="U1199" s="48">
        <f>+T1199*O1199*3</f>
        <v>1018440</v>
      </c>
      <c r="V1199" s="44">
        <f>+J1199*2.32</f>
        <v>38048</v>
      </c>
      <c r="W1199" s="48">
        <f>+V1199*O1199*3</f>
        <v>1141440</v>
      </c>
      <c r="X1199" s="44">
        <f>+J1199*2.57</f>
        <v>42148</v>
      </c>
      <c r="Y1199" s="48">
        <f>+X1199*O1199*3</f>
        <v>1264440</v>
      </c>
      <c r="Z1199" s="20">
        <f>+Y1199+W1199+U1199+S1199</f>
        <v>4389870</v>
      </c>
      <c r="AC1199" s="87">
        <f>L1199*1.2</f>
        <v>240</v>
      </c>
      <c r="AD1199" s="83">
        <f>AC1199*93</f>
        <v>22320</v>
      </c>
      <c r="AE1199" s="92">
        <f>L1199*1.1</f>
        <v>220.00000000000003</v>
      </c>
      <c r="AF1199" s="92">
        <f>L1199*1.133</f>
        <v>226.6</v>
      </c>
      <c r="AG1199" s="92">
        <f>L1199*1.166</f>
        <v>233.2</v>
      </c>
      <c r="AH1199" s="92">
        <f>L1199*1.2</f>
        <v>240</v>
      </c>
      <c r="AI1199" s="137">
        <f t="shared" si="615"/>
        <v>21340.000000000004</v>
      </c>
      <c r="AJ1199" s="137">
        <f t="shared" si="616"/>
        <v>21980.2</v>
      </c>
      <c r="AK1199" s="137">
        <f t="shared" si="617"/>
        <v>22620.399999999998</v>
      </c>
      <c r="AL1199" s="137">
        <f t="shared" si="618"/>
        <v>23280</v>
      </c>
    </row>
    <row r="1200" spans="1:38" ht="20.399999999999999">
      <c r="A1200" s="5" t="s">
        <v>285</v>
      </c>
      <c r="B1200" s="5" t="s">
        <v>408</v>
      </c>
      <c r="C1200" s="22" t="s">
        <v>1772</v>
      </c>
      <c r="D1200" s="22" t="s">
        <v>1799</v>
      </c>
      <c r="E1200" s="22" t="s">
        <v>2034</v>
      </c>
      <c r="F1200" s="22" t="s">
        <v>1007</v>
      </c>
      <c r="G1200" s="22"/>
      <c r="H1200" s="23" t="s">
        <v>537</v>
      </c>
      <c r="I1200" s="24">
        <v>64125</v>
      </c>
      <c r="J1200" s="32">
        <v>41000</v>
      </c>
      <c r="K1200" s="26" t="s">
        <v>708</v>
      </c>
      <c r="L1200" s="13">
        <v>750</v>
      </c>
      <c r="M1200" s="27">
        <f>+L1200*87</f>
        <v>65250</v>
      </c>
      <c r="N1200" s="27">
        <f>+(1.0609756097561)*J1200</f>
        <v>43500.000000000102</v>
      </c>
      <c r="O1200" s="15">
        <v>4</v>
      </c>
      <c r="P1200" s="30">
        <f>+J1200*1.57</f>
        <v>64370</v>
      </c>
      <c r="Q1200" s="48">
        <f>+P1200*O1200</f>
        <v>257480</v>
      </c>
      <c r="R1200" s="44">
        <f>+P1200*1.25</f>
        <v>80462.5</v>
      </c>
      <c r="S1200" s="48">
        <f>+R1200*O1200*3</f>
        <v>965550</v>
      </c>
      <c r="T1200" s="44">
        <f>+J1200*2.07</f>
        <v>84870</v>
      </c>
      <c r="U1200" s="48">
        <f>+T1200*O1200*3</f>
        <v>1018440</v>
      </c>
      <c r="V1200" s="44">
        <f>+J1200*2.32</f>
        <v>95120</v>
      </c>
      <c r="W1200" s="48">
        <f>+V1200*O1200*3</f>
        <v>1141440</v>
      </c>
      <c r="X1200" s="44">
        <f>+J1200*2.57</f>
        <v>105370</v>
      </c>
      <c r="Y1200" s="48">
        <f>+X1200*O1200*3</f>
        <v>1264440</v>
      </c>
      <c r="Z1200" s="20">
        <f>+Y1200+W1200+U1200+S1200</f>
        <v>4389870</v>
      </c>
      <c r="AC1200" s="87">
        <f>L1200*1.2</f>
        <v>900</v>
      </c>
      <c r="AD1200" s="83">
        <f>AC1200*93</f>
        <v>83700</v>
      </c>
      <c r="AE1200" s="92">
        <f>L1200*1.1</f>
        <v>825.00000000000011</v>
      </c>
      <c r="AF1200" s="92">
        <f>L1200*1.133</f>
        <v>849.75</v>
      </c>
      <c r="AG1200" s="92">
        <f>L1200*1.166</f>
        <v>874.5</v>
      </c>
      <c r="AH1200" s="92">
        <f>L1200*1.2</f>
        <v>900</v>
      </c>
      <c r="AI1200" s="137">
        <f t="shared" si="615"/>
        <v>80025.000000000015</v>
      </c>
      <c r="AJ1200" s="137">
        <f t="shared" si="616"/>
        <v>82425.75</v>
      </c>
      <c r="AK1200" s="137">
        <f t="shared" si="617"/>
        <v>84826.5</v>
      </c>
      <c r="AL1200" s="137">
        <f t="shared" si="618"/>
        <v>87300</v>
      </c>
    </row>
    <row r="1201" spans="1:38" ht="20.399999999999999">
      <c r="A1201" s="5" t="s">
        <v>285</v>
      </c>
      <c r="B1201" s="5" t="s">
        <v>408</v>
      </c>
      <c r="C1201" s="22" t="s">
        <v>1772</v>
      </c>
      <c r="D1201" s="22" t="s">
        <v>1799</v>
      </c>
      <c r="E1201" s="22" t="s">
        <v>2033</v>
      </c>
      <c r="F1201" s="22" t="s">
        <v>1876</v>
      </c>
      <c r="G1201" s="22"/>
      <c r="H1201" s="23" t="s">
        <v>537</v>
      </c>
      <c r="I1201" s="24"/>
      <c r="J1201" s="32">
        <v>24600</v>
      </c>
      <c r="K1201" s="26"/>
      <c r="L1201" s="13">
        <f t="shared" si="609"/>
        <v>300</v>
      </c>
      <c r="M1201" s="27">
        <f>+L1201*87</f>
        <v>26100</v>
      </c>
      <c r="N1201" s="27">
        <f t="shared" si="630"/>
        <v>26100.000000000062</v>
      </c>
      <c r="O1201" s="15">
        <v>20</v>
      </c>
      <c r="P1201" s="30">
        <f t="shared" si="619"/>
        <v>38622</v>
      </c>
      <c r="Q1201" s="48">
        <f t="shared" si="620"/>
        <v>772440</v>
      </c>
      <c r="R1201" s="44">
        <f t="shared" si="625"/>
        <v>48277.5</v>
      </c>
      <c r="S1201" s="48">
        <f t="shared" si="626"/>
        <v>2896650</v>
      </c>
      <c r="T1201" s="44">
        <f t="shared" si="621"/>
        <v>50921.999999999993</v>
      </c>
      <c r="U1201" s="48">
        <f t="shared" si="627"/>
        <v>3055319.9999999995</v>
      </c>
      <c r="V1201" s="44">
        <f t="shared" si="622"/>
        <v>57071.999999999993</v>
      </c>
      <c r="W1201" s="48">
        <f t="shared" si="628"/>
        <v>3424319.9999999991</v>
      </c>
      <c r="X1201" s="44">
        <f t="shared" si="623"/>
        <v>63221.999999999993</v>
      </c>
      <c r="Y1201" s="48">
        <f t="shared" si="629"/>
        <v>3793319.9999999991</v>
      </c>
      <c r="Z1201" s="20">
        <f t="shared" si="624"/>
        <v>13169609.999999998</v>
      </c>
      <c r="AC1201" s="87">
        <f t="shared" si="607"/>
        <v>360</v>
      </c>
      <c r="AD1201" s="83">
        <f t="shared" si="608"/>
        <v>33480</v>
      </c>
      <c r="AE1201" s="92">
        <f t="shared" si="610"/>
        <v>330</v>
      </c>
      <c r="AF1201" s="92">
        <f t="shared" si="611"/>
        <v>339.9</v>
      </c>
      <c r="AG1201" s="92">
        <f t="shared" si="612"/>
        <v>349.79999999999995</v>
      </c>
      <c r="AH1201" s="92">
        <f t="shared" si="613"/>
        <v>360</v>
      </c>
      <c r="AI1201" s="137">
        <f t="shared" si="615"/>
        <v>32010</v>
      </c>
      <c r="AJ1201" s="137">
        <f t="shared" si="616"/>
        <v>32970.299999999996</v>
      </c>
      <c r="AK1201" s="137">
        <f t="shared" si="617"/>
        <v>33930.6</v>
      </c>
      <c r="AL1201" s="137">
        <f t="shared" si="618"/>
        <v>34920</v>
      </c>
    </row>
    <row r="1202" spans="1:38" ht="20.399999999999999">
      <c r="A1202" s="5" t="s">
        <v>285</v>
      </c>
      <c r="B1202" s="5" t="s">
        <v>408</v>
      </c>
      <c r="C1202" s="22" t="s">
        <v>1772</v>
      </c>
      <c r="D1202" s="22" t="s">
        <v>1807</v>
      </c>
      <c r="E1202" s="22" t="s">
        <v>2033</v>
      </c>
      <c r="F1202" s="22" t="s">
        <v>1840</v>
      </c>
      <c r="G1202" s="22"/>
      <c r="H1202" s="23" t="s">
        <v>537</v>
      </c>
      <c r="I1202" s="24"/>
      <c r="J1202" s="32">
        <f>+L1202*82</f>
        <v>24600</v>
      </c>
      <c r="K1202" s="26"/>
      <c r="L1202" s="13">
        <v>300</v>
      </c>
      <c r="M1202" s="27"/>
      <c r="N1202" s="27"/>
      <c r="Q1202" s="48"/>
      <c r="R1202" s="44"/>
      <c r="S1202" s="48"/>
      <c r="T1202" s="44"/>
      <c r="U1202" s="48"/>
      <c r="V1202" s="44"/>
      <c r="W1202" s="48"/>
      <c r="X1202" s="44"/>
      <c r="Y1202" s="48"/>
      <c r="AC1202" s="87">
        <f t="shared" si="607"/>
        <v>360</v>
      </c>
      <c r="AD1202" s="83">
        <f t="shared" si="608"/>
        <v>33480</v>
      </c>
      <c r="AE1202" s="92">
        <f t="shared" si="610"/>
        <v>330</v>
      </c>
      <c r="AF1202" s="92">
        <f t="shared" si="611"/>
        <v>339.9</v>
      </c>
      <c r="AG1202" s="92">
        <f t="shared" si="612"/>
        <v>349.79999999999995</v>
      </c>
      <c r="AH1202" s="92">
        <f t="shared" si="613"/>
        <v>360</v>
      </c>
      <c r="AI1202" s="137">
        <f t="shared" si="615"/>
        <v>32010</v>
      </c>
      <c r="AJ1202" s="137">
        <f t="shared" si="616"/>
        <v>32970.299999999996</v>
      </c>
      <c r="AK1202" s="137">
        <f t="shared" si="617"/>
        <v>33930.6</v>
      </c>
      <c r="AL1202" s="137">
        <f t="shared" si="618"/>
        <v>34920</v>
      </c>
    </row>
    <row r="1203" spans="1:38" ht="20.399999999999999">
      <c r="A1203" s="5" t="s">
        <v>285</v>
      </c>
      <c r="B1203" s="5" t="s">
        <v>408</v>
      </c>
      <c r="C1203" s="22" t="s">
        <v>1772</v>
      </c>
      <c r="D1203" s="22" t="s">
        <v>1799</v>
      </c>
      <c r="E1203" s="22" t="s">
        <v>2033</v>
      </c>
      <c r="F1203" s="22" t="s">
        <v>1849</v>
      </c>
      <c r="G1203" s="22"/>
      <c r="H1203" s="23" t="s">
        <v>537</v>
      </c>
      <c r="I1203" s="24">
        <v>38475</v>
      </c>
      <c r="J1203" s="32">
        <v>61500</v>
      </c>
      <c r="K1203" s="26" t="s">
        <v>555</v>
      </c>
      <c r="L1203" s="13">
        <v>500</v>
      </c>
      <c r="M1203" s="27">
        <f>+L1203*87</f>
        <v>43500</v>
      </c>
      <c r="N1203" s="27">
        <f>+(1.0609756097561)*J1203</f>
        <v>65250.000000000153</v>
      </c>
      <c r="O1203" s="15">
        <v>2</v>
      </c>
      <c r="P1203" s="30">
        <f>+J1203*1.57</f>
        <v>96555</v>
      </c>
      <c r="Q1203" s="48">
        <f>+P1203*O1203</f>
        <v>193110</v>
      </c>
      <c r="R1203" s="44">
        <f>+P1203*1.25</f>
        <v>120693.75</v>
      </c>
      <c r="S1203" s="48">
        <f>+R1203*O1203*3</f>
        <v>724162.5</v>
      </c>
      <c r="T1203" s="44">
        <f>+J1203*2.07</f>
        <v>127304.99999999999</v>
      </c>
      <c r="U1203" s="48">
        <f>+T1203*O1203*3</f>
        <v>763829.99999999988</v>
      </c>
      <c r="V1203" s="44">
        <f>+J1203*2.32</f>
        <v>142680</v>
      </c>
      <c r="W1203" s="48">
        <f>+V1203*O1203*3</f>
        <v>856080</v>
      </c>
      <c r="X1203" s="44">
        <f>+J1203*2.57</f>
        <v>158055</v>
      </c>
      <c r="Y1203" s="48">
        <f>+X1203*O1203*3</f>
        <v>948330</v>
      </c>
      <c r="Z1203" s="20">
        <f>+Y1203+W1203+U1203+S1203</f>
        <v>3292402.5</v>
      </c>
      <c r="AC1203" s="87">
        <f t="shared" si="607"/>
        <v>600</v>
      </c>
      <c r="AD1203" s="83">
        <f>AC1203*93</f>
        <v>55800</v>
      </c>
      <c r="AE1203" s="92">
        <f>L1203*1.1</f>
        <v>550</v>
      </c>
      <c r="AF1203" s="92">
        <f>L1203*1.133</f>
        <v>566.5</v>
      </c>
      <c r="AG1203" s="92">
        <f>L1203*1.166</f>
        <v>583</v>
      </c>
      <c r="AH1203" s="92">
        <f>L1203*1.2</f>
        <v>600</v>
      </c>
      <c r="AI1203" s="137">
        <f t="shared" si="615"/>
        <v>53350</v>
      </c>
      <c r="AJ1203" s="137">
        <f t="shared" si="616"/>
        <v>54950.5</v>
      </c>
      <c r="AK1203" s="137">
        <f t="shared" si="617"/>
        <v>56551</v>
      </c>
      <c r="AL1203" s="137">
        <f t="shared" si="618"/>
        <v>58200</v>
      </c>
    </row>
    <row r="1204" spans="1:38" ht="20.399999999999999">
      <c r="A1204" s="5" t="s">
        <v>285</v>
      </c>
      <c r="B1204" s="5" t="s">
        <v>408</v>
      </c>
      <c r="C1204" s="22" t="s">
        <v>1772</v>
      </c>
      <c r="D1204" s="22" t="s">
        <v>1799</v>
      </c>
      <c r="E1204" s="22" t="s">
        <v>2035</v>
      </c>
      <c r="F1204" s="22"/>
      <c r="G1204" s="22"/>
      <c r="H1204" s="23" t="s">
        <v>537</v>
      </c>
      <c r="I1204" s="24"/>
      <c r="J1204" s="32">
        <v>41000</v>
      </c>
      <c r="K1204" s="26"/>
      <c r="L1204" s="13">
        <f t="shared" si="609"/>
        <v>500</v>
      </c>
      <c r="M1204" s="27">
        <f>+L1204*87</f>
        <v>43500</v>
      </c>
      <c r="N1204" s="27">
        <f t="shared" si="630"/>
        <v>43500.000000000102</v>
      </c>
      <c r="O1204" s="15">
        <v>8</v>
      </c>
      <c r="P1204" s="30">
        <f t="shared" si="619"/>
        <v>64370</v>
      </c>
      <c r="Q1204" s="48">
        <f t="shared" si="620"/>
        <v>514960</v>
      </c>
      <c r="R1204" s="44">
        <f t="shared" si="625"/>
        <v>80462.5</v>
      </c>
      <c r="S1204" s="48">
        <f t="shared" si="626"/>
        <v>1931100</v>
      </c>
      <c r="T1204" s="44">
        <f t="shared" si="621"/>
        <v>84870</v>
      </c>
      <c r="U1204" s="48">
        <f t="shared" si="627"/>
        <v>2036880</v>
      </c>
      <c r="V1204" s="44">
        <f t="shared" si="622"/>
        <v>95120</v>
      </c>
      <c r="W1204" s="48">
        <f t="shared" si="628"/>
        <v>2282880</v>
      </c>
      <c r="X1204" s="44">
        <f t="shared" si="623"/>
        <v>105370</v>
      </c>
      <c r="Y1204" s="48">
        <f t="shared" si="629"/>
        <v>2528880</v>
      </c>
      <c r="Z1204" s="20">
        <f t="shared" si="624"/>
        <v>8779740</v>
      </c>
      <c r="AC1204" s="87">
        <f t="shared" ref="AC1204:AC1263" si="632">L1204*1.2</f>
        <v>600</v>
      </c>
      <c r="AD1204" s="83">
        <f t="shared" ref="AD1204:AD1249" si="633">AC1204*93</f>
        <v>55800</v>
      </c>
      <c r="AE1204" s="92">
        <f t="shared" si="610"/>
        <v>550</v>
      </c>
      <c r="AF1204" s="92">
        <f t="shared" si="611"/>
        <v>566.5</v>
      </c>
      <c r="AG1204" s="92">
        <f t="shared" si="612"/>
        <v>583</v>
      </c>
      <c r="AH1204" s="92">
        <f t="shared" si="613"/>
        <v>600</v>
      </c>
      <c r="AI1204" s="137">
        <f t="shared" si="615"/>
        <v>53350</v>
      </c>
      <c r="AJ1204" s="137">
        <f t="shared" si="616"/>
        <v>54950.5</v>
      </c>
      <c r="AK1204" s="137">
        <f t="shared" si="617"/>
        <v>56551</v>
      </c>
      <c r="AL1204" s="137">
        <f t="shared" si="618"/>
        <v>58200</v>
      </c>
    </row>
    <row r="1205" spans="1:38">
      <c r="A1205" s="5" t="s">
        <v>285</v>
      </c>
      <c r="B1205" s="5" t="s">
        <v>408</v>
      </c>
      <c r="C1205" s="22" t="s">
        <v>1772</v>
      </c>
      <c r="D1205" s="22" t="s">
        <v>2037</v>
      </c>
      <c r="E1205" s="22" t="s">
        <v>2038</v>
      </c>
      <c r="F1205" s="22"/>
      <c r="G1205" s="22"/>
      <c r="H1205" s="23" t="s">
        <v>537</v>
      </c>
      <c r="I1205" s="24">
        <v>405</v>
      </c>
      <c r="J1205" s="32">
        <f>+L1205*82</f>
        <v>410</v>
      </c>
      <c r="K1205" s="26" t="s">
        <v>1206</v>
      </c>
      <c r="L1205" s="13">
        <v>5</v>
      </c>
      <c r="M1205" s="27">
        <f>+L1205*87</f>
        <v>435</v>
      </c>
      <c r="N1205" s="27">
        <f t="shared" si="630"/>
        <v>435.00000000000102</v>
      </c>
      <c r="O1205" s="15">
        <v>1</v>
      </c>
      <c r="P1205" s="30">
        <f t="shared" si="619"/>
        <v>643.70000000000005</v>
      </c>
      <c r="Q1205" s="48">
        <f t="shared" si="620"/>
        <v>643.70000000000005</v>
      </c>
      <c r="R1205" s="44">
        <f t="shared" si="625"/>
        <v>804.625</v>
      </c>
      <c r="S1205" s="48">
        <f t="shared" si="626"/>
        <v>2413.875</v>
      </c>
      <c r="T1205" s="44">
        <f t="shared" si="621"/>
        <v>848.69999999999993</v>
      </c>
      <c r="U1205" s="48">
        <f t="shared" si="627"/>
        <v>2546.1</v>
      </c>
      <c r="V1205" s="44">
        <f t="shared" si="622"/>
        <v>951.19999999999993</v>
      </c>
      <c r="W1205" s="48">
        <f t="shared" si="628"/>
        <v>2853.6</v>
      </c>
      <c r="X1205" s="44">
        <f t="shared" si="623"/>
        <v>1053.7</v>
      </c>
      <c r="Y1205" s="48">
        <f t="shared" si="629"/>
        <v>3161.1000000000004</v>
      </c>
      <c r="Z1205" s="20">
        <f t="shared" si="624"/>
        <v>10974.675000000001</v>
      </c>
      <c r="AC1205" s="87">
        <f t="shared" si="632"/>
        <v>6</v>
      </c>
      <c r="AD1205" s="83">
        <f t="shared" si="633"/>
        <v>558</v>
      </c>
      <c r="AE1205" s="92">
        <f t="shared" si="610"/>
        <v>5.5</v>
      </c>
      <c r="AF1205" s="92">
        <f t="shared" si="611"/>
        <v>5.665</v>
      </c>
      <c r="AG1205" s="92">
        <f t="shared" si="612"/>
        <v>5.83</v>
      </c>
      <c r="AH1205" s="92">
        <f t="shared" si="613"/>
        <v>6</v>
      </c>
      <c r="AI1205" s="137">
        <f t="shared" si="615"/>
        <v>533.5</v>
      </c>
      <c r="AJ1205" s="137">
        <f t="shared" si="616"/>
        <v>549.505</v>
      </c>
      <c r="AK1205" s="137">
        <f t="shared" si="617"/>
        <v>565.51</v>
      </c>
      <c r="AL1205" s="137">
        <f t="shared" si="618"/>
        <v>582</v>
      </c>
    </row>
    <row r="1206" spans="1:38">
      <c r="A1206" s="5" t="s">
        <v>285</v>
      </c>
      <c r="B1206" s="5" t="s">
        <v>408</v>
      </c>
      <c r="C1206" s="22" t="s">
        <v>1772</v>
      </c>
      <c r="D1206" s="22" t="s">
        <v>2039</v>
      </c>
      <c r="E1206" s="22" t="s">
        <v>2040</v>
      </c>
      <c r="F1206" s="22"/>
      <c r="G1206" s="22"/>
      <c r="H1206" s="23" t="s">
        <v>537</v>
      </c>
      <c r="I1206" s="24"/>
      <c r="J1206" s="32">
        <f>168*82</f>
        <v>13776</v>
      </c>
      <c r="K1206" s="26"/>
      <c r="L1206" s="13">
        <f t="shared" si="609"/>
        <v>168</v>
      </c>
      <c r="M1206" s="27"/>
      <c r="N1206" s="27">
        <f t="shared" si="630"/>
        <v>14616.000000000035</v>
      </c>
      <c r="O1206" s="15">
        <v>6</v>
      </c>
      <c r="P1206" s="30">
        <f t="shared" si="619"/>
        <v>21628.32</v>
      </c>
      <c r="Q1206" s="17">
        <f t="shared" si="620"/>
        <v>129769.92</v>
      </c>
      <c r="R1206" s="30">
        <f t="shared" si="625"/>
        <v>27035.4</v>
      </c>
      <c r="S1206" s="29">
        <f t="shared" si="626"/>
        <v>486637.20000000007</v>
      </c>
      <c r="T1206" s="30">
        <f t="shared" si="621"/>
        <v>28516.319999999996</v>
      </c>
      <c r="U1206" s="29">
        <f t="shared" si="627"/>
        <v>513293.75999999995</v>
      </c>
      <c r="V1206" s="30">
        <f t="shared" si="622"/>
        <v>31960.319999999996</v>
      </c>
      <c r="W1206" s="29">
        <f t="shared" si="628"/>
        <v>575285.76000000001</v>
      </c>
      <c r="X1206" s="30">
        <f t="shared" si="623"/>
        <v>35404.32</v>
      </c>
      <c r="Y1206" s="31">
        <f t="shared" si="629"/>
        <v>637277.76</v>
      </c>
      <c r="Z1206" s="20">
        <f t="shared" si="624"/>
        <v>2212494.48</v>
      </c>
      <c r="AC1206" s="87">
        <f t="shared" si="632"/>
        <v>201.6</v>
      </c>
      <c r="AD1206" s="83">
        <f t="shared" si="633"/>
        <v>18748.8</v>
      </c>
      <c r="AE1206" s="92">
        <f t="shared" si="610"/>
        <v>184.8</v>
      </c>
      <c r="AF1206" s="92">
        <f t="shared" si="611"/>
        <v>190.34399999999999</v>
      </c>
      <c r="AG1206" s="92">
        <f t="shared" si="612"/>
        <v>195.88799999999998</v>
      </c>
      <c r="AH1206" s="92">
        <f t="shared" si="613"/>
        <v>201.6</v>
      </c>
      <c r="AI1206" s="137">
        <f t="shared" si="615"/>
        <v>17925.600000000002</v>
      </c>
      <c r="AJ1206" s="137">
        <f t="shared" si="616"/>
        <v>18463.367999999999</v>
      </c>
      <c r="AK1206" s="137">
        <f t="shared" si="617"/>
        <v>19001.135999999999</v>
      </c>
      <c r="AL1206" s="137">
        <f t="shared" si="618"/>
        <v>19555.2</v>
      </c>
    </row>
    <row r="1207" spans="1:38" ht="20.399999999999999">
      <c r="A1207" s="5" t="s">
        <v>285</v>
      </c>
      <c r="B1207" s="5" t="s">
        <v>408</v>
      </c>
      <c r="C1207" s="22" t="s">
        <v>1772</v>
      </c>
      <c r="D1207" s="22" t="s">
        <v>2039</v>
      </c>
      <c r="E1207" s="22" t="s">
        <v>2041</v>
      </c>
      <c r="F1207" s="22"/>
      <c r="G1207" s="22"/>
      <c r="H1207" s="23" t="s">
        <v>537</v>
      </c>
      <c r="I1207" s="24"/>
      <c r="J1207" s="32">
        <f>210*82</f>
        <v>17220</v>
      </c>
      <c r="K1207" s="26"/>
      <c r="L1207" s="13">
        <f t="shared" si="609"/>
        <v>210</v>
      </c>
      <c r="M1207" s="27"/>
      <c r="N1207" s="27">
        <f t="shared" si="630"/>
        <v>18270.000000000044</v>
      </c>
      <c r="O1207" s="15">
        <v>6</v>
      </c>
      <c r="P1207" s="30">
        <f t="shared" si="619"/>
        <v>27035.4</v>
      </c>
      <c r="Q1207" s="17">
        <f t="shared" si="620"/>
        <v>162212.40000000002</v>
      </c>
      <c r="R1207" s="30">
        <f t="shared" si="625"/>
        <v>33794.25</v>
      </c>
      <c r="S1207" s="29">
        <f t="shared" si="626"/>
        <v>608296.5</v>
      </c>
      <c r="T1207" s="30">
        <f t="shared" si="621"/>
        <v>35645.399999999994</v>
      </c>
      <c r="U1207" s="29">
        <f t="shared" si="627"/>
        <v>641617.19999999995</v>
      </c>
      <c r="V1207" s="30">
        <f t="shared" si="622"/>
        <v>39950.399999999994</v>
      </c>
      <c r="W1207" s="29">
        <f t="shared" si="628"/>
        <v>719107.2</v>
      </c>
      <c r="X1207" s="30">
        <f t="shared" si="623"/>
        <v>44255.399999999994</v>
      </c>
      <c r="Y1207" s="31">
        <f t="shared" si="629"/>
        <v>796597.2</v>
      </c>
      <c r="Z1207" s="20">
        <f t="shared" si="624"/>
        <v>2765618.0999999996</v>
      </c>
      <c r="AC1207" s="87">
        <f t="shared" si="632"/>
        <v>252</v>
      </c>
      <c r="AD1207" s="83">
        <f t="shared" si="633"/>
        <v>23436</v>
      </c>
      <c r="AE1207" s="92">
        <f t="shared" si="610"/>
        <v>231.00000000000003</v>
      </c>
      <c r="AF1207" s="92">
        <f t="shared" si="611"/>
        <v>237.93</v>
      </c>
      <c r="AG1207" s="92">
        <f t="shared" si="612"/>
        <v>244.85999999999999</v>
      </c>
      <c r="AH1207" s="92">
        <f t="shared" si="613"/>
        <v>252</v>
      </c>
      <c r="AI1207" s="137">
        <f t="shared" si="615"/>
        <v>22407.000000000004</v>
      </c>
      <c r="AJ1207" s="137">
        <f t="shared" si="616"/>
        <v>23079.21</v>
      </c>
      <c r="AK1207" s="137">
        <f t="shared" si="617"/>
        <v>23751.42</v>
      </c>
      <c r="AL1207" s="137">
        <f t="shared" si="618"/>
        <v>24444</v>
      </c>
    </row>
    <row r="1208" spans="1:38">
      <c r="C1208" s="22" t="s">
        <v>85</v>
      </c>
      <c r="D1208" s="22"/>
      <c r="E1208" s="22"/>
      <c r="F1208" s="22"/>
      <c r="G1208" s="22"/>
      <c r="H1208" s="23"/>
      <c r="I1208" s="24"/>
      <c r="J1208" s="32"/>
      <c r="K1208" s="26"/>
      <c r="L1208" s="13">
        <f t="shared" si="609"/>
        <v>0</v>
      </c>
      <c r="M1208" s="27"/>
      <c r="N1208" s="27">
        <f t="shared" si="630"/>
        <v>0</v>
      </c>
      <c r="P1208" s="30">
        <f t="shared" si="619"/>
        <v>0</v>
      </c>
      <c r="Q1208" s="17">
        <f t="shared" si="620"/>
        <v>0</v>
      </c>
      <c r="R1208" s="30">
        <f t="shared" si="625"/>
        <v>0</v>
      </c>
      <c r="S1208" s="29">
        <f t="shared" si="626"/>
        <v>0</v>
      </c>
      <c r="T1208" s="30">
        <f t="shared" si="621"/>
        <v>0</v>
      </c>
      <c r="U1208" s="29">
        <f t="shared" si="627"/>
        <v>0</v>
      </c>
      <c r="V1208" s="30">
        <f t="shared" si="622"/>
        <v>0</v>
      </c>
      <c r="W1208" s="29">
        <f t="shared" si="628"/>
        <v>0</v>
      </c>
      <c r="X1208" s="30">
        <f t="shared" si="623"/>
        <v>0</v>
      </c>
      <c r="Y1208" s="31">
        <f t="shared" si="629"/>
        <v>0</v>
      </c>
      <c r="Z1208" s="34">
        <f>SUM(Z1018:Z1207)</f>
        <v>4236955463.355</v>
      </c>
      <c r="AC1208" s="87">
        <f t="shared" si="632"/>
        <v>0</v>
      </c>
      <c r="AD1208" s="83">
        <f t="shared" si="633"/>
        <v>0</v>
      </c>
      <c r="AE1208" s="92">
        <f t="shared" ref="AE1208:AE1249" si="634">L1208*1.1</f>
        <v>0</v>
      </c>
      <c r="AF1208" s="92">
        <f t="shared" ref="AF1208:AF1249" si="635">L1208*1.133</f>
        <v>0</v>
      </c>
      <c r="AG1208" s="92">
        <f t="shared" ref="AG1208:AG1249" si="636">L1208*1.166</f>
        <v>0</v>
      </c>
      <c r="AH1208" s="92">
        <f t="shared" ref="AH1208:AH1249" si="637">L1208*1.2</f>
        <v>0</v>
      </c>
      <c r="AI1208" s="137">
        <f t="shared" si="615"/>
        <v>0</v>
      </c>
      <c r="AJ1208" s="137">
        <f t="shared" si="616"/>
        <v>0</v>
      </c>
      <c r="AK1208" s="137">
        <f t="shared" si="617"/>
        <v>0</v>
      </c>
      <c r="AL1208" s="137">
        <f t="shared" si="618"/>
        <v>0</v>
      </c>
    </row>
    <row r="1209" spans="1:38" ht="20.399999999999999">
      <c r="A1209" s="5" t="s">
        <v>14</v>
      </c>
      <c r="B1209" s="5" t="s">
        <v>408</v>
      </c>
      <c r="C1209" s="22" t="s">
        <v>2042</v>
      </c>
      <c r="D1209" s="22" t="s">
        <v>2043</v>
      </c>
      <c r="E1209" s="22" t="s">
        <v>2044</v>
      </c>
      <c r="F1209" s="22" t="s">
        <v>2045</v>
      </c>
      <c r="G1209" s="22"/>
      <c r="H1209" s="23" t="s">
        <v>1554</v>
      </c>
      <c r="I1209" s="24">
        <v>42.75</v>
      </c>
      <c r="J1209" s="32">
        <v>328</v>
      </c>
      <c r="K1209" s="26" t="s">
        <v>2046</v>
      </c>
      <c r="L1209" s="13">
        <f t="shared" si="609"/>
        <v>4</v>
      </c>
      <c r="M1209" s="27">
        <f t="shared" ref="M1209:M1214" si="638">+L1209*87</f>
        <v>348</v>
      </c>
      <c r="N1209" s="27">
        <f t="shared" si="630"/>
        <v>348.0000000000008</v>
      </c>
      <c r="O1209" s="15">
        <v>30</v>
      </c>
      <c r="P1209" s="30">
        <f t="shared" si="619"/>
        <v>514.96</v>
      </c>
      <c r="Q1209" s="48">
        <f t="shared" si="620"/>
        <v>15448.800000000001</v>
      </c>
      <c r="R1209" s="44">
        <f t="shared" si="625"/>
        <v>643.70000000000005</v>
      </c>
      <c r="S1209" s="48">
        <f t="shared" si="626"/>
        <v>57933</v>
      </c>
      <c r="T1209" s="44">
        <f t="shared" si="621"/>
        <v>678.95999999999992</v>
      </c>
      <c r="U1209" s="48">
        <f t="shared" si="627"/>
        <v>61106.399999999994</v>
      </c>
      <c r="V1209" s="44">
        <f t="shared" si="622"/>
        <v>760.95999999999992</v>
      </c>
      <c r="W1209" s="48">
        <f t="shared" si="628"/>
        <v>68486.399999999994</v>
      </c>
      <c r="X1209" s="44">
        <f t="shared" si="623"/>
        <v>842.95999999999992</v>
      </c>
      <c r="Y1209" s="48">
        <f t="shared" si="629"/>
        <v>75866.399999999994</v>
      </c>
      <c r="Z1209" s="20">
        <f t="shared" si="624"/>
        <v>263392.19999999995</v>
      </c>
      <c r="AC1209" s="87">
        <f t="shared" si="632"/>
        <v>4.8</v>
      </c>
      <c r="AD1209" s="83">
        <f t="shared" si="633"/>
        <v>446.4</v>
      </c>
      <c r="AE1209" s="92">
        <f t="shared" si="634"/>
        <v>4.4000000000000004</v>
      </c>
      <c r="AF1209" s="92">
        <f t="shared" si="635"/>
        <v>4.532</v>
      </c>
      <c r="AG1209" s="92">
        <f t="shared" si="636"/>
        <v>4.6639999999999997</v>
      </c>
      <c r="AH1209" s="92">
        <f t="shared" si="637"/>
        <v>4.8</v>
      </c>
      <c r="AI1209" s="137">
        <f t="shared" si="615"/>
        <v>426.8</v>
      </c>
      <c r="AJ1209" s="137">
        <f t="shared" si="616"/>
        <v>439.60399999999998</v>
      </c>
      <c r="AK1209" s="137">
        <f t="shared" si="617"/>
        <v>452.40799999999996</v>
      </c>
      <c r="AL1209" s="137">
        <f t="shared" si="618"/>
        <v>465.59999999999997</v>
      </c>
    </row>
    <row r="1210" spans="1:38" ht="20.399999999999999">
      <c r="A1210" s="5" t="s">
        <v>14</v>
      </c>
      <c r="B1210" s="5" t="s">
        <v>408</v>
      </c>
      <c r="C1210" s="22" t="s">
        <v>2042</v>
      </c>
      <c r="D1210" s="22" t="s">
        <v>2043</v>
      </c>
      <c r="E1210" s="22" t="s">
        <v>2047</v>
      </c>
      <c r="F1210" s="22"/>
      <c r="G1210" s="22"/>
      <c r="H1210" s="23" t="s">
        <v>606</v>
      </c>
      <c r="I1210" s="24">
        <v>17.100000000000001</v>
      </c>
      <c r="J1210" s="32">
        <v>61.5</v>
      </c>
      <c r="K1210" s="26" t="s">
        <v>2048</v>
      </c>
      <c r="L1210" s="13">
        <f t="shared" si="609"/>
        <v>0.75</v>
      </c>
      <c r="M1210" s="27">
        <f t="shared" si="638"/>
        <v>65.25</v>
      </c>
      <c r="N1210" s="27">
        <f t="shared" si="630"/>
        <v>65.250000000000156</v>
      </c>
      <c r="O1210" s="15">
        <v>9</v>
      </c>
      <c r="P1210" s="30">
        <f t="shared" si="619"/>
        <v>96.555000000000007</v>
      </c>
      <c r="Q1210" s="17">
        <f t="shared" si="620"/>
        <v>868.99500000000012</v>
      </c>
      <c r="R1210" s="30">
        <f t="shared" si="625"/>
        <v>120.69375000000001</v>
      </c>
      <c r="S1210" s="29">
        <f t="shared" si="626"/>
        <v>3258.7312500000003</v>
      </c>
      <c r="T1210" s="30">
        <f t="shared" si="621"/>
        <v>127.30499999999999</v>
      </c>
      <c r="U1210" s="29">
        <f t="shared" si="627"/>
        <v>3437.2349999999997</v>
      </c>
      <c r="V1210" s="30">
        <f t="shared" si="622"/>
        <v>142.67999999999998</v>
      </c>
      <c r="W1210" s="29">
        <f t="shared" si="628"/>
        <v>3852.3599999999997</v>
      </c>
      <c r="X1210" s="30">
        <f t="shared" si="623"/>
        <v>158.05499999999998</v>
      </c>
      <c r="Y1210" s="31">
        <f t="shared" si="629"/>
        <v>4267.4849999999997</v>
      </c>
      <c r="Z1210" s="20">
        <f t="shared" si="624"/>
        <v>14815.811249999999</v>
      </c>
      <c r="AC1210" s="87">
        <f t="shared" si="632"/>
        <v>0.89999999999999991</v>
      </c>
      <c r="AD1210" s="83">
        <f t="shared" si="633"/>
        <v>83.699999999999989</v>
      </c>
      <c r="AE1210" s="92">
        <f t="shared" si="634"/>
        <v>0.82500000000000007</v>
      </c>
      <c r="AF1210" s="92">
        <f t="shared" si="635"/>
        <v>0.84975000000000001</v>
      </c>
      <c r="AG1210" s="92">
        <f t="shared" si="636"/>
        <v>0.87449999999999994</v>
      </c>
      <c r="AH1210" s="92">
        <f t="shared" si="637"/>
        <v>0.89999999999999991</v>
      </c>
      <c r="AI1210" s="137">
        <f t="shared" si="615"/>
        <v>80.025000000000006</v>
      </c>
      <c r="AJ1210" s="137">
        <f t="shared" si="616"/>
        <v>82.425749999999994</v>
      </c>
      <c r="AK1210" s="137">
        <f t="shared" si="617"/>
        <v>84.826499999999996</v>
      </c>
      <c r="AL1210" s="137">
        <f t="shared" si="618"/>
        <v>87.3</v>
      </c>
    </row>
    <row r="1211" spans="1:38" ht="20.399999999999999">
      <c r="A1211" s="5" t="s">
        <v>14</v>
      </c>
      <c r="B1211" s="5" t="s">
        <v>408</v>
      </c>
      <c r="C1211" s="22" t="s">
        <v>2042</v>
      </c>
      <c r="D1211" s="22" t="s">
        <v>2043</v>
      </c>
      <c r="E1211" s="22" t="s">
        <v>2049</v>
      </c>
      <c r="F1211" s="22" t="s">
        <v>824</v>
      </c>
      <c r="G1211" s="22"/>
      <c r="H1211" s="23" t="s">
        <v>1554</v>
      </c>
      <c r="I1211" s="24">
        <v>85.5</v>
      </c>
      <c r="J1211" s="32">
        <v>492</v>
      </c>
      <c r="K1211" s="26" t="s">
        <v>844</v>
      </c>
      <c r="L1211" s="13">
        <f t="shared" ref="L1211:L1249" si="639">+J1211/82</f>
        <v>6</v>
      </c>
      <c r="M1211" s="27">
        <f t="shared" si="638"/>
        <v>522</v>
      </c>
      <c r="N1211" s="27">
        <f t="shared" si="630"/>
        <v>522.00000000000125</v>
      </c>
      <c r="O1211" s="15">
        <v>12</v>
      </c>
      <c r="P1211" s="30">
        <f t="shared" si="619"/>
        <v>772.44</v>
      </c>
      <c r="Q1211" s="17">
        <f t="shared" si="620"/>
        <v>9269.2800000000007</v>
      </c>
      <c r="R1211" s="30">
        <f t="shared" si="625"/>
        <v>965.55000000000007</v>
      </c>
      <c r="S1211" s="48">
        <f t="shared" si="626"/>
        <v>34759.800000000003</v>
      </c>
      <c r="T1211" s="44">
        <f t="shared" si="621"/>
        <v>1018.4399999999999</v>
      </c>
      <c r="U1211" s="48">
        <f t="shared" si="627"/>
        <v>36663.839999999997</v>
      </c>
      <c r="V1211" s="44">
        <f t="shared" si="622"/>
        <v>1141.4399999999998</v>
      </c>
      <c r="W1211" s="48">
        <f t="shared" si="628"/>
        <v>41091.839999999997</v>
      </c>
      <c r="X1211" s="44">
        <f t="shared" si="623"/>
        <v>1264.4399999999998</v>
      </c>
      <c r="Y1211" s="48">
        <f t="shared" si="629"/>
        <v>45519.839999999997</v>
      </c>
      <c r="Z1211" s="20">
        <f t="shared" si="624"/>
        <v>158035.32</v>
      </c>
      <c r="AC1211" s="87">
        <f t="shared" si="632"/>
        <v>7.1999999999999993</v>
      </c>
      <c r="AD1211" s="83">
        <f t="shared" si="633"/>
        <v>669.59999999999991</v>
      </c>
      <c r="AE1211" s="92">
        <f t="shared" si="634"/>
        <v>6.6000000000000005</v>
      </c>
      <c r="AF1211" s="92">
        <f t="shared" si="635"/>
        <v>6.798</v>
      </c>
      <c r="AG1211" s="92">
        <f t="shared" si="636"/>
        <v>6.9959999999999996</v>
      </c>
      <c r="AH1211" s="92">
        <f t="shared" si="637"/>
        <v>7.1999999999999993</v>
      </c>
      <c r="AI1211" s="137">
        <f t="shared" si="615"/>
        <v>640.20000000000005</v>
      </c>
      <c r="AJ1211" s="137">
        <f t="shared" si="616"/>
        <v>659.40599999999995</v>
      </c>
      <c r="AK1211" s="137">
        <f t="shared" si="617"/>
        <v>678.61199999999997</v>
      </c>
      <c r="AL1211" s="137">
        <f t="shared" si="618"/>
        <v>698.4</v>
      </c>
    </row>
    <row r="1212" spans="1:38" ht="20.399999999999999">
      <c r="A1212" s="5" t="s">
        <v>14</v>
      </c>
      <c r="B1212" s="5" t="s">
        <v>408</v>
      </c>
      <c r="C1212" s="22" t="s">
        <v>2042</v>
      </c>
      <c r="D1212" s="22" t="s">
        <v>2043</v>
      </c>
      <c r="E1212" s="22" t="s">
        <v>2047</v>
      </c>
      <c r="F1212" s="22" t="s">
        <v>2050</v>
      </c>
      <c r="G1212" s="22"/>
      <c r="H1212" s="23" t="s">
        <v>1123</v>
      </c>
      <c r="I1212" s="24"/>
      <c r="J1212" s="32">
        <v>18.04</v>
      </c>
      <c r="K1212" s="26"/>
      <c r="L1212" s="13">
        <f t="shared" si="639"/>
        <v>0.22</v>
      </c>
      <c r="M1212" s="27">
        <f t="shared" si="638"/>
        <v>19.14</v>
      </c>
      <c r="N1212" s="27">
        <f t="shared" si="630"/>
        <v>19.140000000000043</v>
      </c>
      <c r="O1212" s="15">
        <v>1</v>
      </c>
      <c r="P1212" s="30">
        <f t="shared" si="619"/>
        <v>28.322800000000001</v>
      </c>
      <c r="Q1212" s="17">
        <f t="shared" si="620"/>
        <v>28.322800000000001</v>
      </c>
      <c r="R1212" s="30">
        <f t="shared" si="625"/>
        <v>35.403500000000001</v>
      </c>
      <c r="S1212" s="48">
        <f t="shared" si="626"/>
        <v>106.2105</v>
      </c>
      <c r="T1212" s="44">
        <f t="shared" si="621"/>
        <v>37.342799999999997</v>
      </c>
      <c r="U1212" s="48">
        <f t="shared" si="627"/>
        <v>112.02839999999999</v>
      </c>
      <c r="V1212" s="44">
        <f t="shared" si="622"/>
        <v>41.852799999999995</v>
      </c>
      <c r="W1212" s="48">
        <f t="shared" si="628"/>
        <v>125.55839999999998</v>
      </c>
      <c r="X1212" s="44">
        <f t="shared" si="623"/>
        <v>46.362799999999993</v>
      </c>
      <c r="Y1212" s="48">
        <f t="shared" si="629"/>
        <v>139.08839999999998</v>
      </c>
      <c r="Z1212" s="20">
        <f t="shared" si="624"/>
        <v>482.88569999999993</v>
      </c>
      <c r="AC1212" s="87">
        <f t="shared" si="632"/>
        <v>0.26400000000000001</v>
      </c>
      <c r="AD1212" s="83">
        <f t="shared" si="633"/>
        <v>24.552</v>
      </c>
      <c r="AE1212" s="92">
        <f t="shared" si="634"/>
        <v>0.24200000000000002</v>
      </c>
      <c r="AF1212" s="92">
        <f t="shared" si="635"/>
        <v>0.24926000000000001</v>
      </c>
      <c r="AG1212" s="92">
        <f t="shared" si="636"/>
        <v>0.25651999999999997</v>
      </c>
      <c r="AH1212" s="92">
        <f t="shared" si="637"/>
        <v>0.26400000000000001</v>
      </c>
      <c r="AI1212" s="137">
        <f t="shared" si="615"/>
        <v>23.474000000000004</v>
      </c>
      <c r="AJ1212" s="137">
        <f t="shared" si="616"/>
        <v>24.17822</v>
      </c>
      <c r="AK1212" s="137">
        <f t="shared" si="617"/>
        <v>24.882439999999995</v>
      </c>
      <c r="AL1212" s="137">
        <f t="shared" si="618"/>
        <v>25.608000000000001</v>
      </c>
    </row>
    <row r="1213" spans="1:38" ht="20.399999999999999">
      <c r="A1213" s="5" t="s">
        <v>14</v>
      </c>
      <c r="B1213" s="5" t="s">
        <v>408</v>
      </c>
      <c r="C1213" s="22" t="s">
        <v>2042</v>
      </c>
      <c r="D1213" s="22" t="s">
        <v>2043</v>
      </c>
      <c r="E1213" s="22" t="s">
        <v>2051</v>
      </c>
      <c r="F1213" s="22" t="s">
        <v>2052</v>
      </c>
      <c r="G1213" s="22"/>
      <c r="H1213" s="23" t="s">
        <v>482</v>
      </c>
      <c r="I1213" s="24"/>
      <c r="J1213" s="32">
        <v>246</v>
      </c>
      <c r="K1213" s="26"/>
      <c r="L1213" s="13">
        <f t="shared" si="639"/>
        <v>3</v>
      </c>
      <c r="M1213" s="27">
        <f t="shared" si="638"/>
        <v>261</v>
      </c>
      <c r="N1213" s="27">
        <f t="shared" si="630"/>
        <v>261.00000000000063</v>
      </c>
      <c r="O1213" s="15">
        <v>12</v>
      </c>
      <c r="P1213" s="30">
        <f t="shared" si="619"/>
        <v>386.22</v>
      </c>
      <c r="Q1213" s="17">
        <f t="shared" si="620"/>
        <v>4634.6400000000003</v>
      </c>
      <c r="R1213" s="30">
        <f t="shared" si="625"/>
        <v>482.77500000000003</v>
      </c>
      <c r="S1213" s="48">
        <f t="shared" si="626"/>
        <v>17379.900000000001</v>
      </c>
      <c r="T1213" s="44">
        <f t="shared" si="621"/>
        <v>509.21999999999997</v>
      </c>
      <c r="U1213" s="48">
        <f t="shared" si="627"/>
        <v>18331.919999999998</v>
      </c>
      <c r="V1213" s="44">
        <f t="shared" si="622"/>
        <v>570.71999999999991</v>
      </c>
      <c r="W1213" s="48">
        <f t="shared" si="628"/>
        <v>20545.919999999998</v>
      </c>
      <c r="X1213" s="44">
        <f t="shared" si="623"/>
        <v>632.21999999999991</v>
      </c>
      <c r="Y1213" s="48">
        <f t="shared" si="629"/>
        <v>22759.919999999998</v>
      </c>
      <c r="Z1213" s="20">
        <f t="shared" si="624"/>
        <v>79017.66</v>
      </c>
      <c r="AC1213" s="87">
        <f t="shared" si="632"/>
        <v>3.5999999999999996</v>
      </c>
      <c r="AD1213" s="83">
        <f t="shared" si="633"/>
        <v>334.79999999999995</v>
      </c>
      <c r="AE1213" s="92">
        <f t="shared" si="634"/>
        <v>3.3000000000000003</v>
      </c>
      <c r="AF1213" s="92">
        <f t="shared" si="635"/>
        <v>3.399</v>
      </c>
      <c r="AG1213" s="92">
        <f t="shared" si="636"/>
        <v>3.4979999999999998</v>
      </c>
      <c r="AH1213" s="92">
        <f t="shared" si="637"/>
        <v>3.5999999999999996</v>
      </c>
      <c r="AI1213" s="137">
        <f t="shared" si="615"/>
        <v>320.10000000000002</v>
      </c>
      <c r="AJ1213" s="137">
        <f t="shared" si="616"/>
        <v>329.70299999999997</v>
      </c>
      <c r="AK1213" s="137">
        <f t="shared" si="617"/>
        <v>339.30599999999998</v>
      </c>
      <c r="AL1213" s="137">
        <f t="shared" si="618"/>
        <v>349.2</v>
      </c>
    </row>
    <row r="1214" spans="1:38" ht="20.399999999999999">
      <c r="A1214" s="5" t="s">
        <v>14</v>
      </c>
      <c r="B1214" s="5" t="s">
        <v>408</v>
      </c>
      <c r="C1214" s="22" t="s">
        <v>2042</v>
      </c>
      <c r="D1214" s="22" t="s">
        <v>2043</v>
      </c>
      <c r="E1214" s="22" t="s">
        <v>2053</v>
      </c>
      <c r="F1214" s="22" t="s">
        <v>2054</v>
      </c>
      <c r="G1214" s="22"/>
      <c r="H1214" s="23" t="s">
        <v>482</v>
      </c>
      <c r="I1214" s="24"/>
      <c r="J1214" s="32">
        <v>820</v>
      </c>
      <c r="K1214" s="26"/>
      <c r="L1214" s="13">
        <f t="shared" si="639"/>
        <v>10</v>
      </c>
      <c r="M1214" s="27">
        <f t="shared" si="638"/>
        <v>870</v>
      </c>
      <c r="N1214" s="27">
        <f t="shared" si="630"/>
        <v>870.00000000000205</v>
      </c>
      <c r="O1214" s="15">
        <v>12</v>
      </c>
      <c r="P1214" s="30">
        <f t="shared" si="619"/>
        <v>1287.4000000000001</v>
      </c>
      <c r="Q1214" s="17">
        <f t="shared" si="620"/>
        <v>15448.800000000001</v>
      </c>
      <c r="R1214" s="30">
        <f t="shared" si="625"/>
        <v>1609.25</v>
      </c>
      <c r="S1214" s="48">
        <f t="shared" si="626"/>
        <v>57933</v>
      </c>
      <c r="T1214" s="44">
        <f t="shared" si="621"/>
        <v>1697.3999999999999</v>
      </c>
      <c r="U1214" s="48">
        <f t="shared" si="627"/>
        <v>61106.399999999994</v>
      </c>
      <c r="V1214" s="44">
        <f t="shared" si="622"/>
        <v>1902.3999999999999</v>
      </c>
      <c r="W1214" s="48">
        <f t="shared" si="628"/>
        <v>68486.399999999994</v>
      </c>
      <c r="X1214" s="44">
        <f t="shared" si="623"/>
        <v>2107.4</v>
      </c>
      <c r="Y1214" s="48">
        <f t="shared" si="629"/>
        <v>75866.400000000009</v>
      </c>
      <c r="Z1214" s="20">
        <f t="shared" si="624"/>
        <v>263392.19999999995</v>
      </c>
      <c r="AC1214" s="87">
        <f t="shared" si="632"/>
        <v>12</v>
      </c>
      <c r="AD1214" s="83">
        <f t="shared" si="633"/>
        <v>1116</v>
      </c>
      <c r="AE1214" s="92">
        <f t="shared" si="634"/>
        <v>11</v>
      </c>
      <c r="AF1214" s="92">
        <f t="shared" si="635"/>
        <v>11.33</v>
      </c>
      <c r="AG1214" s="92">
        <f t="shared" si="636"/>
        <v>11.66</v>
      </c>
      <c r="AH1214" s="92">
        <f t="shared" si="637"/>
        <v>12</v>
      </c>
      <c r="AI1214" s="137">
        <f t="shared" si="615"/>
        <v>1067</v>
      </c>
      <c r="AJ1214" s="137">
        <f t="shared" si="616"/>
        <v>1099.01</v>
      </c>
      <c r="AK1214" s="137">
        <f t="shared" si="617"/>
        <v>1131.02</v>
      </c>
      <c r="AL1214" s="137">
        <f t="shared" si="618"/>
        <v>1164</v>
      </c>
    </row>
    <row r="1215" spans="1:38">
      <c r="A1215" s="5" t="s">
        <v>14</v>
      </c>
      <c r="B1215" s="5" t="s">
        <v>408</v>
      </c>
      <c r="C1215" s="22" t="s">
        <v>85</v>
      </c>
      <c r="D1215" s="22"/>
      <c r="E1215" s="22"/>
      <c r="F1215" s="22"/>
      <c r="G1215" s="22"/>
      <c r="H1215" s="23"/>
      <c r="I1215" s="24"/>
      <c r="J1215" s="32"/>
      <c r="K1215" s="26"/>
      <c r="L1215" s="13">
        <f t="shared" si="639"/>
        <v>0</v>
      </c>
      <c r="M1215" s="27"/>
      <c r="N1215" s="27"/>
      <c r="P1215" s="30">
        <f t="shared" si="619"/>
        <v>0</v>
      </c>
      <c r="Q1215" s="17">
        <f t="shared" si="620"/>
        <v>0</v>
      </c>
      <c r="R1215" s="30">
        <f t="shared" si="625"/>
        <v>0</v>
      </c>
      <c r="S1215" s="29">
        <f t="shared" si="626"/>
        <v>0</v>
      </c>
      <c r="T1215" s="30">
        <f t="shared" si="621"/>
        <v>0</v>
      </c>
      <c r="U1215" s="29">
        <f t="shared" si="627"/>
        <v>0</v>
      </c>
      <c r="V1215" s="30">
        <f t="shared" si="622"/>
        <v>0</v>
      </c>
      <c r="W1215" s="29">
        <f t="shared" si="628"/>
        <v>0</v>
      </c>
      <c r="X1215" s="30">
        <f t="shared" si="623"/>
        <v>0</v>
      </c>
      <c r="Y1215" s="31">
        <f t="shared" si="629"/>
        <v>0</v>
      </c>
      <c r="Z1215" s="34">
        <f>SUM(Z1209:Z1214)</f>
        <v>779136.0769499999</v>
      </c>
      <c r="AC1215" s="87">
        <f t="shared" si="632"/>
        <v>0</v>
      </c>
      <c r="AD1215" s="83">
        <f t="shared" si="633"/>
        <v>0</v>
      </c>
      <c r="AE1215" s="92">
        <f t="shared" si="634"/>
        <v>0</v>
      </c>
      <c r="AF1215" s="92">
        <f t="shared" si="635"/>
        <v>0</v>
      </c>
      <c r="AG1215" s="92">
        <f t="shared" si="636"/>
        <v>0</v>
      </c>
      <c r="AH1215" s="92">
        <f t="shared" si="637"/>
        <v>0</v>
      </c>
      <c r="AI1215" s="137">
        <f t="shared" si="615"/>
        <v>0</v>
      </c>
      <c r="AJ1215" s="137">
        <f t="shared" si="616"/>
        <v>0</v>
      </c>
      <c r="AK1215" s="137">
        <f t="shared" si="617"/>
        <v>0</v>
      </c>
      <c r="AL1215" s="137">
        <f t="shared" si="618"/>
        <v>0</v>
      </c>
    </row>
    <row r="1216" spans="1:38">
      <c r="A1216" s="5" t="s">
        <v>14</v>
      </c>
      <c r="B1216" s="5" t="s">
        <v>408</v>
      </c>
      <c r="C1216" s="22" t="s">
        <v>2042</v>
      </c>
      <c r="D1216" s="22" t="s">
        <v>2055</v>
      </c>
      <c r="E1216" s="22" t="s">
        <v>2225</v>
      </c>
      <c r="F1216" s="22"/>
      <c r="G1216" s="22"/>
      <c r="H1216" s="23" t="s">
        <v>482</v>
      </c>
      <c r="I1216" s="24"/>
      <c r="J1216" s="32">
        <v>820</v>
      </c>
      <c r="K1216" s="26"/>
      <c r="L1216" s="13">
        <f t="shared" si="639"/>
        <v>10</v>
      </c>
      <c r="M1216" s="27">
        <f t="shared" ref="M1216:M1220" si="640">+L1216*87</f>
        <v>870</v>
      </c>
      <c r="N1216" s="27">
        <f t="shared" ref="N1216:N1220" si="641">+(1.0609756097561)*J1216</f>
        <v>870.00000000000205</v>
      </c>
      <c r="O1216" s="15">
        <v>1009</v>
      </c>
      <c r="P1216" s="30">
        <f t="shared" si="619"/>
        <v>1287.4000000000001</v>
      </c>
      <c r="Q1216" s="46">
        <f t="shared" si="620"/>
        <v>1298986.6000000001</v>
      </c>
      <c r="R1216" s="47">
        <f t="shared" si="625"/>
        <v>1609.25</v>
      </c>
      <c r="S1216" s="46">
        <f t="shared" si="626"/>
        <v>4871199.75</v>
      </c>
      <c r="T1216" s="47">
        <f t="shared" si="621"/>
        <v>1697.3999999999999</v>
      </c>
      <c r="U1216" s="46">
        <f t="shared" si="627"/>
        <v>5138029.8</v>
      </c>
      <c r="V1216" s="47">
        <f t="shared" si="622"/>
        <v>1902.3999999999999</v>
      </c>
      <c r="W1216" s="46">
        <f t="shared" si="628"/>
        <v>5758564.7999999998</v>
      </c>
      <c r="X1216" s="47">
        <f t="shared" si="623"/>
        <v>2107.4</v>
      </c>
      <c r="Y1216" s="46">
        <f t="shared" si="629"/>
        <v>6379099.8000000007</v>
      </c>
      <c r="Z1216" s="20">
        <f>+Y1216+W1216+U1216+S1216*12</f>
        <v>75730091.400000006</v>
      </c>
      <c r="AC1216" s="87">
        <f t="shared" si="632"/>
        <v>12</v>
      </c>
      <c r="AD1216" s="83">
        <f t="shared" si="633"/>
        <v>1116</v>
      </c>
      <c r="AE1216" s="92">
        <f t="shared" si="634"/>
        <v>11</v>
      </c>
      <c r="AF1216" s="92">
        <f t="shared" si="635"/>
        <v>11.33</v>
      </c>
      <c r="AG1216" s="92">
        <f t="shared" si="636"/>
        <v>11.66</v>
      </c>
      <c r="AH1216" s="92">
        <f t="shared" si="637"/>
        <v>12</v>
      </c>
      <c r="AI1216" s="137">
        <f t="shared" si="615"/>
        <v>1067</v>
      </c>
      <c r="AJ1216" s="137">
        <f t="shared" si="616"/>
        <v>1099.01</v>
      </c>
      <c r="AK1216" s="137">
        <f t="shared" si="617"/>
        <v>1131.02</v>
      </c>
      <c r="AL1216" s="137">
        <f t="shared" si="618"/>
        <v>1164</v>
      </c>
    </row>
    <row r="1217" spans="1:38" ht="30.6">
      <c r="A1217" s="5" t="s">
        <v>14</v>
      </c>
      <c r="B1217" s="5" t="s">
        <v>408</v>
      </c>
      <c r="C1217" s="22" t="s">
        <v>2042</v>
      </c>
      <c r="D1217" s="22" t="s">
        <v>2055</v>
      </c>
      <c r="E1217" s="93" t="s">
        <v>1282</v>
      </c>
      <c r="F1217" s="22" t="s">
        <v>2056</v>
      </c>
      <c r="G1217" s="22"/>
      <c r="H1217" s="23" t="s">
        <v>482</v>
      </c>
      <c r="I1217" s="24"/>
      <c r="J1217" s="32">
        <v>410</v>
      </c>
      <c r="K1217" s="26"/>
      <c r="L1217" s="13">
        <f t="shared" si="639"/>
        <v>5</v>
      </c>
      <c r="M1217" s="27">
        <f t="shared" si="640"/>
        <v>435</v>
      </c>
      <c r="N1217" s="27">
        <f t="shared" si="641"/>
        <v>435.00000000000102</v>
      </c>
      <c r="O1217" s="15">
        <v>381</v>
      </c>
      <c r="P1217" s="30">
        <f t="shared" si="619"/>
        <v>643.70000000000005</v>
      </c>
      <c r="Q1217" s="17">
        <f t="shared" si="620"/>
        <v>245249.7</v>
      </c>
      <c r="R1217" s="30">
        <f t="shared" si="625"/>
        <v>804.625</v>
      </c>
      <c r="S1217" s="48">
        <f t="shared" si="626"/>
        <v>919686.375</v>
      </c>
      <c r="T1217" s="44">
        <f t="shared" si="621"/>
        <v>848.69999999999993</v>
      </c>
      <c r="U1217" s="48">
        <f t="shared" si="627"/>
        <v>970064.09999999986</v>
      </c>
      <c r="V1217" s="44">
        <f t="shared" si="622"/>
        <v>951.19999999999993</v>
      </c>
      <c r="W1217" s="48">
        <f t="shared" si="628"/>
        <v>1087221.5999999999</v>
      </c>
      <c r="X1217" s="44">
        <f t="shared" si="623"/>
        <v>1053.7</v>
      </c>
      <c r="Y1217" s="48">
        <f t="shared" si="629"/>
        <v>1204379.1000000001</v>
      </c>
      <c r="Z1217" s="20">
        <f t="shared" ref="Z1217:Z1220" si="642">+Y1217+W1217+U1217+S1217*12</f>
        <v>14297901.300000001</v>
      </c>
      <c r="AC1217" s="87">
        <f t="shared" si="632"/>
        <v>6</v>
      </c>
      <c r="AD1217" s="83">
        <f t="shared" si="633"/>
        <v>558</v>
      </c>
      <c r="AE1217" s="92">
        <f t="shared" si="634"/>
        <v>5.5</v>
      </c>
      <c r="AF1217" s="92">
        <f t="shared" si="635"/>
        <v>5.665</v>
      </c>
      <c r="AG1217" s="92">
        <f t="shared" si="636"/>
        <v>5.83</v>
      </c>
      <c r="AH1217" s="92">
        <f t="shared" si="637"/>
        <v>6</v>
      </c>
      <c r="AI1217" s="137">
        <f t="shared" ref="AI1217:AI1247" si="643">AE1217*97</f>
        <v>533.5</v>
      </c>
      <c r="AJ1217" s="137">
        <f t="shared" ref="AJ1217:AJ1247" si="644">AF1217*97</f>
        <v>549.505</v>
      </c>
      <c r="AK1217" s="137">
        <f t="shared" ref="AK1217:AK1247" si="645">AG1217*97</f>
        <v>565.51</v>
      </c>
      <c r="AL1217" s="137">
        <f t="shared" ref="AL1217:AL1247" si="646">AH1217*97</f>
        <v>582</v>
      </c>
    </row>
    <row r="1218" spans="1:38">
      <c r="A1218" s="5" t="s">
        <v>14</v>
      </c>
      <c r="B1218" s="5" t="s">
        <v>408</v>
      </c>
      <c r="C1218" s="22" t="s">
        <v>2042</v>
      </c>
      <c r="D1218" s="22" t="s">
        <v>2055</v>
      </c>
      <c r="E1218" s="22" t="s">
        <v>1282</v>
      </c>
      <c r="F1218" s="22"/>
      <c r="G1218" s="22"/>
      <c r="H1218" s="23" t="s">
        <v>482</v>
      </c>
      <c r="I1218" s="24"/>
      <c r="J1218" s="32">
        <v>820</v>
      </c>
      <c r="K1218" s="26"/>
      <c r="L1218" s="13">
        <f t="shared" si="639"/>
        <v>10</v>
      </c>
      <c r="M1218" s="27">
        <f t="shared" si="640"/>
        <v>870</v>
      </c>
      <c r="N1218" s="27">
        <f t="shared" si="641"/>
        <v>870.00000000000205</v>
      </c>
      <c r="O1218" s="15">
        <v>93</v>
      </c>
      <c r="P1218" s="30">
        <f t="shared" si="619"/>
        <v>1287.4000000000001</v>
      </c>
      <c r="Q1218" s="17">
        <f t="shared" si="620"/>
        <v>119728.20000000001</v>
      </c>
      <c r="R1218" s="30">
        <f t="shared" si="625"/>
        <v>1609.25</v>
      </c>
      <c r="S1218" s="48">
        <f t="shared" si="626"/>
        <v>448980.75</v>
      </c>
      <c r="T1218" s="44">
        <f t="shared" si="621"/>
        <v>1697.3999999999999</v>
      </c>
      <c r="U1218" s="48">
        <f t="shared" si="627"/>
        <v>473574.6</v>
      </c>
      <c r="V1218" s="44">
        <f t="shared" si="622"/>
        <v>1902.3999999999999</v>
      </c>
      <c r="W1218" s="48">
        <f t="shared" si="628"/>
        <v>530769.6</v>
      </c>
      <c r="X1218" s="44">
        <f t="shared" si="623"/>
        <v>2107.4</v>
      </c>
      <c r="Y1218" s="48">
        <f t="shared" si="629"/>
        <v>587964.60000000009</v>
      </c>
      <c r="Z1218" s="20">
        <f t="shared" si="642"/>
        <v>6980077.8000000007</v>
      </c>
      <c r="AC1218" s="87">
        <f t="shared" si="632"/>
        <v>12</v>
      </c>
      <c r="AD1218" s="83">
        <f t="shared" si="633"/>
        <v>1116</v>
      </c>
      <c r="AE1218" s="92">
        <f t="shared" si="634"/>
        <v>11</v>
      </c>
      <c r="AF1218" s="92">
        <f t="shared" si="635"/>
        <v>11.33</v>
      </c>
      <c r="AG1218" s="92">
        <f t="shared" si="636"/>
        <v>11.66</v>
      </c>
      <c r="AH1218" s="92">
        <f t="shared" si="637"/>
        <v>12</v>
      </c>
      <c r="AI1218" s="137">
        <f t="shared" si="643"/>
        <v>1067</v>
      </c>
      <c r="AJ1218" s="137">
        <f t="shared" si="644"/>
        <v>1099.01</v>
      </c>
      <c r="AK1218" s="137">
        <f t="shared" si="645"/>
        <v>1131.02</v>
      </c>
      <c r="AL1218" s="137">
        <f t="shared" si="646"/>
        <v>1164</v>
      </c>
    </row>
    <row r="1219" spans="1:38">
      <c r="A1219" s="5" t="s">
        <v>14</v>
      </c>
      <c r="B1219" s="5" t="s">
        <v>408</v>
      </c>
      <c r="C1219" s="22" t="s">
        <v>2042</v>
      </c>
      <c r="D1219" s="22" t="s">
        <v>2055</v>
      </c>
      <c r="E1219" s="22" t="s">
        <v>639</v>
      </c>
      <c r="G1219" s="22"/>
      <c r="H1219" s="23" t="s">
        <v>482</v>
      </c>
      <c r="I1219" s="24">
        <v>15.39</v>
      </c>
      <c r="J1219" s="32">
        <v>41</v>
      </c>
      <c r="K1219" s="26" t="s">
        <v>565</v>
      </c>
      <c r="L1219" s="13">
        <f t="shared" si="639"/>
        <v>0.5</v>
      </c>
      <c r="M1219" s="27">
        <f t="shared" si="640"/>
        <v>43.5</v>
      </c>
      <c r="N1219" s="27">
        <f t="shared" si="641"/>
        <v>43.500000000000099</v>
      </c>
      <c r="O1219" s="15">
        <v>25</v>
      </c>
      <c r="P1219" s="30">
        <f t="shared" si="619"/>
        <v>64.37</v>
      </c>
      <c r="Q1219" s="48">
        <f t="shared" si="620"/>
        <v>1609.25</v>
      </c>
      <c r="R1219" s="44">
        <f t="shared" si="625"/>
        <v>80.462500000000006</v>
      </c>
      <c r="S1219" s="48">
        <f t="shared" si="626"/>
        <v>6034.6875000000009</v>
      </c>
      <c r="T1219" s="44">
        <f t="shared" si="621"/>
        <v>84.86999999999999</v>
      </c>
      <c r="U1219" s="48">
        <f t="shared" si="627"/>
        <v>6365.2499999999982</v>
      </c>
      <c r="V1219" s="44">
        <f t="shared" si="622"/>
        <v>95.11999999999999</v>
      </c>
      <c r="W1219" s="48">
        <f t="shared" si="628"/>
        <v>7133.9999999999982</v>
      </c>
      <c r="X1219" s="44">
        <f t="shared" si="623"/>
        <v>105.36999999999999</v>
      </c>
      <c r="Y1219" s="48">
        <f t="shared" si="629"/>
        <v>7902.7499999999982</v>
      </c>
      <c r="Z1219" s="20">
        <f t="shared" si="642"/>
        <v>93818.25</v>
      </c>
      <c r="AC1219" s="87">
        <f t="shared" si="632"/>
        <v>0.6</v>
      </c>
      <c r="AD1219" s="83">
        <f t="shared" si="633"/>
        <v>55.8</v>
      </c>
      <c r="AE1219" s="92">
        <f t="shared" si="634"/>
        <v>0.55000000000000004</v>
      </c>
      <c r="AF1219" s="92">
        <f t="shared" si="635"/>
        <v>0.5665</v>
      </c>
      <c r="AG1219" s="92">
        <f t="shared" si="636"/>
        <v>0.58299999999999996</v>
      </c>
      <c r="AH1219" s="92">
        <f t="shared" si="637"/>
        <v>0.6</v>
      </c>
      <c r="AI1219" s="137">
        <f t="shared" si="643"/>
        <v>53.35</v>
      </c>
      <c r="AJ1219" s="137">
        <f t="shared" si="644"/>
        <v>54.950499999999998</v>
      </c>
      <c r="AK1219" s="137">
        <f t="shared" si="645"/>
        <v>56.550999999999995</v>
      </c>
      <c r="AL1219" s="137">
        <f t="shared" si="646"/>
        <v>58.199999999999996</v>
      </c>
    </row>
    <row r="1220" spans="1:38">
      <c r="A1220" s="5" t="s">
        <v>14</v>
      </c>
      <c r="B1220" s="5" t="s">
        <v>408</v>
      </c>
      <c r="C1220" s="22" t="s">
        <v>2042</v>
      </c>
      <c r="D1220" s="22" t="s">
        <v>2055</v>
      </c>
      <c r="E1220" s="22" t="s">
        <v>612</v>
      </c>
      <c r="F1220" s="22"/>
      <c r="G1220" s="22"/>
      <c r="H1220" s="23" t="s">
        <v>606</v>
      </c>
      <c r="I1220" s="24">
        <v>225</v>
      </c>
      <c r="J1220" s="32">
        <v>82</v>
      </c>
      <c r="K1220" s="26" t="s">
        <v>2057</v>
      </c>
      <c r="L1220" s="13">
        <f t="shared" si="639"/>
        <v>1</v>
      </c>
      <c r="M1220" s="27">
        <f t="shared" si="640"/>
        <v>87</v>
      </c>
      <c r="N1220" s="27">
        <f t="shared" si="641"/>
        <v>87.000000000000199</v>
      </c>
      <c r="O1220" s="15">
        <v>4445</v>
      </c>
      <c r="P1220" s="30">
        <f t="shared" ref="P1220:P1248" si="647">+J1220*1.57</f>
        <v>128.74</v>
      </c>
      <c r="Q1220" s="48">
        <f t="shared" si="620"/>
        <v>572249.30000000005</v>
      </c>
      <c r="R1220" s="44">
        <f t="shared" si="625"/>
        <v>160.92500000000001</v>
      </c>
      <c r="S1220" s="48">
        <f t="shared" si="626"/>
        <v>2145934.875</v>
      </c>
      <c r="T1220" s="44">
        <f t="shared" si="621"/>
        <v>169.73999999999998</v>
      </c>
      <c r="U1220" s="48">
        <f t="shared" si="627"/>
        <v>2263482.9</v>
      </c>
      <c r="V1220" s="44">
        <f t="shared" si="622"/>
        <v>190.23999999999998</v>
      </c>
      <c r="W1220" s="48">
        <f t="shared" si="628"/>
        <v>2536850.4</v>
      </c>
      <c r="X1220" s="44">
        <f t="shared" si="623"/>
        <v>210.73999999999998</v>
      </c>
      <c r="Y1220" s="48">
        <f t="shared" si="629"/>
        <v>2810217.9</v>
      </c>
      <c r="Z1220" s="20">
        <f t="shared" si="642"/>
        <v>33361769.699999999</v>
      </c>
      <c r="AC1220" s="87">
        <f t="shared" si="632"/>
        <v>1.2</v>
      </c>
      <c r="AD1220" s="83">
        <f t="shared" si="633"/>
        <v>111.6</v>
      </c>
      <c r="AE1220" s="92">
        <f t="shared" si="634"/>
        <v>1.1000000000000001</v>
      </c>
      <c r="AF1220" s="92">
        <f t="shared" si="635"/>
        <v>1.133</v>
      </c>
      <c r="AG1220" s="92">
        <f t="shared" si="636"/>
        <v>1.1659999999999999</v>
      </c>
      <c r="AH1220" s="92">
        <f t="shared" si="637"/>
        <v>1.2</v>
      </c>
      <c r="AI1220" s="137">
        <f t="shared" si="643"/>
        <v>106.7</v>
      </c>
      <c r="AJ1220" s="137">
        <f t="shared" si="644"/>
        <v>109.901</v>
      </c>
      <c r="AK1220" s="137">
        <f t="shared" si="645"/>
        <v>113.10199999999999</v>
      </c>
      <c r="AL1220" s="137">
        <f t="shared" si="646"/>
        <v>116.39999999999999</v>
      </c>
    </row>
    <row r="1221" spans="1:38">
      <c r="A1221" s="5" t="s">
        <v>14</v>
      </c>
      <c r="B1221" s="5" t="s">
        <v>408</v>
      </c>
      <c r="C1221" s="22" t="s">
        <v>85</v>
      </c>
      <c r="D1221" s="22"/>
      <c r="E1221" s="22"/>
      <c r="F1221" s="22"/>
      <c r="G1221" s="22"/>
      <c r="H1221" s="23"/>
      <c r="I1221" s="24"/>
      <c r="J1221" s="32"/>
      <c r="K1221" s="26"/>
      <c r="L1221" s="13">
        <f t="shared" si="639"/>
        <v>0</v>
      </c>
      <c r="M1221" s="27"/>
      <c r="N1221" s="27"/>
      <c r="P1221" s="30">
        <f t="shared" si="647"/>
        <v>0</v>
      </c>
      <c r="Q1221" s="17">
        <f t="shared" ref="Q1221:Q1250" si="648">+P1221*O1221</f>
        <v>0</v>
      </c>
      <c r="R1221" s="30">
        <f t="shared" si="625"/>
        <v>0</v>
      </c>
      <c r="S1221" s="29">
        <f t="shared" si="626"/>
        <v>0</v>
      </c>
      <c r="T1221" s="30">
        <f t="shared" si="621"/>
        <v>0</v>
      </c>
      <c r="U1221" s="29">
        <f t="shared" si="627"/>
        <v>0</v>
      </c>
      <c r="V1221" s="30">
        <f t="shared" si="622"/>
        <v>0</v>
      </c>
      <c r="W1221" s="29">
        <f t="shared" si="628"/>
        <v>0</v>
      </c>
      <c r="X1221" s="30">
        <f t="shared" si="623"/>
        <v>0</v>
      </c>
      <c r="Y1221" s="31">
        <f t="shared" si="629"/>
        <v>0</v>
      </c>
      <c r="Z1221" s="34">
        <f>SUM(Z1216:Z1220)</f>
        <v>130463658.45</v>
      </c>
      <c r="AC1221" s="87">
        <f t="shared" si="632"/>
        <v>0</v>
      </c>
      <c r="AD1221" s="83">
        <f t="shared" si="633"/>
        <v>0</v>
      </c>
      <c r="AE1221" s="92">
        <f t="shared" si="634"/>
        <v>0</v>
      </c>
      <c r="AF1221" s="92">
        <f t="shared" si="635"/>
        <v>0</v>
      </c>
      <c r="AG1221" s="92">
        <f t="shared" si="636"/>
        <v>0</v>
      </c>
      <c r="AH1221" s="92">
        <f t="shared" si="637"/>
        <v>0</v>
      </c>
      <c r="AI1221" s="137">
        <f t="shared" si="643"/>
        <v>0</v>
      </c>
      <c r="AJ1221" s="137">
        <f t="shared" si="644"/>
        <v>0</v>
      </c>
      <c r="AK1221" s="137">
        <f t="shared" si="645"/>
        <v>0</v>
      </c>
      <c r="AL1221" s="137">
        <f t="shared" si="646"/>
        <v>0</v>
      </c>
    </row>
    <row r="1222" spans="1:38" ht="20.399999999999999">
      <c r="A1222" s="5" t="s">
        <v>14</v>
      </c>
      <c r="B1222" s="5" t="s">
        <v>408</v>
      </c>
      <c r="C1222" s="22" t="s">
        <v>2042</v>
      </c>
      <c r="D1222" s="22" t="s">
        <v>2058</v>
      </c>
      <c r="E1222" s="22" t="s">
        <v>2059</v>
      </c>
      <c r="F1222" s="22"/>
      <c r="G1222" s="22"/>
      <c r="H1222" s="23" t="s">
        <v>1123</v>
      </c>
      <c r="I1222" s="24">
        <v>67.5</v>
      </c>
      <c r="J1222" s="32">
        <v>82</v>
      </c>
      <c r="K1222" s="26" t="s">
        <v>1276</v>
      </c>
      <c r="L1222" s="13">
        <f t="shared" si="639"/>
        <v>1</v>
      </c>
      <c r="M1222" s="27">
        <f t="shared" ref="M1222:M1238" si="649">+L1222*87</f>
        <v>87</v>
      </c>
      <c r="N1222" s="27">
        <f t="shared" ref="N1222:N1248" si="650">+(1.0609756097561)*J1222</f>
        <v>87.000000000000199</v>
      </c>
      <c r="O1222" s="15">
        <v>120</v>
      </c>
      <c r="P1222" s="30">
        <f t="shared" si="647"/>
        <v>128.74</v>
      </c>
      <c r="Q1222" s="17">
        <f t="shared" si="648"/>
        <v>15448.800000000001</v>
      </c>
      <c r="R1222" s="30">
        <f t="shared" si="625"/>
        <v>160.92500000000001</v>
      </c>
      <c r="S1222" s="48">
        <f t="shared" si="626"/>
        <v>57933</v>
      </c>
      <c r="T1222" s="44">
        <f t="shared" ref="T1222:T1248" si="651">+J1222*2.07</f>
        <v>169.73999999999998</v>
      </c>
      <c r="U1222" s="48">
        <f t="shared" si="627"/>
        <v>61106.399999999994</v>
      </c>
      <c r="V1222" s="44">
        <f t="shared" ref="V1222:V1248" si="652">+J1222*2.32</f>
        <v>190.23999999999998</v>
      </c>
      <c r="W1222" s="48">
        <f t="shared" si="628"/>
        <v>68486.399999999994</v>
      </c>
      <c r="X1222" s="44">
        <f t="shared" ref="X1222:X1248" si="653">+J1222*2.57</f>
        <v>210.73999999999998</v>
      </c>
      <c r="Y1222" s="48">
        <f t="shared" si="629"/>
        <v>75866.399999999994</v>
      </c>
      <c r="Z1222" s="20">
        <f t="shared" si="624"/>
        <v>263392.19999999995</v>
      </c>
      <c r="AC1222" s="87">
        <f t="shared" si="632"/>
        <v>1.2</v>
      </c>
      <c r="AD1222" s="83">
        <f t="shared" si="633"/>
        <v>111.6</v>
      </c>
      <c r="AE1222" s="92">
        <f t="shared" si="634"/>
        <v>1.1000000000000001</v>
      </c>
      <c r="AF1222" s="92">
        <f t="shared" si="635"/>
        <v>1.133</v>
      </c>
      <c r="AG1222" s="92">
        <f t="shared" si="636"/>
        <v>1.1659999999999999</v>
      </c>
      <c r="AH1222" s="92">
        <f t="shared" si="637"/>
        <v>1.2</v>
      </c>
      <c r="AI1222" s="137">
        <f t="shared" si="643"/>
        <v>106.7</v>
      </c>
      <c r="AJ1222" s="137">
        <f t="shared" si="644"/>
        <v>109.901</v>
      </c>
      <c r="AK1222" s="137">
        <f t="shared" si="645"/>
        <v>113.10199999999999</v>
      </c>
      <c r="AL1222" s="137">
        <f t="shared" si="646"/>
        <v>116.39999999999999</v>
      </c>
    </row>
    <row r="1223" spans="1:38" ht="20.399999999999999">
      <c r="A1223" s="5" t="s">
        <v>14</v>
      </c>
      <c r="B1223" s="5" t="s">
        <v>408</v>
      </c>
      <c r="C1223" s="22" t="s">
        <v>2042</v>
      </c>
      <c r="D1223" s="22" t="s">
        <v>2058</v>
      </c>
      <c r="E1223" s="22" t="s">
        <v>2060</v>
      </c>
      <c r="F1223" s="22" t="s">
        <v>2061</v>
      </c>
      <c r="G1223" s="22"/>
      <c r="H1223" s="23" t="s">
        <v>1123</v>
      </c>
      <c r="I1223" s="24">
        <v>90</v>
      </c>
      <c r="J1223" s="32">
        <v>20.5</v>
      </c>
      <c r="K1223" s="26" t="s">
        <v>1685</v>
      </c>
      <c r="L1223" s="13">
        <f t="shared" si="639"/>
        <v>0.25</v>
      </c>
      <c r="M1223" s="27">
        <f t="shared" si="649"/>
        <v>21.75</v>
      </c>
      <c r="N1223" s="27">
        <f t="shared" si="650"/>
        <v>21.75000000000005</v>
      </c>
      <c r="O1223" s="15">
        <v>12</v>
      </c>
      <c r="P1223" s="30">
        <f t="shared" si="647"/>
        <v>32.185000000000002</v>
      </c>
      <c r="Q1223" s="17">
        <f t="shared" si="648"/>
        <v>386.22</v>
      </c>
      <c r="R1223" s="30">
        <f t="shared" si="625"/>
        <v>40.231250000000003</v>
      </c>
      <c r="S1223" s="48">
        <f t="shared" si="626"/>
        <v>1448.325</v>
      </c>
      <c r="T1223" s="44">
        <f t="shared" si="651"/>
        <v>42.434999999999995</v>
      </c>
      <c r="U1223" s="48">
        <f t="shared" si="627"/>
        <v>1527.6599999999999</v>
      </c>
      <c r="V1223" s="44">
        <f t="shared" si="652"/>
        <v>47.559999999999995</v>
      </c>
      <c r="W1223" s="48">
        <f t="shared" si="628"/>
        <v>1712.1599999999999</v>
      </c>
      <c r="X1223" s="44">
        <f t="shared" si="653"/>
        <v>52.684999999999995</v>
      </c>
      <c r="Y1223" s="48">
        <f t="shared" si="629"/>
        <v>1896.6599999999999</v>
      </c>
      <c r="Z1223" s="20">
        <f t="shared" si="624"/>
        <v>6584.8049999999994</v>
      </c>
      <c r="AC1223" s="87">
        <f t="shared" si="632"/>
        <v>0.3</v>
      </c>
      <c r="AD1223" s="83">
        <f t="shared" si="633"/>
        <v>27.9</v>
      </c>
      <c r="AE1223" s="92">
        <f t="shared" si="634"/>
        <v>0.27500000000000002</v>
      </c>
      <c r="AF1223" s="92">
        <f t="shared" si="635"/>
        <v>0.28325</v>
      </c>
      <c r="AG1223" s="92">
        <f t="shared" si="636"/>
        <v>0.29149999999999998</v>
      </c>
      <c r="AH1223" s="92">
        <f t="shared" si="637"/>
        <v>0.3</v>
      </c>
      <c r="AI1223" s="137">
        <f t="shared" si="643"/>
        <v>26.675000000000001</v>
      </c>
      <c r="AJ1223" s="137">
        <f t="shared" si="644"/>
        <v>27.475249999999999</v>
      </c>
      <c r="AK1223" s="137">
        <f t="shared" si="645"/>
        <v>28.275499999999997</v>
      </c>
      <c r="AL1223" s="137">
        <f t="shared" si="646"/>
        <v>29.099999999999998</v>
      </c>
    </row>
    <row r="1224" spans="1:38" ht="20.399999999999999">
      <c r="A1224" s="5" t="s">
        <v>14</v>
      </c>
      <c r="B1224" s="5" t="s">
        <v>408</v>
      </c>
      <c r="C1224" s="22" t="s">
        <v>2042</v>
      </c>
      <c r="D1224" s="22" t="s">
        <v>2058</v>
      </c>
      <c r="E1224" s="22" t="s">
        <v>2062</v>
      </c>
      <c r="F1224" s="22" t="s">
        <v>2063</v>
      </c>
      <c r="G1224" s="22"/>
      <c r="H1224" s="23" t="s">
        <v>1123</v>
      </c>
      <c r="I1224" s="24">
        <v>135</v>
      </c>
      <c r="J1224" s="32">
        <v>20.5</v>
      </c>
      <c r="K1224" s="26" t="s">
        <v>2064</v>
      </c>
      <c r="L1224" s="13">
        <f t="shared" si="639"/>
        <v>0.25</v>
      </c>
      <c r="M1224" s="27">
        <f t="shared" si="649"/>
        <v>21.75</v>
      </c>
      <c r="N1224" s="27">
        <f t="shared" si="650"/>
        <v>21.75000000000005</v>
      </c>
      <c r="O1224" s="15">
        <v>150</v>
      </c>
      <c r="P1224" s="30">
        <f t="shared" si="647"/>
        <v>32.185000000000002</v>
      </c>
      <c r="Q1224" s="17">
        <f t="shared" si="648"/>
        <v>4827.75</v>
      </c>
      <c r="R1224" s="30">
        <f t="shared" si="625"/>
        <v>40.231250000000003</v>
      </c>
      <c r="S1224" s="48">
        <f t="shared" si="626"/>
        <v>18104.0625</v>
      </c>
      <c r="T1224" s="44">
        <f t="shared" si="651"/>
        <v>42.434999999999995</v>
      </c>
      <c r="U1224" s="48">
        <f t="shared" si="627"/>
        <v>19095.749999999996</v>
      </c>
      <c r="V1224" s="44">
        <f t="shared" si="652"/>
        <v>47.559999999999995</v>
      </c>
      <c r="W1224" s="48">
        <f t="shared" si="628"/>
        <v>21401.999999999996</v>
      </c>
      <c r="X1224" s="44">
        <f t="shared" si="653"/>
        <v>52.684999999999995</v>
      </c>
      <c r="Y1224" s="48">
        <f t="shared" si="629"/>
        <v>23708.249999999996</v>
      </c>
      <c r="Z1224" s="20">
        <f t="shared" si="624"/>
        <v>82310.062499999985</v>
      </c>
      <c r="AC1224" s="87">
        <f t="shared" si="632"/>
        <v>0.3</v>
      </c>
      <c r="AD1224" s="83">
        <f t="shared" si="633"/>
        <v>27.9</v>
      </c>
      <c r="AE1224" s="92">
        <f t="shared" si="634"/>
        <v>0.27500000000000002</v>
      </c>
      <c r="AF1224" s="92">
        <f t="shared" si="635"/>
        <v>0.28325</v>
      </c>
      <c r="AG1224" s="92">
        <f t="shared" si="636"/>
        <v>0.29149999999999998</v>
      </c>
      <c r="AH1224" s="92">
        <f t="shared" si="637"/>
        <v>0.3</v>
      </c>
      <c r="AI1224" s="137">
        <f t="shared" si="643"/>
        <v>26.675000000000001</v>
      </c>
      <c r="AJ1224" s="137">
        <f t="shared" si="644"/>
        <v>27.475249999999999</v>
      </c>
      <c r="AK1224" s="137">
        <f t="shared" si="645"/>
        <v>28.275499999999997</v>
      </c>
      <c r="AL1224" s="137">
        <f t="shared" si="646"/>
        <v>29.099999999999998</v>
      </c>
    </row>
    <row r="1225" spans="1:38" ht="20.399999999999999">
      <c r="A1225" s="5" t="s">
        <v>14</v>
      </c>
      <c r="B1225" s="5" t="s">
        <v>408</v>
      </c>
      <c r="C1225" s="22" t="s">
        <v>2042</v>
      </c>
      <c r="D1225" s="22" t="s">
        <v>2058</v>
      </c>
      <c r="E1225" s="22" t="s">
        <v>2065</v>
      </c>
      <c r="F1225" s="22" t="s">
        <v>2061</v>
      </c>
      <c r="G1225" s="22"/>
      <c r="H1225" s="23" t="s">
        <v>1123</v>
      </c>
      <c r="I1225" s="24">
        <v>270</v>
      </c>
      <c r="J1225" s="32">
        <v>16.399999999999999</v>
      </c>
      <c r="K1225" s="26" t="s">
        <v>2066</v>
      </c>
      <c r="L1225" s="13">
        <f t="shared" si="639"/>
        <v>0.19999999999999998</v>
      </c>
      <c r="M1225" s="27">
        <f t="shared" si="649"/>
        <v>17.399999999999999</v>
      </c>
      <c r="N1225" s="27">
        <f t="shared" si="650"/>
        <v>17.400000000000041</v>
      </c>
      <c r="O1225" s="15">
        <v>20</v>
      </c>
      <c r="P1225" s="30">
        <f t="shared" si="647"/>
        <v>25.747999999999998</v>
      </c>
      <c r="Q1225" s="17">
        <f t="shared" si="648"/>
        <v>514.95999999999992</v>
      </c>
      <c r="R1225" s="30">
        <f t="shared" si="625"/>
        <v>32.184999999999995</v>
      </c>
      <c r="S1225" s="48">
        <f t="shared" si="626"/>
        <v>1931.1</v>
      </c>
      <c r="T1225" s="44">
        <f t="shared" si="651"/>
        <v>33.947999999999993</v>
      </c>
      <c r="U1225" s="48">
        <f t="shared" si="627"/>
        <v>2036.8799999999994</v>
      </c>
      <c r="V1225" s="44">
        <f t="shared" si="652"/>
        <v>38.047999999999995</v>
      </c>
      <c r="W1225" s="48">
        <f t="shared" si="628"/>
        <v>2282.8799999999997</v>
      </c>
      <c r="X1225" s="44">
        <f t="shared" si="653"/>
        <v>42.147999999999996</v>
      </c>
      <c r="Y1225" s="48">
        <f t="shared" si="629"/>
        <v>2528.8799999999997</v>
      </c>
      <c r="Z1225" s="20">
        <f t="shared" si="624"/>
        <v>8779.739999999998</v>
      </c>
      <c r="AC1225" s="87">
        <f t="shared" si="632"/>
        <v>0.23999999999999996</v>
      </c>
      <c r="AD1225" s="83">
        <f t="shared" si="633"/>
        <v>22.319999999999997</v>
      </c>
      <c r="AE1225" s="92">
        <f t="shared" si="634"/>
        <v>0.22</v>
      </c>
      <c r="AF1225" s="92">
        <f t="shared" si="635"/>
        <v>0.2266</v>
      </c>
      <c r="AG1225" s="92">
        <f t="shared" si="636"/>
        <v>0.23319999999999996</v>
      </c>
      <c r="AH1225" s="92">
        <f t="shared" si="637"/>
        <v>0.23999999999999996</v>
      </c>
      <c r="AI1225" s="137">
        <f t="shared" si="643"/>
        <v>21.34</v>
      </c>
      <c r="AJ1225" s="137">
        <f t="shared" si="644"/>
        <v>21.9802</v>
      </c>
      <c r="AK1225" s="137">
        <f t="shared" si="645"/>
        <v>22.620399999999997</v>
      </c>
      <c r="AL1225" s="137">
        <f t="shared" si="646"/>
        <v>23.279999999999998</v>
      </c>
    </row>
    <row r="1226" spans="1:38" ht="20.399999999999999">
      <c r="A1226" s="5" t="s">
        <v>14</v>
      </c>
      <c r="B1226" s="5" t="s">
        <v>408</v>
      </c>
      <c r="C1226" s="22" t="s">
        <v>2042</v>
      </c>
      <c r="D1226" s="22" t="s">
        <v>2058</v>
      </c>
      <c r="E1226" s="22" t="s">
        <v>2065</v>
      </c>
      <c r="F1226" s="22" t="s">
        <v>2063</v>
      </c>
      <c r="G1226" s="22"/>
      <c r="H1226" s="23" t="s">
        <v>1123</v>
      </c>
      <c r="I1226" s="24">
        <v>360</v>
      </c>
      <c r="J1226" s="32">
        <v>28.7</v>
      </c>
      <c r="K1226" s="26" t="s">
        <v>2067</v>
      </c>
      <c r="L1226" s="13">
        <f t="shared" si="639"/>
        <v>0.35</v>
      </c>
      <c r="M1226" s="27">
        <f t="shared" si="649"/>
        <v>30.45</v>
      </c>
      <c r="N1226" s="27">
        <f t="shared" si="650"/>
        <v>30.45000000000007</v>
      </c>
      <c r="O1226" s="15">
        <v>50</v>
      </c>
      <c r="P1226" s="30">
        <f t="shared" si="647"/>
        <v>45.058999999999997</v>
      </c>
      <c r="Q1226" s="17">
        <f t="shared" si="648"/>
        <v>2252.9499999999998</v>
      </c>
      <c r="R1226" s="30">
        <f t="shared" si="625"/>
        <v>56.323749999999997</v>
      </c>
      <c r="S1226" s="48">
        <f t="shared" si="626"/>
        <v>8448.5625</v>
      </c>
      <c r="T1226" s="44">
        <f t="shared" si="651"/>
        <v>59.408999999999992</v>
      </c>
      <c r="U1226" s="48">
        <f t="shared" si="627"/>
        <v>8911.3499999999985</v>
      </c>
      <c r="V1226" s="44">
        <f t="shared" si="652"/>
        <v>66.583999999999989</v>
      </c>
      <c r="W1226" s="48">
        <f t="shared" si="628"/>
        <v>9987.5999999999985</v>
      </c>
      <c r="X1226" s="44">
        <f t="shared" si="653"/>
        <v>73.759</v>
      </c>
      <c r="Y1226" s="48">
        <f t="shared" si="629"/>
        <v>11063.849999999999</v>
      </c>
      <c r="Z1226" s="20">
        <f t="shared" si="624"/>
        <v>38411.362499999996</v>
      </c>
      <c r="AC1226" s="87">
        <f t="shared" si="632"/>
        <v>0.42</v>
      </c>
      <c r="AD1226" s="83">
        <f t="shared" si="633"/>
        <v>39.059999999999995</v>
      </c>
      <c r="AE1226" s="92">
        <f t="shared" si="634"/>
        <v>0.38500000000000001</v>
      </c>
      <c r="AF1226" s="92">
        <f t="shared" si="635"/>
        <v>0.39654999999999996</v>
      </c>
      <c r="AG1226" s="92">
        <f t="shared" si="636"/>
        <v>0.40809999999999996</v>
      </c>
      <c r="AH1226" s="92">
        <f t="shared" si="637"/>
        <v>0.42</v>
      </c>
      <c r="AI1226" s="137">
        <f t="shared" si="643"/>
        <v>37.344999999999999</v>
      </c>
      <c r="AJ1226" s="137">
        <f t="shared" si="644"/>
        <v>38.465349999999994</v>
      </c>
      <c r="AK1226" s="137">
        <f t="shared" si="645"/>
        <v>39.585699999999996</v>
      </c>
      <c r="AL1226" s="137">
        <f t="shared" si="646"/>
        <v>40.74</v>
      </c>
    </row>
    <row r="1227" spans="1:38" ht="20.399999999999999">
      <c r="A1227" s="5" t="s">
        <v>14</v>
      </c>
      <c r="B1227" s="5" t="s">
        <v>408</v>
      </c>
      <c r="C1227" s="22" t="s">
        <v>2042</v>
      </c>
      <c r="D1227" s="22" t="s">
        <v>2058</v>
      </c>
      <c r="E1227" s="22" t="s">
        <v>2062</v>
      </c>
      <c r="F1227" s="22" t="s">
        <v>2053</v>
      </c>
      <c r="G1227" s="22"/>
      <c r="H1227" s="23" t="s">
        <v>1123</v>
      </c>
      <c r="I1227" s="24">
        <v>42.75</v>
      </c>
      <c r="J1227" s="32">
        <v>82</v>
      </c>
      <c r="K1227" s="26" t="s">
        <v>1176</v>
      </c>
      <c r="L1227" s="13">
        <f t="shared" si="639"/>
        <v>1</v>
      </c>
      <c r="M1227" s="27">
        <f t="shared" si="649"/>
        <v>87</v>
      </c>
      <c r="N1227" s="27">
        <f t="shared" si="650"/>
        <v>87.000000000000199</v>
      </c>
      <c r="O1227" s="15">
        <v>60</v>
      </c>
      <c r="P1227" s="30">
        <f t="shared" si="647"/>
        <v>128.74</v>
      </c>
      <c r="Q1227" s="17">
        <f t="shared" si="648"/>
        <v>7724.4000000000005</v>
      </c>
      <c r="R1227" s="30">
        <f t="shared" si="625"/>
        <v>160.92500000000001</v>
      </c>
      <c r="S1227" s="48">
        <f t="shared" si="626"/>
        <v>28966.5</v>
      </c>
      <c r="T1227" s="44">
        <f t="shared" si="651"/>
        <v>169.73999999999998</v>
      </c>
      <c r="U1227" s="48">
        <f t="shared" si="627"/>
        <v>30553.199999999997</v>
      </c>
      <c r="V1227" s="44">
        <f t="shared" si="652"/>
        <v>190.23999999999998</v>
      </c>
      <c r="W1227" s="48">
        <f t="shared" si="628"/>
        <v>34243.199999999997</v>
      </c>
      <c r="X1227" s="44">
        <f t="shared" si="653"/>
        <v>210.73999999999998</v>
      </c>
      <c r="Y1227" s="48">
        <f t="shared" si="629"/>
        <v>37933.199999999997</v>
      </c>
      <c r="Z1227" s="20">
        <f t="shared" si="624"/>
        <v>131696.09999999998</v>
      </c>
      <c r="AC1227" s="87">
        <f t="shared" si="632"/>
        <v>1.2</v>
      </c>
      <c r="AD1227" s="83">
        <f t="shared" si="633"/>
        <v>111.6</v>
      </c>
      <c r="AE1227" s="92">
        <f t="shared" si="634"/>
        <v>1.1000000000000001</v>
      </c>
      <c r="AF1227" s="92">
        <f t="shared" si="635"/>
        <v>1.133</v>
      </c>
      <c r="AG1227" s="92">
        <f t="shared" si="636"/>
        <v>1.1659999999999999</v>
      </c>
      <c r="AH1227" s="92">
        <f t="shared" si="637"/>
        <v>1.2</v>
      </c>
      <c r="AI1227" s="137">
        <f t="shared" si="643"/>
        <v>106.7</v>
      </c>
      <c r="AJ1227" s="137">
        <f t="shared" si="644"/>
        <v>109.901</v>
      </c>
      <c r="AK1227" s="137">
        <f t="shared" si="645"/>
        <v>113.10199999999999</v>
      </c>
      <c r="AL1227" s="137">
        <f t="shared" si="646"/>
        <v>116.39999999999999</v>
      </c>
    </row>
    <row r="1228" spans="1:38" ht="20.399999999999999">
      <c r="A1228" s="5" t="s">
        <v>14</v>
      </c>
      <c r="B1228" s="5" t="s">
        <v>408</v>
      </c>
      <c r="C1228" s="22" t="s">
        <v>2042</v>
      </c>
      <c r="D1228" s="22" t="s">
        <v>2058</v>
      </c>
      <c r="E1228" s="22" t="s">
        <v>2068</v>
      </c>
      <c r="F1228" s="22" t="s">
        <v>2053</v>
      </c>
      <c r="G1228" s="22"/>
      <c r="H1228" s="23" t="s">
        <v>1182</v>
      </c>
      <c r="I1228" s="24">
        <v>128.25</v>
      </c>
      <c r="J1228" s="32">
        <v>410</v>
      </c>
      <c r="K1228" s="26" t="s">
        <v>948</v>
      </c>
      <c r="L1228" s="13">
        <f t="shared" si="639"/>
        <v>5</v>
      </c>
      <c r="M1228" s="27">
        <f t="shared" si="649"/>
        <v>435</v>
      </c>
      <c r="N1228" s="27">
        <f t="shared" si="650"/>
        <v>435.00000000000102</v>
      </c>
      <c r="O1228" s="15">
        <v>65</v>
      </c>
      <c r="P1228" s="30">
        <f t="shared" si="647"/>
        <v>643.70000000000005</v>
      </c>
      <c r="Q1228" s="17">
        <f t="shared" si="648"/>
        <v>41840.5</v>
      </c>
      <c r="R1228" s="30">
        <f t="shared" si="625"/>
        <v>804.625</v>
      </c>
      <c r="S1228" s="48">
        <f t="shared" si="626"/>
        <v>156901.875</v>
      </c>
      <c r="T1228" s="44">
        <f t="shared" si="651"/>
        <v>848.69999999999993</v>
      </c>
      <c r="U1228" s="48">
        <f t="shared" si="627"/>
        <v>165496.49999999997</v>
      </c>
      <c r="V1228" s="44">
        <f t="shared" si="652"/>
        <v>951.19999999999993</v>
      </c>
      <c r="W1228" s="48">
        <f t="shared" si="628"/>
        <v>185483.99999999997</v>
      </c>
      <c r="X1228" s="44">
        <f t="shared" si="653"/>
        <v>1053.7</v>
      </c>
      <c r="Y1228" s="48">
        <f t="shared" si="629"/>
        <v>205471.5</v>
      </c>
      <c r="Z1228" s="20">
        <f t="shared" si="624"/>
        <v>713353.875</v>
      </c>
      <c r="AC1228" s="87">
        <f t="shared" si="632"/>
        <v>6</v>
      </c>
      <c r="AD1228" s="83">
        <f t="shared" si="633"/>
        <v>558</v>
      </c>
      <c r="AE1228" s="92">
        <f t="shared" si="634"/>
        <v>5.5</v>
      </c>
      <c r="AF1228" s="92">
        <f t="shared" si="635"/>
        <v>5.665</v>
      </c>
      <c r="AG1228" s="92">
        <f t="shared" si="636"/>
        <v>5.83</v>
      </c>
      <c r="AH1228" s="92">
        <f t="shared" si="637"/>
        <v>6</v>
      </c>
      <c r="AI1228" s="137">
        <f t="shared" si="643"/>
        <v>533.5</v>
      </c>
      <c r="AJ1228" s="137">
        <f t="shared" si="644"/>
        <v>549.505</v>
      </c>
      <c r="AK1228" s="137">
        <f t="shared" si="645"/>
        <v>565.51</v>
      </c>
      <c r="AL1228" s="137">
        <f t="shared" si="646"/>
        <v>582</v>
      </c>
    </row>
    <row r="1229" spans="1:38" ht="20.399999999999999">
      <c r="A1229" s="5" t="s">
        <v>14</v>
      </c>
      <c r="B1229" s="5" t="s">
        <v>408</v>
      </c>
      <c r="C1229" s="22" t="s">
        <v>2042</v>
      </c>
      <c r="D1229" s="22" t="s">
        <v>2058</v>
      </c>
      <c r="E1229" s="22" t="s">
        <v>2069</v>
      </c>
      <c r="F1229" s="22" t="s">
        <v>2045</v>
      </c>
      <c r="G1229" s="22"/>
      <c r="H1229" s="23" t="s">
        <v>1554</v>
      </c>
      <c r="I1229" s="24">
        <v>42.75</v>
      </c>
      <c r="J1229" s="32">
        <v>492</v>
      </c>
      <c r="K1229" s="26" t="s">
        <v>846</v>
      </c>
      <c r="L1229" s="13">
        <f t="shared" si="639"/>
        <v>6</v>
      </c>
      <c r="M1229" s="27">
        <f t="shared" si="649"/>
        <v>522</v>
      </c>
      <c r="N1229" s="27">
        <f t="shared" si="650"/>
        <v>522.00000000000125</v>
      </c>
      <c r="O1229" s="15">
        <v>12</v>
      </c>
      <c r="P1229" s="30">
        <f t="shared" si="647"/>
        <v>772.44</v>
      </c>
      <c r="Q1229" s="17">
        <f t="shared" si="648"/>
        <v>9269.2800000000007</v>
      </c>
      <c r="R1229" s="30">
        <f t="shared" si="625"/>
        <v>965.55000000000007</v>
      </c>
      <c r="S1229" s="48">
        <f t="shared" si="626"/>
        <v>34759.800000000003</v>
      </c>
      <c r="T1229" s="44">
        <f t="shared" si="651"/>
        <v>1018.4399999999999</v>
      </c>
      <c r="U1229" s="48">
        <f t="shared" si="627"/>
        <v>36663.839999999997</v>
      </c>
      <c r="V1229" s="44">
        <f t="shared" si="652"/>
        <v>1141.4399999999998</v>
      </c>
      <c r="W1229" s="48">
        <f t="shared" si="628"/>
        <v>41091.839999999997</v>
      </c>
      <c r="X1229" s="44">
        <f t="shared" si="653"/>
        <v>1264.4399999999998</v>
      </c>
      <c r="Y1229" s="48">
        <f t="shared" si="629"/>
        <v>45519.839999999997</v>
      </c>
      <c r="Z1229" s="20">
        <f t="shared" si="624"/>
        <v>158035.32</v>
      </c>
      <c r="AC1229" s="87">
        <f t="shared" si="632"/>
        <v>7.1999999999999993</v>
      </c>
      <c r="AD1229" s="83">
        <f t="shared" si="633"/>
        <v>669.59999999999991</v>
      </c>
      <c r="AE1229" s="92">
        <f t="shared" si="634"/>
        <v>6.6000000000000005</v>
      </c>
      <c r="AF1229" s="92">
        <f t="shared" si="635"/>
        <v>6.798</v>
      </c>
      <c r="AG1229" s="92">
        <f t="shared" si="636"/>
        <v>6.9959999999999996</v>
      </c>
      <c r="AH1229" s="92">
        <f t="shared" si="637"/>
        <v>7.1999999999999993</v>
      </c>
      <c r="AI1229" s="137">
        <f t="shared" si="643"/>
        <v>640.20000000000005</v>
      </c>
      <c r="AJ1229" s="137">
        <f t="shared" si="644"/>
        <v>659.40599999999995</v>
      </c>
      <c r="AK1229" s="137">
        <f t="shared" si="645"/>
        <v>678.61199999999997</v>
      </c>
      <c r="AL1229" s="137">
        <f t="shared" si="646"/>
        <v>698.4</v>
      </c>
    </row>
    <row r="1230" spans="1:38" ht="20.399999999999999">
      <c r="A1230" s="5" t="s">
        <v>14</v>
      </c>
      <c r="B1230" s="5" t="s">
        <v>408</v>
      </c>
      <c r="C1230" s="22" t="s">
        <v>2042</v>
      </c>
      <c r="D1230" s="22" t="s">
        <v>2058</v>
      </c>
      <c r="E1230" s="22" t="s">
        <v>2070</v>
      </c>
      <c r="F1230" s="22" t="s">
        <v>2053</v>
      </c>
      <c r="G1230" s="22"/>
      <c r="H1230" s="23" t="s">
        <v>1554</v>
      </c>
      <c r="I1230" s="24">
        <v>85.5</v>
      </c>
      <c r="J1230" s="32">
        <v>1312</v>
      </c>
      <c r="K1230" s="26" t="s">
        <v>1761</v>
      </c>
      <c r="L1230" s="13">
        <f t="shared" si="639"/>
        <v>16</v>
      </c>
      <c r="M1230" s="27">
        <f t="shared" si="649"/>
        <v>1392</v>
      </c>
      <c r="N1230" s="27">
        <f t="shared" si="650"/>
        <v>1392.0000000000032</v>
      </c>
      <c r="O1230" s="15">
        <v>30</v>
      </c>
      <c r="P1230" s="30">
        <f t="shared" si="647"/>
        <v>2059.84</v>
      </c>
      <c r="Q1230" s="17">
        <f t="shared" si="648"/>
        <v>61795.200000000004</v>
      </c>
      <c r="R1230" s="30">
        <f t="shared" si="625"/>
        <v>2574.8000000000002</v>
      </c>
      <c r="S1230" s="48">
        <f t="shared" si="626"/>
        <v>231732</v>
      </c>
      <c r="T1230" s="44">
        <f t="shared" si="651"/>
        <v>2715.8399999999997</v>
      </c>
      <c r="U1230" s="48">
        <f t="shared" si="627"/>
        <v>244425.59999999998</v>
      </c>
      <c r="V1230" s="44">
        <f t="shared" si="652"/>
        <v>3043.8399999999997</v>
      </c>
      <c r="W1230" s="48">
        <f t="shared" si="628"/>
        <v>273945.59999999998</v>
      </c>
      <c r="X1230" s="44">
        <f t="shared" si="653"/>
        <v>3371.8399999999997</v>
      </c>
      <c r="Y1230" s="48">
        <f t="shared" si="629"/>
        <v>303465.59999999998</v>
      </c>
      <c r="Z1230" s="20">
        <f t="shared" si="624"/>
        <v>1053568.7999999998</v>
      </c>
      <c r="AC1230" s="87">
        <f t="shared" si="632"/>
        <v>19.2</v>
      </c>
      <c r="AD1230" s="83">
        <f t="shared" si="633"/>
        <v>1785.6</v>
      </c>
      <c r="AE1230" s="92">
        <f t="shared" si="634"/>
        <v>17.600000000000001</v>
      </c>
      <c r="AF1230" s="92">
        <f t="shared" si="635"/>
        <v>18.128</v>
      </c>
      <c r="AG1230" s="92">
        <f t="shared" si="636"/>
        <v>18.655999999999999</v>
      </c>
      <c r="AH1230" s="92">
        <f t="shared" si="637"/>
        <v>19.2</v>
      </c>
      <c r="AI1230" s="137">
        <f t="shared" si="643"/>
        <v>1707.2</v>
      </c>
      <c r="AJ1230" s="137">
        <f t="shared" si="644"/>
        <v>1758.4159999999999</v>
      </c>
      <c r="AK1230" s="137">
        <f t="shared" si="645"/>
        <v>1809.6319999999998</v>
      </c>
      <c r="AL1230" s="137">
        <f t="shared" si="646"/>
        <v>1862.3999999999999</v>
      </c>
    </row>
    <row r="1231" spans="1:38" ht="20.399999999999999">
      <c r="A1231" s="5" t="s">
        <v>14</v>
      </c>
      <c r="B1231" s="5" t="s">
        <v>408</v>
      </c>
      <c r="C1231" s="22" t="s">
        <v>2042</v>
      </c>
      <c r="D1231" s="22" t="s">
        <v>2058</v>
      </c>
      <c r="E1231" s="22" t="s">
        <v>2071</v>
      </c>
      <c r="F1231" s="22" t="s">
        <v>2053</v>
      </c>
      <c r="G1231" s="22"/>
      <c r="H1231" s="23" t="s">
        <v>1610</v>
      </c>
      <c r="I1231" s="24">
        <v>42.75</v>
      </c>
      <c r="J1231" s="32">
        <v>574</v>
      </c>
      <c r="K1231" s="26" t="s">
        <v>2072</v>
      </c>
      <c r="L1231" s="13">
        <f t="shared" si="639"/>
        <v>7</v>
      </c>
      <c r="M1231" s="27">
        <f t="shared" si="649"/>
        <v>609</v>
      </c>
      <c r="N1231" s="27">
        <f t="shared" si="650"/>
        <v>609.00000000000148</v>
      </c>
      <c r="O1231" s="15">
        <v>24</v>
      </c>
      <c r="P1231" s="30">
        <f t="shared" si="647"/>
        <v>901.18000000000006</v>
      </c>
      <c r="Q1231" s="17">
        <f t="shared" si="648"/>
        <v>21628.32</v>
      </c>
      <c r="R1231" s="30">
        <f t="shared" si="625"/>
        <v>1126.4750000000001</v>
      </c>
      <c r="S1231" s="48">
        <f t="shared" si="626"/>
        <v>81106.200000000012</v>
      </c>
      <c r="T1231" s="44">
        <f t="shared" si="651"/>
        <v>1188.1799999999998</v>
      </c>
      <c r="U1231" s="48">
        <f t="shared" si="627"/>
        <v>85548.959999999992</v>
      </c>
      <c r="V1231" s="44">
        <f t="shared" si="652"/>
        <v>1331.6799999999998</v>
      </c>
      <c r="W1231" s="48">
        <f t="shared" si="628"/>
        <v>95880.959999999992</v>
      </c>
      <c r="X1231" s="44">
        <f t="shared" si="653"/>
        <v>1475.1799999999998</v>
      </c>
      <c r="Y1231" s="48">
        <f t="shared" si="629"/>
        <v>106212.95999999998</v>
      </c>
      <c r="Z1231" s="20">
        <f t="shared" si="624"/>
        <v>368749.08</v>
      </c>
      <c r="AC1231" s="87">
        <f t="shared" si="632"/>
        <v>8.4</v>
      </c>
      <c r="AD1231" s="83">
        <f t="shared" si="633"/>
        <v>781.2</v>
      </c>
      <c r="AE1231" s="92">
        <f t="shared" si="634"/>
        <v>7.7000000000000011</v>
      </c>
      <c r="AF1231" s="92">
        <f t="shared" si="635"/>
        <v>7.931</v>
      </c>
      <c r="AG1231" s="92">
        <f t="shared" si="636"/>
        <v>8.161999999999999</v>
      </c>
      <c r="AH1231" s="92">
        <f t="shared" si="637"/>
        <v>8.4</v>
      </c>
      <c r="AI1231" s="137">
        <f t="shared" si="643"/>
        <v>746.90000000000009</v>
      </c>
      <c r="AJ1231" s="137">
        <f t="shared" si="644"/>
        <v>769.30700000000002</v>
      </c>
      <c r="AK1231" s="137">
        <f t="shared" si="645"/>
        <v>791.71399999999994</v>
      </c>
      <c r="AL1231" s="137">
        <f t="shared" si="646"/>
        <v>814.80000000000007</v>
      </c>
    </row>
    <row r="1232" spans="1:38" ht="20.399999999999999">
      <c r="A1232" s="5" t="s">
        <v>14</v>
      </c>
      <c r="B1232" s="5" t="s">
        <v>408</v>
      </c>
      <c r="C1232" s="22" t="s">
        <v>2042</v>
      </c>
      <c r="D1232" s="22" t="s">
        <v>2058</v>
      </c>
      <c r="E1232" s="22" t="s">
        <v>2073</v>
      </c>
      <c r="F1232" s="22" t="s">
        <v>2074</v>
      </c>
      <c r="G1232" s="22"/>
      <c r="H1232" s="23" t="s">
        <v>1554</v>
      </c>
      <c r="I1232" s="24">
        <v>85.5</v>
      </c>
      <c r="J1232" s="32">
        <v>492</v>
      </c>
      <c r="K1232" s="26" t="s">
        <v>844</v>
      </c>
      <c r="L1232" s="13">
        <f t="shared" si="639"/>
        <v>6</v>
      </c>
      <c r="M1232" s="27">
        <f t="shared" si="649"/>
        <v>522</v>
      </c>
      <c r="N1232" s="27">
        <f t="shared" si="650"/>
        <v>522.00000000000125</v>
      </c>
      <c r="O1232" s="15">
        <v>25</v>
      </c>
      <c r="P1232" s="30">
        <f t="shared" si="647"/>
        <v>772.44</v>
      </c>
      <c r="Q1232" s="17">
        <f t="shared" si="648"/>
        <v>19311</v>
      </c>
      <c r="R1232" s="30">
        <f t="shared" si="625"/>
        <v>965.55000000000007</v>
      </c>
      <c r="S1232" s="48">
        <f t="shared" si="626"/>
        <v>72416.25</v>
      </c>
      <c r="T1232" s="44">
        <f t="shared" si="651"/>
        <v>1018.4399999999999</v>
      </c>
      <c r="U1232" s="48">
        <f t="shared" si="627"/>
        <v>76383</v>
      </c>
      <c r="V1232" s="44">
        <f t="shared" si="652"/>
        <v>1141.4399999999998</v>
      </c>
      <c r="W1232" s="48">
        <f t="shared" si="628"/>
        <v>85607.999999999985</v>
      </c>
      <c r="X1232" s="44">
        <f t="shared" si="653"/>
        <v>1264.4399999999998</v>
      </c>
      <c r="Y1232" s="48">
        <f t="shared" si="629"/>
        <v>94832.999999999985</v>
      </c>
      <c r="Z1232" s="20">
        <f t="shared" si="624"/>
        <v>329240.25</v>
      </c>
      <c r="AC1232" s="87">
        <f t="shared" si="632"/>
        <v>7.1999999999999993</v>
      </c>
      <c r="AD1232" s="83">
        <f t="shared" si="633"/>
        <v>669.59999999999991</v>
      </c>
      <c r="AE1232" s="92">
        <f t="shared" si="634"/>
        <v>6.6000000000000005</v>
      </c>
      <c r="AF1232" s="92">
        <f t="shared" si="635"/>
        <v>6.798</v>
      </c>
      <c r="AG1232" s="92">
        <f t="shared" si="636"/>
        <v>6.9959999999999996</v>
      </c>
      <c r="AH1232" s="92">
        <f t="shared" si="637"/>
        <v>7.1999999999999993</v>
      </c>
      <c r="AI1232" s="137">
        <f t="shared" si="643"/>
        <v>640.20000000000005</v>
      </c>
      <c r="AJ1232" s="137">
        <f t="shared" si="644"/>
        <v>659.40599999999995</v>
      </c>
      <c r="AK1232" s="137">
        <f t="shared" si="645"/>
        <v>678.61199999999997</v>
      </c>
      <c r="AL1232" s="137">
        <f t="shared" si="646"/>
        <v>698.4</v>
      </c>
    </row>
    <row r="1233" spans="1:38" ht="20.399999999999999">
      <c r="A1233" s="5" t="s">
        <v>14</v>
      </c>
      <c r="B1233" s="5" t="s">
        <v>408</v>
      </c>
      <c r="C1233" s="22" t="s">
        <v>2042</v>
      </c>
      <c r="D1233" s="22" t="s">
        <v>2058</v>
      </c>
      <c r="E1233" s="22" t="s">
        <v>2075</v>
      </c>
      <c r="F1233" s="22" t="s">
        <v>2053</v>
      </c>
      <c r="G1233" s="22"/>
      <c r="H1233" s="23" t="s">
        <v>482</v>
      </c>
      <c r="I1233" s="24">
        <v>42.75</v>
      </c>
      <c r="J1233" s="32">
        <v>738</v>
      </c>
      <c r="K1233" s="26" t="s">
        <v>823</v>
      </c>
      <c r="L1233" s="13">
        <f t="shared" si="639"/>
        <v>9</v>
      </c>
      <c r="M1233" s="27">
        <f t="shared" si="649"/>
        <v>783</v>
      </c>
      <c r="N1233" s="27">
        <f t="shared" si="650"/>
        <v>783.00000000000182</v>
      </c>
      <c r="O1233" s="15">
        <v>18</v>
      </c>
      <c r="P1233" s="30">
        <f t="shared" si="647"/>
        <v>1158.6600000000001</v>
      </c>
      <c r="Q1233" s="17">
        <f t="shared" si="648"/>
        <v>20855.88</v>
      </c>
      <c r="R1233" s="30">
        <f t="shared" si="625"/>
        <v>1448.325</v>
      </c>
      <c r="S1233" s="48">
        <f t="shared" si="626"/>
        <v>78209.55</v>
      </c>
      <c r="T1233" s="44">
        <f t="shared" si="651"/>
        <v>1527.6599999999999</v>
      </c>
      <c r="U1233" s="48">
        <f t="shared" si="627"/>
        <v>82493.639999999985</v>
      </c>
      <c r="V1233" s="44">
        <f t="shared" si="652"/>
        <v>1712.1599999999999</v>
      </c>
      <c r="W1233" s="48">
        <f t="shared" si="628"/>
        <v>92456.639999999985</v>
      </c>
      <c r="X1233" s="44">
        <f t="shared" si="653"/>
        <v>1896.6599999999999</v>
      </c>
      <c r="Y1233" s="48">
        <f t="shared" si="629"/>
        <v>102419.63999999998</v>
      </c>
      <c r="Z1233" s="20">
        <f t="shared" si="624"/>
        <v>355579.46999999991</v>
      </c>
      <c r="AC1233" s="87">
        <f t="shared" si="632"/>
        <v>10.799999999999999</v>
      </c>
      <c r="AD1233" s="83">
        <f t="shared" si="633"/>
        <v>1004.3999999999999</v>
      </c>
      <c r="AE1233" s="92">
        <f t="shared" si="634"/>
        <v>9.9</v>
      </c>
      <c r="AF1233" s="92">
        <f t="shared" si="635"/>
        <v>10.196999999999999</v>
      </c>
      <c r="AG1233" s="92">
        <f t="shared" si="636"/>
        <v>10.494</v>
      </c>
      <c r="AH1233" s="92">
        <f t="shared" si="637"/>
        <v>10.799999999999999</v>
      </c>
      <c r="AI1233" s="137">
        <f t="shared" si="643"/>
        <v>960.30000000000007</v>
      </c>
      <c r="AJ1233" s="137">
        <f t="shared" si="644"/>
        <v>989.10899999999992</v>
      </c>
      <c r="AK1233" s="137">
        <f t="shared" si="645"/>
        <v>1017.918</v>
      </c>
      <c r="AL1233" s="137">
        <f t="shared" si="646"/>
        <v>1047.5999999999999</v>
      </c>
    </row>
    <row r="1234" spans="1:38" ht="20.399999999999999">
      <c r="A1234" s="5" t="s">
        <v>14</v>
      </c>
      <c r="B1234" s="5" t="s">
        <v>408</v>
      </c>
      <c r="C1234" s="22" t="s">
        <v>2042</v>
      </c>
      <c r="D1234" s="22" t="s">
        <v>2058</v>
      </c>
      <c r="E1234" s="22" t="s">
        <v>2076</v>
      </c>
      <c r="F1234" s="22" t="s">
        <v>2077</v>
      </c>
      <c r="G1234" s="22"/>
      <c r="H1234" s="23" t="s">
        <v>1554</v>
      </c>
      <c r="I1234" s="24">
        <v>85.5</v>
      </c>
      <c r="J1234" s="32">
        <v>1230</v>
      </c>
      <c r="K1234" s="26" t="s">
        <v>868</v>
      </c>
      <c r="L1234" s="13">
        <f t="shared" si="639"/>
        <v>15</v>
      </c>
      <c r="M1234" s="27">
        <f t="shared" si="649"/>
        <v>1305</v>
      </c>
      <c r="N1234" s="27">
        <f t="shared" si="650"/>
        <v>1305.0000000000032</v>
      </c>
      <c r="O1234" s="15">
        <v>16</v>
      </c>
      <c r="P1234" s="30">
        <f t="shared" si="647"/>
        <v>1931.1000000000001</v>
      </c>
      <c r="Q1234" s="17">
        <f t="shared" si="648"/>
        <v>30897.600000000002</v>
      </c>
      <c r="R1234" s="30">
        <f t="shared" si="625"/>
        <v>2413.875</v>
      </c>
      <c r="S1234" s="48">
        <f t="shared" si="626"/>
        <v>115866</v>
      </c>
      <c r="T1234" s="44">
        <f t="shared" si="651"/>
        <v>2546.1</v>
      </c>
      <c r="U1234" s="48">
        <f t="shared" si="627"/>
        <v>122212.79999999999</v>
      </c>
      <c r="V1234" s="44">
        <f t="shared" si="652"/>
        <v>2853.6</v>
      </c>
      <c r="W1234" s="48">
        <f t="shared" si="628"/>
        <v>136972.79999999999</v>
      </c>
      <c r="X1234" s="44">
        <f t="shared" si="653"/>
        <v>3161.1</v>
      </c>
      <c r="Y1234" s="48">
        <f t="shared" si="629"/>
        <v>151732.79999999999</v>
      </c>
      <c r="Z1234" s="20">
        <f t="shared" si="624"/>
        <v>526784.39999999991</v>
      </c>
      <c r="AC1234" s="87">
        <f t="shared" si="632"/>
        <v>18</v>
      </c>
      <c r="AD1234" s="83">
        <f t="shared" si="633"/>
        <v>1674</v>
      </c>
      <c r="AE1234" s="92">
        <f t="shared" si="634"/>
        <v>16.5</v>
      </c>
      <c r="AF1234" s="92">
        <f t="shared" si="635"/>
        <v>16.995000000000001</v>
      </c>
      <c r="AG1234" s="92">
        <f t="shared" si="636"/>
        <v>17.489999999999998</v>
      </c>
      <c r="AH1234" s="92">
        <f t="shared" si="637"/>
        <v>18</v>
      </c>
      <c r="AI1234" s="137">
        <f t="shared" si="643"/>
        <v>1600.5</v>
      </c>
      <c r="AJ1234" s="137">
        <f t="shared" si="644"/>
        <v>1648.5150000000001</v>
      </c>
      <c r="AK1234" s="137">
        <f t="shared" si="645"/>
        <v>1696.5299999999997</v>
      </c>
      <c r="AL1234" s="137">
        <f t="shared" si="646"/>
        <v>1746</v>
      </c>
    </row>
    <row r="1235" spans="1:38" ht="20.399999999999999">
      <c r="A1235" s="5" t="s">
        <v>14</v>
      </c>
      <c r="B1235" s="5" t="s">
        <v>408</v>
      </c>
      <c r="C1235" s="22" t="s">
        <v>2042</v>
      </c>
      <c r="D1235" s="22" t="s">
        <v>2058</v>
      </c>
      <c r="E1235" s="22" t="s">
        <v>2075</v>
      </c>
      <c r="F1235" s="22" t="s">
        <v>2078</v>
      </c>
      <c r="G1235" s="22"/>
      <c r="H1235" s="23" t="s">
        <v>1123</v>
      </c>
      <c r="I1235" s="24">
        <v>213.75</v>
      </c>
      <c r="J1235" s="32">
        <v>82</v>
      </c>
      <c r="K1235" s="26" t="s">
        <v>1199</v>
      </c>
      <c r="L1235" s="13">
        <f t="shared" si="639"/>
        <v>1</v>
      </c>
      <c r="M1235" s="27">
        <f t="shared" si="649"/>
        <v>87</v>
      </c>
      <c r="N1235" s="27">
        <f t="shared" si="650"/>
        <v>87.000000000000199</v>
      </c>
      <c r="O1235" s="15">
        <v>2</v>
      </c>
      <c r="P1235" s="30">
        <f t="shared" si="647"/>
        <v>128.74</v>
      </c>
      <c r="Q1235" s="17">
        <f t="shared" si="648"/>
        <v>257.48</v>
      </c>
      <c r="R1235" s="30">
        <f t="shared" si="625"/>
        <v>160.92500000000001</v>
      </c>
      <c r="S1235" s="48">
        <f t="shared" si="626"/>
        <v>965.55000000000007</v>
      </c>
      <c r="T1235" s="44">
        <f t="shared" si="651"/>
        <v>169.73999999999998</v>
      </c>
      <c r="U1235" s="48">
        <f t="shared" si="627"/>
        <v>1018.4399999999998</v>
      </c>
      <c r="V1235" s="44">
        <f t="shared" si="652"/>
        <v>190.23999999999998</v>
      </c>
      <c r="W1235" s="48">
        <f t="shared" si="628"/>
        <v>1141.4399999999998</v>
      </c>
      <c r="X1235" s="44">
        <f t="shared" si="653"/>
        <v>210.73999999999998</v>
      </c>
      <c r="Y1235" s="48">
        <f t="shared" si="629"/>
        <v>1264.4399999999998</v>
      </c>
      <c r="Z1235" s="20">
        <f t="shared" si="624"/>
        <v>4389.87</v>
      </c>
      <c r="AC1235" s="87">
        <f t="shared" si="632"/>
        <v>1.2</v>
      </c>
      <c r="AD1235" s="83">
        <f t="shared" si="633"/>
        <v>111.6</v>
      </c>
      <c r="AE1235" s="92">
        <f t="shared" si="634"/>
        <v>1.1000000000000001</v>
      </c>
      <c r="AF1235" s="92">
        <f t="shared" si="635"/>
        <v>1.133</v>
      </c>
      <c r="AG1235" s="92">
        <f t="shared" si="636"/>
        <v>1.1659999999999999</v>
      </c>
      <c r="AH1235" s="92">
        <f t="shared" si="637"/>
        <v>1.2</v>
      </c>
      <c r="AI1235" s="137">
        <f t="shared" si="643"/>
        <v>106.7</v>
      </c>
      <c r="AJ1235" s="137">
        <f t="shared" si="644"/>
        <v>109.901</v>
      </c>
      <c r="AK1235" s="137">
        <f t="shared" si="645"/>
        <v>113.10199999999999</v>
      </c>
      <c r="AL1235" s="137">
        <f t="shared" si="646"/>
        <v>116.39999999999999</v>
      </c>
    </row>
    <row r="1236" spans="1:38" ht="20.399999999999999">
      <c r="A1236" s="5" t="s">
        <v>14</v>
      </c>
      <c r="B1236" s="5" t="s">
        <v>408</v>
      </c>
      <c r="C1236" s="22" t="s">
        <v>2042</v>
      </c>
      <c r="D1236" s="22" t="s">
        <v>2058</v>
      </c>
      <c r="E1236" s="22" t="s">
        <v>2079</v>
      </c>
      <c r="F1236" s="22" t="s">
        <v>824</v>
      </c>
      <c r="G1236" s="22"/>
      <c r="H1236" s="23" t="s">
        <v>537</v>
      </c>
      <c r="I1236" s="24">
        <v>42.75</v>
      </c>
      <c r="J1236" s="32">
        <v>984</v>
      </c>
      <c r="K1236" s="26" t="s">
        <v>881</v>
      </c>
      <c r="L1236" s="13">
        <f t="shared" si="639"/>
        <v>12</v>
      </c>
      <c r="M1236" s="27">
        <f t="shared" si="649"/>
        <v>1044</v>
      </c>
      <c r="N1236" s="27">
        <f t="shared" si="650"/>
        <v>1044.0000000000025</v>
      </c>
      <c r="O1236" s="15">
        <v>4</v>
      </c>
      <c r="P1236" s="30">
        <f t="shared" si="647"/>
        <v>1544.88</v>
      </c>
      <c r="Q1236" s="17">
        <f t="shared" si="648"/>
        <v>6179.52</v>
      </c>
      <c r="R1236" s="30">
        <f t="shared" si="625"/>
        <v>1931.1000000000001</v>
      </c>
      <c r="S1236" s="48">
        <f t="shared" si="626"/>
        <v>23173.200000000001</v>
      </c>
      <c r="T1236" s="44">
        <f t="shared" si="651"/>
        <v>2036.8799999999999</v>
      </c>
      <c r="U1236" s="48">
        <f t="shared" si="627"/>
        <v>24442.559999999998</v>
      </c>
      <c r="V1236" s="44">
        <f t="shared" si="652"/>
        <v>2282.8799999999997</v>
      </c>
      <c r="W1236" s="48">
        <f t="shared" si="628"/>
        <v>27394.559999999998</v>
      </c>
      <c r="X1236" s="44">
        <f t="shared" si="653"/>
        <v>2528.8799999999997</v>
      </c>
      <c r="Y1236" s="48">
        <f t="shared" si="629"/>
        <v>30346.559999999998</v>
      </c>
      <c r="Z1236" s="20">
        <f t="shared" si="624"/>
        <v>105356.87999999999</v>
      </c>
      <c r="AC1236" s="87">
        <f t="shared" si="632"/>
        <v>14.399999999999999</v>
      </c>
      <c r="AD1236" s="83">
        <f t="shared" si="633"/>
        <v>1339.1999999999998</v>
      </c>
      <c r="AE1236" s="92">
        <f t="shared" si="634"/>
        <v>13.200000000000001</v>
      </c>
      <c r="AF1236" s="92">
        <f t="shared" si="635"/>
        <v>13.596</v>
      </c>
      <c r="AG1236" s="92">
        <f t="shared" si="636"/>
        <v>13.991999999999999</v>
      </c>
      <c r="AH1236" s="92">
        <f t="shared" si="637"/>
        <v>14.399999999999999</v>
      </c>
      <c r="AI1236" s="137">
        <f t="shared" si="643"/>
        <v>1280.4000000000001</v>
      </c>
      <c r="AJ1236" s="137">
        <f t="shared" si="644"/>
        <v>1318.8119999999999</v>
      </c>
      <c r="AK1236" s="137">
        <f t="shared" si="645"/>
        <v>1357.2239999999999</v>
      </c>
      <c r="AL1236" s="137">
        <f t="shared" si="646"/>
        <v>1396.8</v>
      </c>
    </row>
    <row r="1237" spans="1:38" ht="20.399999999999999">
      <c r="A1237" s="5" t="s">
        <v>14</v>
      </c>
      <c r="B1237" s="5" t="s">
        <v>408</v>
      </c>
      <c r="C1237" s="22" t="s">
        <v>2042</v>
      </c>
      <c r="D1237" s="22" t="s">
        <v>2058</v>
      </c>
      <c r="E1237" s="22" t="s">
        <v>2075</v>
      </c>
      <c r="F1237" s="22" t="s">
        <v>2080</v>
      </c>
      <c r="G1237" s="22"/>
      <c r="H1237" s="23" t="s">
        <v>1123</v>
      </c>
      <c r="I1237" s="24">
        <v>213.75</v>
      </c>
      <c r="J1237" s="32">
        <v>164</v>
      </c>
      <c r="K1237" s="26" t="s">
        <v>993</v>
      </c>
      <c r="L1237" s="13">
        <f t="shared" si="639"/>
        <v>2</v>
      </c>
      <c r="M1237" s="27">
        <f t="shared" si="649"/>
        <v>174</v>
      </c>
      <c r="N1237" s="27">
        <f t="shared" si="650"/>
        <v>174.0000000000004</v>
      </c>
      <c r="O1237" s="15">
        <v>12</v>
      </c>
      <c r="P1237" s="30">
        <f t="shared" si="647"/>
        <v>257.48</v>
      </c>
      <c r="Q1237" s="17">
        <f t="shared" si="648"/>
        <v>3089.76</v>
      </c>
      <c r="R1237" s="30">
        <f t="shared" si="625"/>
        <v>321.85000000000002</v>
      </c>
      <c r="S1237" s="48">
        <f t="shared" si="626"/>
        <v>11586.6</v>
      </c>
      <c r="T1237" s="44">
        <f t="shared" si="651"/>
        <v>339.47999999999996</v>
      </c>
      <c r="U1237" s="48">
        <f t="shared" si="627"/>
        <v>12221.279999999999</v>
      </c>
      <c r="V1237" s="44">
        <f t="shared" si="652"/>
        <v>380.47999999999996</v>
      </c>
      <c r="W1237" s="48">
        <f t="shared" si="628"/>
        <v>13697.279999999999</v>
      </c>
      <c r="X1237" s="44">
        <f t="shared" si="653"/>
        <v>421.47999999999996</v>
      </c>
      <c r="Y1237" s="48">
        <f t="shared" si="629"/>
        <v>15173.279999999999</v>
      </c>
      <c r="Z1237" s="20">
        <f t="shared" ref="Z1237:Z1247" si="654">+Y1237+W1237+U1237+S1237</f>
        <v>52678.439999999995</v>
      </c>
      <c r="AC1237" s="87">
        <f t="shared" si="632"/>
        <v>2.4</v>
      </c>
      <c r="AD1237" s="83">
        <f t="shared" si="633"/>
        <v>223.2</v>
      </c>
      <c r="AE1237" s="92">
        <f t="shared" si="634"/>
        <v>2.2000000000000002</v>
      </c>
      <c r="AF1237" s="92">
        <f t="shared" si="635"/>
        <v>2.266</v>
      </c>
      <c r="AG1237" s="92">
        <f t="shared" si="636"/>
        <v>2.3319999999999999</v>
      </c>
      <c r="AH1237" s="92">
        <f t="shared" si="637"/>
        <v>2.4</v>
      </c>
      <c r="AI1237" s="137">
        <f t="shared" si="643"/>
        <v>213.4</v>
      </c>
      <c r="AJ1237" s="137">
        <f t="shared" si="644"/>
        <v>219.80199999999999</v>
      </c>
      <c r="AK1237" s="137">
        <f t="shared" si="645"/>
        <v>226.20399999999998</v>
      </c>
      <c r="AL1237" s="137">
        <f t="shared" si="646"/>
        <v>232.79999999999998</v>
      </c>
    </row>
    <row r="1238" spans="1:38" ht="20.399999999999999">
      <c r="A1238" s="5" t="s">
        <v>14</v>
      </c>
      <c r="B1238" s="5" t="s">
        <v>408</v>
      </c>
      <c r="C1238" s="22" t="s">
        <v>2042</v>
      </c>
      <c r="D1238" s="22" t="s">
        <v>2058</v>
      </c>
      <c r="E1238" s="22" t="s">
        <v>2079</v>
      </c>
      <c r="F1238" s="22" t="s">
        <v>2081</v>
      </c>
      <c r="G1238" s="22"/>
      <c r="H1238" s="23" t="s">
        <v>606</v>
      </c>
      <c r="I1238" s="24">
        <v>85.5</v>
      </c>
      <c r="J1238" s="32">
        <v>82</v>
      </c>
      <c r="K1238" s="26" t="s">
        <v>1157</v>
      </c>
      <c r="L1238" s="13">
        <f t="shared" si="639"/>
        <v>1</v>
      </c>
      <c r="M1238" s="27">
        <f t="shared" si="649"/>
        <v>87</v>
      </c>
      <c r="N1238" s="27">
        <f t="shared" si="650"/>
        <v>87.000000000000199</v>
      </c>
      <c r="O1238" s="15">
        <v>2</v>
      </c>
      <c r="P1238" s="30">
        <f t="shared" si="647"/>
        <v>128.74</v>
      </c>
      <c r="Q1238" s="17">
        <f t="shared" si="648"/>
        <v>257.48</v>
      </c>
      <c r="R1238" s="30">
        <f t="shared" si="625"/>
        <v>160.92500000000001</v>
      </c>
      <c r="S1238" s="48">
        <f t="shared" si="626"/>
        <v>965.55000000000007</v>
      </c>
      <c r="T1238" s="44">
        <f t="shared" si="651"/>
        <v>169.73999999999998</v>
      </c>
      <c r="U1238" s="48">
        <f t="shared" si="627"/>
        <v>1018.4399999999998</v>
      </c>
      <c r="V1238" s="44">
        <f t="shared" si="652"/>
        <v>190.23999999999998</v>
      </c>
      <c r="W1238" s="48">
        <f t="shared" si="628"/>
        <v>1141.4399999999998</v>
      </c>
      <c r="X1238" s="44">
        <f t="shared" si="653"/>
        <v>210.73999999999998</v>
      </c>
      <c r="Y1238" s="48">
        <f t="shared" si="629"/>
        <v>1264.4399999999998</v>
      </c>
      <c r="Z1238" s="20">
        <f t="shared" si="654"/>
        <v>4389.87</v>
      </c>
      <c r="AC1238" s="87">
        <f t="shared" si="632"/>
        <v>1.2</v>
      </c>
      <c r="AD1238" s="83">
        <f t="shared" si="633"/>
        <v>111.6</v>
      </c>
      <c r="AE1238" s="92">
        <f t="shared" si="634"/>
        <v>1.1000000000000001</v>
      </c>
      <c r="AF1238" s="92">
        <f t="shared" si="635"/>
        <v>1.133</v>
      </c>
      <c r="AG1238" s="92">
        <f t="shared" si="636"/>
        <v>1.1659999999999999</v>
      </c>
      <c r="AH1238" s="92">
        <f t="shared" si="637"/>
        <v>1.2</v>
      </c>
      <c r="AI1238" s="137">
        <f t="shared" si="643"/>
        <v>106.7</v>
      </c>
      <c r="AJ1238" s="137">
        <f t="shared" si="644"/>
        <v>109.901</v>
      </c>
      <c r="AK1238" s="137">
        <f t="shared" si="645"/>
        <v>113.10199999999999</v>
      </c>
      <c r="AL1238" s="137">
        <f t="shared" si="646"/>
        <v>116.39999999999999</v>
      </c>
    </row>
    <row r="1239" spans="1:38">
      <c r="A1239" s="5" t="s">
        <v>14</v>
      </c>
      <c r="B1239" s="5" t="s">
        <v>408</v>
      </c>
      <c r="C1239" s="22" t="s">
        <v>85</v>
      </c>
      <c r="D1239" s="22"/>
      <c r="E1239" s="22"/>
      <c r="F1239" s="22"/>
      <c r="G1239" s="22"/>
      <c r="H1239" s="23"/>
      <c r="I1239" s="24"/>
      <c r="J1239" s="32"/>
      <c r="K1239" s="26"/>
      <c r="L1239" s="13">
        <f t="shared" si="639"/>
        <v>0</v>
      </c>
      <c r="M1239" s="27"/>
      <c r="N1239" s="27">
        <f t="shared" si="650"/>
        <v>0</v>
      </c>
      <c r="P1239" s="30">
        <f t="shared" si="647"/>
        <v>0</v>
      </c>
      <c r="Q1239" s="17">
        <f t="shared" si="648"/>
        <v>0</v>
      </c>
      <c r="R1239" s="30">
        <f t="shared" si="625"/>
        <v>0</v>
      </c>
      <c r="S1239" s="48">
        <f t="shared" si="626"/>
        <v>0</v>
      </c>
      <c r="T1239" s="44">
        <f t="shared" si="651"/>
        <v>0</v>
      </c>
      <c r="U1239" s="48">
        <f t="shared" si="627"/>
        <v>0</v>
      </c>
      <c r="V1239" s="44">
        <f t="shared" si="652"/>
        <v>0</v>
      </c>
      <c r="W1239" s="48">
        <f t="shared" si="628"/>
        <v>0</v>
      </c>
      <c r="X1239" s="44">
        <f t="shared" si="653"/>
        <v>0</v>
      </c>
      <c r="Y1239" s="48">
        <f t="shared" si="629"/>
        <v>0</v>
      </c>
      <c r="Z1239" s="34">
        <f>SUM(Z1222:Z1238)</f>
        <v>4203300.5249999994</v>
      </c>
      <c r="AC1239" s="87">
        <f t="shared" si="632"/>
        <v>0</v>
      </c>
      <c r="AD1239" s="83">
        <f t="shared" si="633"/>
        <v>0</v>
      </c>
      <c r="AE1239" s="92">
        <f t="shared" si="634"/>
        <v>0</v>
      </c>
      <c r="AF1239" s="92">
        <f t="shared" si="635"/>
        <v>0</v>
      </c>
      <c r="AG1239" s="92">
        <f t="shared" si="636"/>
        <v>0</v>
      </c>
      <c r="AH1239" s="92">
        <f t="shared" si="637"/>
        <v>0</v>
      </c>
      <c r="AI1239" s="137">
        <f t="shared" si="643"/>
        <v>0</v>
      </c>
      <c r="AJ1239" s="137">
        <f t="shared" si="644"/>
        <v>0</v>
      </c>
      <c r="AK1239" s="137">
        <f t="shared" si="645"/>
        <v>0</v>
      </c>
      <c r="AL1239" s="137">
        <f t="shared" si="646"/>
        <v>0</v>
      </c>
    </row>
    <row r="1240" spans="1:38" ht="20.399999999999999">
      <c r="A1240" s="5" t="s">
        <v>14</v>
      </c>
      <c r="B1240" s="5" t="s">
        <v>408</v>
      </c>
      <c r="C1240" s="22" t="s">
        <v>2082</v>
      </c>
      <c r="D1240" s="22" t="s">
        <v>2083</v>
      </c>
      <c r="E1240" s="22" t="s">
        <v>2084</v>
      </c>
      <c r="F1240" s="22" t="s">
        <v>2085</v>
      </c>
      <c r="G1240" s="22"/>
      <c r="H1240" s="23" t="s">
        <v>1554</v>
      </c>
      <c r="I1240" s="24"/>
      <c r="J1240" s="32">
        <v>6150</v>
      </c>
      <c r="K1240" s="26"/>
      <c r="L1240" s="13">
        <f t="shared" si="639"/>
        <v>75</v>
      </c>
      <c r="M1240" s="27">
        <f t="shared" ref="M1240:M1247" si="655">+L1240*87</f>
        <v>6525</v>
      </c>
      <c r="N1240" s="27">
        <f t="shared" si="650"/>
        <v>6525.0000000000155</v>
      </c>
      <c r="O1240" s="15">
        <v>1500</v>
      </c>
      <c r="P1240" s="30">
        <f t="shared" si="647"/>
        <v>9655.5</v>
      </c>
      <c r="Q1240" s="17">
        <f t="shared" si="648"/>
        <v>14483250</v>
      </c>
      <c r="R1240" s="30">
        <f t="shared" si="625"/>
        <v>12069.375</v>
      </c>
      <c r="S1240" s="48">
        <f t="shared" si="626"/>
        <v>54312187.5</v>
      </c>
      <c r="T1240" s="44">
        <f t="shared" si="651"/>
        <v>12730.499999999998</v>
      </c>
      <c r="U1240" s="48">
        <f t="shared" si="627"/>
        <v>57287249.999999985</v>
      </c>
      <c r="V1240" s="44">
        <f t="shared" si="652"/>
        <v>14267.999999999998</v>
      </c>
      <c r="W1240" s="48">
        <f t="shared" si="628"/>
        <v>64205999.999999985</v>
      </c>
      <c r="X1240" s="44">
        <f t="shared" si="653"/>
        <v>15805.499999999998</v>
      </c>
      <c r="Y1240" s="48">
        <f t="shared" si="629"/>
        <v>71124749.999999985</v>
      </c>
      <c r="Z1240" s="20">
        <f t="shared" si="654"/>
        <v>246930187.49999994</v>
      </c>
      <c r="AC1240" s="87">
        <f t="shared" si="632"/>
        <v>90</v>
      </c>
      <c r="AD1240" s="83">
        <f t="shared" si="633"/>
        <v>8370</v>
      </c>
      <c r="AE1240" s="92">
        <f t="shared" si="634"/>
        <v>82.5</v>
      </c>
      <c r="AF1240" s="92">
        <f t="shared" si="635"/>
        <v>84.974999999999994</v>
      </c>
      <c r="AG1240" s="92">
        <f t="shared" si="636"/>
        <v>87.449999999999989</v>
      </c>
      <c r="AH1240" s="92">
        <f t="shared" si="637"/>
        <v>90</v>
      </c>
      <c r="AI1240" s="137">
        <f t="shared" si="643"/>
        <v>8002.5</v>
      </c>
      <c r="AJ1240" s="137">
        <f t="shared" si="644"/>
        <v>8242.5749999999989</v>
      </c>
      <c r="AK1240" s="137">
        <f t="shared" si="645"/>
        <v>8482.65</v>
      </c>
      <c r="AL1240" s="137">
        <f t="shared" si="646"/>
        <v>8730</v>
      </c>
    </row>
    <row r="1241" spans="1:38">
      <c r="A1241" s="5" t="s">
        <v>14</v>
      </c>
      <c r="B1241" s="5" t="s">
        <v>408</v>
      </c>
      <c r="C1241" s="22" t="s">
        <v>2082</v>
      </c>
      <c r="D1241" s="22" t="s">
        <v>2083</v>
      </c>
      <c r="E1241" s="22" t="s">
        <v>2086</v>
      </c>
      <c r="F1241" s="22"/>
      <c r="G1241" s="22"/>
      <c r="H1241" s="23" t="s">
        <v>1554</v>
      </c>
      <c r="I1241" s="24">
        <v>11250</v>
      </c>
      <c r="J1241" s="32">
        <v>4100</v>
      </c>
      <c r="K1241" s="26" t="s">
        <v>2057</v>
      </c>
      <c r="L1241" s="13">
        <f t="shared" si="639"/>
        <v>50</v>
      </c>
      <c r="M1241" s="27">
        <f t="shared" si="655"/>
        <v>4350</v>
      </c>
      <c r="N1241" s="27">
        <f t="shared" si="650"/>
        <v>4350.00000000001</v>
      </c>
      <c r="O1241" s="15">
        <v>2520</v>
      </c>
      <c r="P1241" s="30">
        <f t="shared" si="647"/>
        <v>6437</v>
      </c>
      <c r="Q1241" s="17">
        <f t="shared" si="648"/>
        <v>16221240</v>
      </c>
      <c r="R1241" s="30">
        <f t="shared" si="625"/>
        <v>8046.25</v>
      </c>
      <c r="S1241" s="48">
        <f t="shared" si="626"/>
        <v>60829650</v>
      </c>
      <c r="T1241" s="44">
        <f t="shared" si="651"/>
        <v>8487</v>
      </c>
      <c r="U1241" s="48">
        <f t="shared" si="627"/>
        <v>64161720</v>
      </c>
      <c r="V1241" s="44">
        <f t="shared" si="652"/>
        <v>9512</v>
      </c>
      <c r="W1241" s="48">
        <f t="shared" si="628"/>
        <v>71910720</v>
      </c>
      <c r="X1241" s="44">
        <f t="shared" si="653"/>
        <v>10537</v>
      </c>
      <c r="Y1241" s="48">
        <f t="shared" si="629"/>
        <v>79659720</v>
      </c>
      <c r="Z1241" s="20">
        <f t="shared" si="654"/>
        <v>276561810</v>
      </c>
      <c r="AC1241" s="87">
        <f t="shared" si="632"/>
        <v>60</v>
      </c>
      <c r="AD1241" s="83">
        <f t="shared" si="633"/>
        <v>5580</v>
      </c>
      <c r="AE1241" s="92">
        <f t="shared" si="634"/>
        <v>55.000000000000007</v>
      </c>
      <c r="AF1241" s="92">
        <f t="shared" si="635"/>
        <v>56.65</v>
      </c>
      <c r="AG1241" s="92">
        <f t="shared" si="636"/>
        <v>58.3</v>
      </c>
      <c r="AH1241" s="92">
        <f t="shared" si="637"/>
        <v>60</v>
      </c>
      <c r="AI1241" s="137">
        <f t="shared" si="643"/>
        <v>5335.0000000000009</v>
      </c>
      <c r="AJ1241" s="137">
        <f t="shared" si="644"/>
        <v>5495.05</v>
      </c>
      <c r="AK1241" s="137">
        <f t="shared" si="645"/>
        <v>5655.0999999999995</v>
      </c>
      <c r="AL1241" s="137">
        <f t="shared" si="646"/>
        <v>5820</v>
      </c>
    </row>
    <row r="1242" spans="1:38">
      <c r="A1242" s="5" t="s">
        <v>14</v>
      </c>
      <c r="B1242" s="5" t="s">
        <v>408</v>
      </c>
      <c r="C1242" s="22" t="s">
        <v>2082</v>
      </c>
      <c r="D1242" s="22" t="s">
        <v>2083</v>
      </c>
      <c r="E1242" s="22" t="s">
        <v>2087</v>
      </c>
      <c r="F1242" s="22"/>
      <c r="G1242" s="22"/>
      <c r="H1242" s="23" t="s">
        <v>1554</v>
      </c>
      <c r="I1242" s="24">
        <v>900</v>
      </c>
      <c r="J1242" s="32">
        <v>4100</v>
      </c>
      <c r="K1242" s="26" t="s">
        <v>2036</v>
      </c>
      <c r="L1242" s="13">
        <f t="shared" si="639"/>
        <v>50</v>
      </c>
      <c r="M1242" s="27">
        <f t="shared" si="655"/>
        <v>4350</v>
      </c>
      <c r="N1242" s="27">
        <f t="shared" si="650"/>
        <v>4350.00000000001</v>
      </c>
      <c r="O1242" s="15">
        <v>520</v>
      </c>
      <c r="P1242" s="30">
        <f t="shared" si="647"/>
        <v>6437</v>
      </c>
      <c r="Q1242" s="17">
        <f t="shared" si="648"/>
        <v>3347240</v>
      </c>
      <c r="R1242" s="30">
        <f t="shared" si="625"/>
        <v>8046.25</v>
      </c>
      <c r="S1242" s="48">
        <f t="shared" si="626"/>
        <v>12552150</v>
      </c>
      <c r="T1242" s="44">
        <f t="shared" si="651"/>
        <v>8487</v>
      </c>
      <c r="U1242" s="48">
        <f t="shared" si="627"/>
        <v>13239720</v>
      </c>
      <c r="V1242" s="44">
        <f t="shared" si="652"/>
        <v>9512</v>
      </c>
      <c r="W1242" s="48">
        <f t="shared" si="628"/>
        <v>14838720</v>
      </c>
      <c r="X1242" s="44">
        <f t="shared" si="653"/>
        <v>10537</v>
      </c>
      <c r="Y1242" s="48">
        <f t="shared" si="629"/>
        <v>16437720</v>
      </c>
      <c r="Z1242" s="20">
        <f t="shared" si="654"/>
        <v>57068310</v>
      </c>
      <c r="AC1242" s="87">
        <f t="shared" si="632"/>
        <v>60</v>
      </c>
      <c r="AD1242" s="83">
        <f t="shared" si="633"/>
        <v>5580</v>
      </c>
      <c r="AE1242" s="92">
        <f t="shared" si="634"/>
        <v>55.000000000000007</v>
      </c>
      <c r="AF1242" s="92">
        <f t="shared" si="635"/>
        <v>56.65</v>
      </c>
      <c r="AG1242" s="92">
        <f t="shared" si="636"/>
        <v>58.3</v>
      </c>
      <c r="AH1242" s="92">
        <f t="shared" si="637"/>
        <v>60</v>
      </c>
      <c r="AI1242" s="137">
        <f t="shared" si="643"/>
        <v>5335.0000000000009</v>
      </c>
      <c r="AJ1242" s="137">
        <f t="shared" si="644"/>
        <v>5495.05</v>
      </c>
      <c r="AK1242" s="137">
        <f t="shared" si="645"/>
        <v>5655.0999999999995</v>
      </c>
      <c r="AL1242" s="137">
        <f t="shared" si="646"/>
        <v>5820</v>
      </c>
    </row>
    <row r="1243" spans="1:38">
      <c r="A1243" s="5" t="s">
        <v>14</v>
      </c>
      <c r="B1243" s="5" t="s">
        <v>408</v>
      </c>
      <c r="C1243" s="22" t="s">
        <v>2082</v>
      </c>
      <c r="D1243" s="22" t="s">
        <v>2083</v>
      </c>
      <c r="E1243" s="22" t="s">
        <v>2088</v>
      </c>
      <c r="F1243" s="22"/>
      <c r="G1243" s="22"/>
      <c r="H1243" s="23" t="s">
        <v>1554</v>
      </c>
      <c r="I1243" s="24">
        <v>900</v>
      </c>
      <c r="J1243" s="32">
        <v>4100</v>
      </c>
      <c r="K1243" s="26" t="s">
        <v>2036</v>
      </c>
      <c r="L1243" s="13">
        <f t="shared" si="639"/>
        <v>50</v>
      </c>
      <c r="M1243" s="27">
        <f t="shared" si="655"/>
        <v>4350</v>
      </c>
      <c r="N1243" s="27">
        <f t="shared" si="650"/>
        <v>4350.00000000001</v>
      </c>
      <c r="O1243" s="15">
        <v>25</v>
      </c>
      <c r="P1243" s="30">
        <f t="shared" si="647"/>
        <v>6437</v>
      </c>
      <c r="Q1243" s="17">
        <f t="shared" si="648"/>
        <v>160925</v>
      </c>
      <c r="R1243" s="30">
        <f t="shared" si="625"/>
        <v>8046.25</v>
      </c>
      <c r="S1243" s="48">
        <f t="shared" si="626"/>
        <v>603468.75</v>
      </c>
      <c r="T1243" s="44">
        <f t="shared" si="651"/>
        <v>8487</v>
      </c>
      <c r="U1243" s="48">
        <f t="shared" si="627"/>
        <v>636525</v>
      </c>
      <c r="V1243" s="44">
        <f t="shared" si="652"/>
        <v>9512</v>
      </c>
      <c r="W1243" s="48">
        <f t="shared" si="628"/>
        <v>713400</v>
      </c>
      <c r="X1243" s="44">
        <f t="shared" si="653"/>
        <v>10537</v>
      </c>
      <c r="Y1243" s="48">
        <f t="shared" si="629"/>
        <v>790275</v>
      </c>
      <c r="Z1243" s="20">
        <f t="shared" si="654"/>
        <v>2743668.75</v>
      </c>
      <c r="AC1243" s="87">
        <f t="shared" si="632"/>
        <v>60</v>
      </c>
      <c r="AD1243" s="83">
        <f t="shared" si="633"/>
        <v>5580</v>
      </c>
      <c r="AE1243" s="92">
        <f t="shared" si="634"/>
        <v>55.000000000000007</v>
      </c>
      <c r="AF1243" s="92">
        <f t="shared" si="635"/>
        <v>56.65</v>
      </c>
      <c r="AG1243" s="92">
        <f t="shared" si="636"/>
        <v>58.3</v>
      </c>
      <c r="AH1243" s="92">
        <f t="shared" si="637"/>
        <v>60</v>
      </c>
      <c r="AI1243" s="137">
        <f t="shared" si="643"/>
        <v>5335.0000000000009</v>
      </c>
      <c r="AJ1243" s="137">
        <f t="shared" si="644"/>
        <v>5495.05</v>
      </c>
      <c r="AK1243" s="137">
        <f t="shared" si="645"/>
        <v>5655.0999999999995</v>
      </c>
      <c r="AL1243" s="137">
        <f t="shared" si="646"/>
        <v>5820</v>
      </c>
    </row>
    <row r="1244" spans="1:38">
      <c r="A1244" s="5" t="s">
        <v>14</v>
      </c>
      <c r="B1244" s="5" t="s">
        <v>408</v>
      </c>
      <c r="C1244" s="22" t="s">
        <v>2082</v>
      </c>
      <c r="D1244" s="22" t="s">
        <v>2083</v>
      </c>
      <c r="E1244" s="22" t="s">
        <v>2089</v>
      </c>
      <c r="F1244" s="22"/>
      <c r="G1244" s="22"/>
      <c r="H1244" s="23" t="s">
        <v>1554</v>
      </c>
      <c r="I1244" s="24">
        <v>45000</v>
      </c>
      <c r="J1244" s="32">
        <v>4100</v>
      </c>
      <c r="K1244" s="26" t="s">
        <v>2090</v>
      </c>
      <c r="L1244" s="13">
        <f t="shared" si="639"/>
        <v>50</v>
      </c>
      <c r="M1244" s="27">
        <f t="shared" si="655"/>
        <v>4350</v>
      </c>
      <c r="N1244" s="27">
        <f t="shared" si="650"/>
        <v>4350.00000000001</v>
      </c>
      <c r="O1244" s="15">
        <v>25</v>
      </c>
      <c r="P1244" s="30">
        <f t="shared" si="647"/>
        <v>6437</v>
      </c>
      <c r="Q1244" s="17">
        <f t="shared" si="648"/>
        <v>160925</v>
      </c>
      <c r="R1244" s="30">
        <f t="shared" si="625"/>
        <v>8046.25</v>
      </c>
      <c r="S1244" s="48">
        <f t="shared" si="626"/>
        <v>603468.75</v>
      </c>
      <c r="T1244" s="44">
        <f t="shared" si="651"/>
        <v>8487</v>
      </c>
      <c r="U1244" s="48">
        <f t="shared" si="627"/>
        <v>636525</v>
      </c>
      <c r="V1244" s="44">
        <f t="shared" si="652"/>
        <v>9512</v>
      </c>
      <c r="W1244" s="48">
        <f t="shared" si="628"/>
        <v>713400</v>
      </c>
      <c r="X1244" s="44">
        <f t="shared" si="653"/>
        <v>10537</v>
      </c>
      <c r="Y1244" s="48">
        <f t="shared" si="629"/>
        <v>790275</v>
      </c>
      <c r="Z1244" s="20">
        <f t="shared" si="654"/>
        <v>2743668.75</v>
      </c>
      <c r="AC1244" s="87">
        <f t="shared" si="632"/>
        <v>60</v>
      </c>
      <c r="AD1244" s="83">
        <f t="shared" si="633"/>
        <v>5580</v>
      </c>
      <c r="AE1244" s="92">
        <f t="shared" si="634"/>
        <v>55.000000000000007</v>
      </c>
      <c r="AF1244" s="92">
        <f t="shared" si="635"/>
        <v>56.65</v>
      </c>
      <c r="AG1244" s="92">
        <f t="shared" si="636"/>
        <v>58.3</v>
      </c>
      <c r="AH1244" s="92">
        <f t="shared" si="637"/>
        <v>60</v>
      </c>
      <c r="AI1244" s="137">
        <f t="shared" si="643"/>
        <v>5335.0000000000009</v>
      </c>
      <c r="AJ1244" s="137">
        <f t="shared" si="644"/>
        <v>5495.05</v>
      </c>
      <c r="AK1244" s="137">
        <f t="shared" si="645"/>
        <v>5655.0999999999995</v>
      </c>
      <c r="AL1244" s="137">
        <f t="shared" si="646"/>
        <v>5820</v>
      </c>
    </row>
    <row r="1245" spans="1:38">
      <c r="A1245" s="5" t="s">
        <v>14</v>
      </c>
      <c r="B1245" s="5" t="s">
        <v>408</v>
      </c>
      <c r="C1245" s="22" t="s">
        <v>2082</v>
      </c>
      <c r="D1245" s="22" t="s">
        <v>2083</v>
      </c>
      <c r="E1245" s="22" t="s">
        <v>2091</v>
      </c>
      <c r="F1245" s="22"/>
      <c r="G1245" s="22"/>
      <c r="H1245" s="23" t="s">
        <v>1554</v>
      </c>
      <c r="I1245" s="24">
        <v>18000</v>
      </c>
      <c r="J1245" s="32">
        <v>4100</v>
      </c>
      <c r="K1245" s="26" t="s">
        <v>1685</v>
      </c>
      <c r="L1245" s="13">
        <f t="shared" si="639"/>
        <v>50</v>
      </c>
      <c r="M1245" s="27">
        <f t="shared" si="655"/>
        <v>4350</v>
      </c>
      <c r="N1245" s="27">
        <f t="shared" si="650"/>
        <v>4350.00000000001</v>
      </c>
      <c r="O1245" s="15">
        <v>25</v>
      </c>
      <c r="P1245" s="30">
        <f t="shared" si="647"/>
        <v>6437</v>
      </c>
      <c r="Q1245" s="17">
        <f t="shared" si="648"/>
        <v>160925</v>
      </c>
      <c r="R1245" s="30">
        <f t="shared" si="625"/>
        <v>8046.25</v>
      </c>
      <c r="S1245" s="48">
        <f t="shared" si="626"/>
        <v>603468.75</v>
      </c>
      <c r="T1245" s="44">
        <f t="shared" si="651"/>
        <v>8487</v>
      </c>
      <c r="U1245" s="48">
        <f t="shared" si="627"/>
        <v>636525</v>
      </c>
      <c r="V1245" s="44">
        <f t="shared" si="652"/>
        <v>9512</v>
      </c>
      <c r="W1245" s="48">
        <f t="shared" si="628"/>
        <v>713400</v>
      </c>
      <c r="X1245" s="44">
        <f t="shared" si="653"/>
        <v>10537</v>
      </c>
      <c r="Y1245" s="48">
        <f t="shared" si="629"/>
        <v>790275</v>
      </c>
      <c r="Z1245" s="20">
        <f t="shared" si="654"/>
        <v>2743668.75</v>
      </c>
      <c r="AC1245" s="87">
        <f t="shared" si="632"/>
        <v>60</v>
      </c>
      <c r="AD1245" s="83">
        <f t="shared" si="633"/>
        <v>5580</v>
      </c>
      <c r="AE1245" s="92">
        <f t="shared" si="634"/>
        <v>55.000000000000007</v>
      </c>
      <c r="AF1245" s="92">
        <f t="shared" si="635"/>
        <v>56.65</v>
      </c>
      <c r="AG1245" s="92">
        <f t="shared" si="636"/>
        <v>58.3</v>
      </c>
      <c r="AH1245" s="92">
        <f t="shared" si="637"/>
        <v>60</v>
      </c>
      <c r="AI1245" s="137">
        <f t="shared" si="643"/>
        <v>5335.0000000000009</v>
      </c>
      <c r="AJ1245" s="137">
        <f t="shared" si="644"/>
        <v>5495.05</v>
      </c>
      <c r="AK1245" s="137">
        <f t="shared" si="645"/>
        <v>5655.0999999999995</v>
      </c>
      <c r="AL1245" s="137">
        <f t="shared" si="646"/>
        <v>5820</v>
      </c>
    </row>
    <row r="1246" spans="1:38">
      <c r="A1246" s="5" t="s">
        <v>14</v>
      </c>
      <c r="B1246" s="5" t="s">
        <v>408</v>
      </c>
      <c r="C1246" s="22" t="s">
        <v>2082</v>
      </c>
      <c r="D1246" s="22" t="s">
        <v>2083</v>
      </c>
      <c r="E1246" s="22" t="s">
        <v>2092</v>
      </c>
      <c r="F1246" s="22"/>
      <c r="G1246" s="22"/>
      <c r="H1246" s="23" t="s">
        <v>1554</v>
      </c>
      <c r="I1246" s="24">
        <v>900</v>
      </c>
      <c r="J1246" s="32">
        <v>4100</v>
      </c>
      <c r="K1246" s="26" t="s">
        <v>2036</v>
      </c>
      <c r="L1246" s="13">
        <f t="shared" si="639"/>
        <v>50</v>
      </c>
      <c r="M1246" s="27">
        <f t="shared" si="655"/>
        <v>4350</v>
      </c>
      <c r="N1246" s="27">
        <f t="shared" si="650"/>
        <v>4350.00000000001</v>
      </c>
      <c r="O1246" s="15">
        <v>10</v>
      </c>
      <c r="P1246" s="30">
        <f t="shared" si="647"/>
        <v>6437</v>
      </c>
      <c r="Q1246" s="17">
        <f t="shared" si="648"/>
        <v>64370</v>
      </c>
      <c r="R1246" s="30">
        <f t="shared" si="625"/>
        <v>8046.25</v>
      </c>
      <c r="S1246" s="48">
        <f t="shared" si="626"/>
        <v>241387.5</v>
      </c>
      <c r="T1246" s="44">
        <f t="shared" si="651"/>
        <v>8487</v>
      </c>
      <c r="U1246" s="48">
        <f t="shared" si="627"/>
        <v>254610</v>
      </c>
      <c r="V1246" s="44">
        <f t="shared" si="652"/>
        <v>9512</v>
      </c>
      <c r="W1246" s="48">
        <f t="shared" si="628"/>
        <v>285360</v>
      </c>
      <c r="X1246" s="44">
        <f t="shared" si="653"/>
        <v>10537</v>
      </c>
      <c r="Y1246" s="48">
        <f t="shared" si="629"/>
        <v>316110</v>
      </c>
      <c r="Z1246" s="20">
        <f t="shared" si="654"/>
        <v>1097467.5</v>
      </c>
      <c r="AC1246" s="87">
        <f t="shared" si="632"/>
        <v>60</v>
      </c>
      <c r="AD1246" s="83">
        <f t="shared" si="633"/>
        <v>5580</v>
      </c>
      <c r="AE1246" s="92">
        <f t="shared" si="634"/>
        <v>55.000000000000007</v>
      </c>
      <c r="AF1246" s="92">
        <f t="shared" si="635"/>
        <v>56.65</v>
      </c>
      <c r="AG1246" s="92">
        <f t="shared" si="636"/>
        <v>58.3</v>
      </c>
      <c r="AH1246" s="92">
        <f t="shared" si="637"/>
        <v>60</v>
      </c>
      <c r="AI1246" s="137">
        <f t="shared" si="643"/>
        <v>5335.0000000000009</v>
      </c>
      <c r="AJ1246" s="137">
        <f t="shared" si="644"/>
        <v>5495.05</v>
      </c>
      <c r="AK1246" s="137">
        <f t="shared" si="645"/>
        <v>5655.0999999999995</v>
      </c>
      <c r="AL1246" s="137">
        <f t="shared" si="646"/>
        <v>5820</v>
      </c>
    </row>
    <row r="1247" spans="1:38" ht="20.399999999999999">
      <c r="A1247" s="5" t="s">
        <v>14</v>
      </c>
      <c r="B1247" s="5" t="s">
        <v>408</v>
      </c>
      <c r="C1247" s="22" t="s">
        <v>2082</v>
      </c>
      <c r="D1247" s="22" t="s">
        <v>2083</v>
      </c>
      <c r="E1247" s="22" t="s">
        <v>2093</v>
      </c>
      <c r="F1247" s="22"/>
      <c r="G1247" s="22"/>
      <c r="H1247" s="23" t="s">
        <v>1554</v>
      </c>
      <c r="I1247" s="24">
        <v>20250</v>
      </c>
      <c r="J1247" s="32">
        <v>4100</v>
      </c>
      <c r="K1247" s="26" t="s">
        <v>1270</v>
      </c>
      <c r="L1247" s="13">
        <f t="shared" si="639"/>
        <v>50</v>
      </c>
      <c r="M1247" s="27">
        <f t="shared" si="655"/>
        <v>4350</v>
      </c>
      <c r="N1247" s="27">
        <f t="shared" si="650"/>
        <v>4350.00000000001</v>
      </c>
      <c r="O1247" s="15">
        <v>1500</v>
      </c>
      <c r="P1247" s="30">
        <f t="shared" si="647"/>
        <v>6437</v>
      </c>
      <c r="Q1247" s="17">
        <f t="shared" si="648"/>
        <v>9655500</v>
      </c>
      <c r="R1247" s="30">
        <f t="shared" si="625"/>
        <v>8046.25</v>
      </c>
      <c r="S1247" s="48">
        <f t="shared" si="626"/>
        <v>36208125</v>
      </c>
      <c r="T1247" s="44">
        <f t="shared" si="651"/>
        <v>8487</v>
      </c>
      <c r="U1247" s="48">
        <f t="shared" si="627"/>
        <v>38191500</v>
      </c>
      <c r="V1247" s="44">
        <f t="shared" si="652"/>
        <v>9512</v>
      </c>
      <c r="W1247" s="48">
        <f t="shared" si="628"/>
        <v>42804000</v>
      </c>
      <c r="X1247" s="44">
        <f t="shared" si="653"/>
        <v>10537</v>
      </c>
      <c r="Y1247" s="48">
        <f t="shared" si="629"/>
        <v>47416500</v>
      </c>
      <c r="Z1247" s="20">
        <f t="shared" si="654"/>
        <v>164620125</v>
      </c>
      <c r="AC1247" s="87">
        <f t="shared" si="632"/>
        <v>60</v>
      </c>
      <c r="AD1247" s="83">
        <f t="shared" si="633"/>
        <v>5580</v>
      </c>
      <c r="AE1247" s="92">
        <f t="shared" si="634"/>
        <v>55.000000000000007</v>
      </c>
      <c r="AF1247" s="92">
        <f t="shared" si="635"/>
        <v>56.65</v>
      </c>
      <c r="AG1247" s="92">
        <f t="shared" si="636"/>
        <v>58.3</v>
      </c>
      <c r="AH1247" s="92">
        <f t="shared" si="637"/>
        <v>60</v>
      </c>
      <c r="AI1247" s="137">
        <f t="shared" si="643"/>
        <v>5335.0000000000009</v>
      </c>
      <c r="AJ1247" s="137">
        <f t="shared" si="644"/>
        <v>5495.05</v>
      </c>
      <c r="AK1247" s="137">
        <f t="shared" si="645"/>
        <v>5655.0999999999995</v>
      </c>
      <c r="AL1247" s="137">
        <f t="shared" si="646"/>
        <v>5820</v>
      </c>
    </row>
    <row r="1248" spans="1:38">
      <c r="A1248" s="5" t="s">
        <v>14</v>
      </c>
      <c r="B1248" s="5" t="s">
        <v>408</v>
      </c>
      <c r="C1248" s="22" t="s">
        <v>85</v>
      </c>
      <c r="E1248" s="22"/>
      <c r="F1248" s="22"/>
      <c r="G1248" s="22"/>
      <c r="H1248" s="23"/>
      <c r="I1248" s="24"/>
      <c r="J1248" s="32"/>
      <c r="K1248" s="26"/>
      <c r="L1248" s="13">
        <f t="shared" si="639"/>
        <v>0</v>
      </c>
      <c r="M1248" s="27"/>
      <c r="N1248" s="27">
        <f t="shared" si="650"/>
        <v>0</v>
      </c>
      <c r="P1248" s="30">
        <f t="shared" si="647"/>
        <v>0</v>
      </c>
      <c r="Q1248" s="17">
        <f t="shared" si="648"/>
        <v>0</v>
      </c>
      <c r="R1248" s="30">
        <f t="shared" si="625"/>
        <v>0</v>
      </c>
      <c r="S1248" s="48">
        <f t="shared" si="626"/>
        <v>0</v>
      </c>
      <c r="T1248" s="44">
        <f t="shared" si="651"/>
        <v>0</v>
      </c>
      <c r="U1248" s="48">
        <f t="shared" si="627"/>
        <v>0</v>
      </c>
      <c r="V1248" s="44">
        <f t="shared" si="652"/>
        <v>0</v>
      </c>
      <c r="W1248" s="48">
        <f t="shared" si="628"/>
        <v>0</v>
      </c>
      <c r="X1248" s="44">
        <f t="shared" si="653"/>
        <v>0</v>
      </c>
      <c r="Y1248" s="48">
        <f t="shared" si="629"/>
        <v>0</v>
      </c>
      <c r="Z1248" s="34">
        <f>SUM(Z1240:Z1247)</f>
        <v>754508906.25</v>
      </c>
      <c r="AC1248" s="87">
        <f t="shared" si="632"/>
        <v>0</v>
      </c>
      <c r="AD1248" s="83">
        <f t="shared" si="633"/>
        <v>0</v>
      </c>
      <c r="AE1248" s="92">
        <f t="shared" si="634"/>
        <v>0</v>
      </c>
      <c r="AF1248" s="92">
        <f t="shared" si="635"/>
        <v>0</v>
      </c>
      <c r="AG1248" s="92">
        <f t="shared" si="636"/>
        <v>0</v>
      </c>
      <c r="AH1248" s="92">
        <f t="shared" si="637"/>
        <v>0</v>
      </c>
      <c r="AI1248" s="142"/>
      <c r="AJ1248" s="142"/>
      <c r="AK1248" s="142"/>
      <c r="AL1248" s="142"/>
    </row>
    <row r="1249" spans="1:38" ht="20.399999999999999">
      <c r="A1249" s="5" t="s">
        <v>14</v>
      </c>
      <c r="B1249" s="5" t="s">
        <v>408</v>
      </c>
      <c r="C1249" s="22" t="s">
        <v>2094</v>
      </c>
      <c r="D1249" s="22" t="s">
        <v>2095</v>
      </c>
      <c r="E1249" s="22" t="s">
        <v>2096</v>
      </c>
      <c r="F1249" s="22" t="s">
        <v>2097</v>
      </c>
      <c r="G1249" s="22"/>
      <c r="H1249" s="23" t="s">
        <v>606</v>
      </c>
      <c r="L1249" s="13">
        <f t="shared" si="639"/>
        <v>0</v>
      </c>
      <c r="N1249" s="27">
        <f>+(1.0609756097561)*J1249</f>
        <v>0</v>
      </c>
      <c r="O1249" s="15">
        <v>35</v>
      </c>
      <c r="P1249" s="30">
        <f>+L1249*87</f>
        <v>0</v>
      </c>
      <c r="Q1249" s="17">
        <f t="shared" si="648"/>
        <v>0</v>
      </c>
      <c r="R1249" s="30">
        <f t="shared" si="625"/>
        <v>0</v>
      </c>
      <c r="S1249" s="48">
        <f t="shared" si="626"/>
        <v>0</v>
      </c>
      <c r="T1249" s="44">
        <f>+R1249*2.07</f>
        <v>0</v>
      </c>
      <c r="U1249" s="48">
        <f t="shared" si="627"/>
        <v>0</v>
      </c>
      <c r="V1249" s="44">
        <f>+P1249*2.32</f>
        <v>0</v>
      </c>
      <c r="W1249" s="48">
        <f t="shared" si="628"/>
        <v>0</v>
      </c>
      <c r="X1249" s="44">
        <f>+P1249*2.57</f>
        <v>0</v>
      </c>
      <c r="Y1249" s="48">
        <f t="shared" si="629"/>
        <v>0</v>
      </c>
      <c r="Z1249" s="20">
        <f t="shared" ref="Z1249:Z1252" si="656">+Y1249+W1249+U1249+S1249+Q1249</f>
        <v>0</v>
      </c>
      <c r="AC1249" s="87">
        <f t="shared" si="632"/>
        <v>0</v>
      </c>
      <c r="AD1249" s="83">
        <f t="shared" si="633"/>
        <v>0</v>
      </c>
      <c r="AE1249" s="92">
        <f t="shared" si="634"/>
        <v>0</v>
      </c>
      <c r="AF1249" s="92">
        <f t="shared" si="635"/>
        <v>0</v>
      </c>
      <c r="AG1249" s="92">
        <f t="shared" si="636"/>
        <v>0</v>
      </c>
      <c r="AH1249" s="92">
        <f t="shared" si="637"/>
        <v>0</v>
      </c>
      <c r="AI1249" s="142"/>
      <c r="AJ1249" s="142"/>
      <c r="AK1249" s="142"/>
      <c r="AL1249" s="142"/>
    </row>
    <row r="1250" spans="1:38">
      <c r="A1250" s="5" t="s">
        <v>14</v>
      </c>
      <c r="B1250" s="5" t="s">
        <v>408</v>
      </c>
      <c r="C1250" s="22"/>
      <c r="D1250" s="22"/>
      <c r="E1250" s="22"/>
      <c r="F1250" s="22"/>
      <c r="G1250" s="22"/>
      <c r="H1250" s="23"/>
      <c r="N1250" s="27"/>
      <c r="Q1250" s="17">
        <f t="shared" si="648"/>
        <v>0</v>
      </c>
      <c r="S1250" s="48">
        <f t="shared" si="626"/>
        <v>0</v>
      </c>
      <c r="T1250" s="44"/>
      <c r="U1250" s="48">
        <f t="shared" si="627"/>
        <v>0</v>
      </c>
      <c r="V1250" s="44">
        <f>+J1250*2.32</f>
        <v>0</v>
      </c>
      <c r="W1250" s="48">
        <f t="shared" si="628"/>
        <v>0</v>
      </c>
      <c r="X1250" s="44"/>
      <c r="Y1250" s="48">
        <f t="shared" si="629"/>
        <v>0</v>
      </c>
      <c r="Z1250" s="34">
        <f>+Z1249</f>
        <v>0</v>
      </c>
      <c r="AC1250" s="87">
        <f t="shared" si="632"/>
        <v>0</v>
      </c>
    </row>
    <row r="1251" spans="1:38" ht="20.399999999999999">
      <c r="A1251" s="5" t="s">
        <v>14</v>
      </c>
      <c r="B1251" s="5" t="s">
        <v>408</v>
      </c>
      <c r="C1251" s="22" t="s">
        <v>2094</v>
      </c>
      <c r="S1251" s="29">
        <f t="shared" si="626"/>
        <v>0</v>
      </c>
      <c r="U1251" s="29">
        <f t="shared" si="627"/>
        <v>0</v>
      </c>
      <c r="V1251" s="30">
        <f>+J1251*2.32</f>
        <v>0</v>
      </c>
      <c r="W1251" s="29">
        <f t="shared" si="628"/>
        <v>0</v>
      </c>
      <c r="Y1251" s="31">
        <f t="shared" si="629"/>
        <v>0</v>
      </c>
      <c r="Z1251" s="20">
        <f t="shared" si="656"/>
        <v>0</v>
      </c>
      <c r="AC1251" s="87">
        <f t="shared" si="632"/>
        <v>0</v>
      </c>
    </row>
    <row r="1252" spans="1:38">
      <c r="S1252" s="29">
        <f t="shared" si="626"/>
        <v>0</v>
      </c>
      <c r="U1252" s="29">
        <f t="shared" si="627"/>
        <v>0</v>
      </c>
      <c r="V1252" s="30">
        <f>+J1252*2.32</f>
        <v>0</v>
      </c>
      <c r="W1252" s="29">
        <f t="shared" si="628"/>
        <v>0</v>
      </c>
      <c r="Y1252" s="31">
        <f t="shared" si="629"/>
        <v>0</v>
      </c>
      <c r="Z1252" s="20">
        <f t="shared" si="656"/>
        <v>0</v>
      </c>
      <c r="AC1252" s="87">
        <f t="shared" si="632"/>
        <v>0</v>
      </c>
    </row>
    <row r="1253" spans="1:38">
      <c r="S1253" s="29">
        <f t="shared" ref="S1253" si="657">+R1253*O1253*3</f>
        <v>0</v>
      </c>
      <c r="U1253" s="29">
        <f t="shared" ref="U1253" si="658">+T1253*O1253*3</f>
        <v>0</v>
      </c>
      <c r="W1253" s="29">
        <f t="shared" ref="W1253" si="659">+V1253*O1253*3</f>
        <v>0</v>
      </c>
      <c r="Y1253" s="31">
        <f t="shared" ref="Y1253" si="660">+X1253*O1253*3</f>
        <v>0</v>
      </c>
      <c r="AC1253" s="87">
        <f t="shared" si="632"/>
        <v>0</v>
      </c>
    </row>
    <row r="1254" spans="1:38">
      <c r="S1254" s="29">
        <f t="shared" ref="S1254:S1270" si="661">+R1254*O1254*3</f>
        <v>0</v>
      </c>
      <c r="U1254" s="29">
        <f t="shared" ref="U1254:U1270" si="662">+T1254*O1254*3</f>
        <v>0</v>
      </c>
      <c r="W1254" s="29">
        <f t="shared" ref="W1254:W1268" si="663">+V1254*O1254*3</f>
        <v>0</v>
      </c>
      <c r="Y1254" s="31">
        <f t="shared" ref="Y1254:Y1270" si="664">+X1254*O1254*3</f>
        <v>0</v>
      </c>
      <c r="AC1254" s="87">
        <f t="shared" si="632"/>
        <v>0</v>
      </c>
    </row>
    <row r="1255" spans="1:38">
      <c r="S1255" s="29">
        <f t="shared" si="661"/>
        <v>0</v>
      </c>
      <c r="U1255" s="29">
        <f t="shared" si="662"/>
        <v>0</v>
      </c>
      <c r="W1255" s="29">
        <f t="shared" si="663"/>
        <v>0</v>
      </c>
      <c r="Y1255" s="31">
        <f t="shared" si="664"/>
        <v>0</v>
      </c>
      <c r="AC1255" s="87">
        <f t="shared" si="632"/>
        <v>0</v>
      </c>
    </row>
    <row r="1256" spans="1:38">
      <c r="S1256" s="29">
        <f t="shared" si="661"/>
        <v>0</v>
      </c>
      <c r="U1256" s="29">
        <f t="shared" si="662"/>
        <v>0</v>
      </c>
      <c r="W1256" s="29">
        <f t="shared" si="663"/>
        <v>0</v>
      </c>
      <c r="Y1256" s="31">
        <f t="shared" si="664"/>
        <v>0</v>
      </c>
      <c r="AC1256" s="87">
        <f t="shared" si="632"/>
        <v>0</v>
      </c>
    </row>
    <row r="1257" spans="1:38">
      <c r="S1257" s="29">
        <f t="shared" si="661"/>
        <v>0</v>
      </c>
      <c r="U1257" s="29">
        <f t="shared" si="662"/>
        <v>0</v>
      </c>
      <c r="W1257" s="29">
        <f t="shared" si="663"/>
        <v>0</v>
      </c>
      <c r="Y1257" s="31">
        <f t="shared" si="664"/>
        <v>0</v>
      </c>
      <c r="AC1257" s="87">
        <f t="shared" si="632"/>
        <v>0</v>
      </c>
    </row>
    <row r="1258" spans="1:38">
      <c r="S1258" s="29">
        <f t="shared" si="661"/>
        <v>0</v>
      </c>
      <c r="U1258" s="29">
        <f t="shared" si="662"/>
        <v>0</v>
      </c>
      <c r="W1258" s="29">
        <f t="shared" si="663"/>
        <v>0</v>
      </c>
      <c r="Y1258" s="31">
        <f t="shared" si="664"/>
        <v>0</v>
      </c>
      <c r="AC1258" s="87">
        <f t="shared" si="632"/>
        <v>0</v>
      </c>
    </row>
    <row r="1259" spans="1:38">
      <c r="S1259" s="29">
        <f t="shared" si="661"/>
        <v>0</v>
      </c>
      <c r="U1259" s="29">
        <f t="shared" si="662"/>
        <v>0</v>
      </c>
      <c r="W1259" s="29">
        <f t="shared" si="663"/>
        <v>0</v>
      </c>
      <c r="Y1259" s="31">
        <f t="shared" si="664"/>
        <v>0</v>
      </c>
      <c r="AC1259" s="87">
        <f t="shared" si="632"/>
        <v>0</v>
      </c>
    </row>
    <row r="1260" spans="1:38">
      <c r="S1260" s="29">
        <f t="shared" si="661"/>
        <v>0</v>
      </c>
      <c r="U1260" s="29">
        <f t="shared" si="662"/>
        <v>0</v>
      </c>
      <c r="W1260" s="29">
        <f t="shared" si="663"/>
        <v>0</v>
      </c>
      <c r="Y1260" s="31">
        <f t="shared" si="664"/>
        <v>0</v>
      </c>
      <c r="AC1260" s="87">
        <f t="shared" si="632"/>
        <v>0</v>
      </c>
    </row>
    <row r="1261" spans="1:38">
      <c r="S1261" s="29">
        <f t="shared" si="661"/>
        <v>0</v>
      </c>
      <c r="U1261" s="29">
        <f t="shared" si="662"/>
        <v>0</v>
      </c>
      <c r="W1261" s="29">
        <f t="shared" si="663"/>
        <v>0</v>
      </c>
      <c r="Y1261" s="31">
        <f t="shared" si="664"/>
        <v>0</v>
      </c>
      <c r="AC1261" s="87">
        <f t="shared" si="632"/>
        <v>0</v>
      </c>
    </row>
    <row r="1262" spans="1:38">
      <c r="S1262" s="29">
        <f t="shared" si="661"/>
        <v>0</v>
      </c>
      <c r="U1262" s="29">
        <f t="shared" si="662"/>
        <v>0</v>
      </c>
      <c r="W1262" s="29">
        <f t="shared" si="663"/>
        <v>0</v>
      </c>
      <c r="Y1262" s="31">
        <f t="shared" si="664"/>
        <v>0</v>
      </c>
      <c r="AC1262" s="87">
        <f t="shared" si="632"/>
        <v>0</v>
      </c>
    </row>
    <row r="1263" spans="1:38">
      <c r="S1263" s="29">
        <f t="shared" si="661"/>
        <v>0</v>
      </c>
      <c r="U1263" s="29">
        <f t="shared" si="662"/>
        <v>0</v>
      </c>
      <c r="W1263" s="29">
        <f t="shared" si="663"/>
        <v>0</v>
      </c>
      <c r="Y1263" s="31">
        <f t="shared" si="664"/>
        <v>0</v>
      </c>
      <c r="AC1263" s="87">
        <f t="shared" si="632"/>
        <v>0</v>
      </c>
    </row>
    <row r="1264" spans="1:38">
      <c r="S1264" s="29">
        <f t="shared" si="661"/>
        <v>0</v>
      </c>
      <c r="U1264" s="29">
        <f t="shared" si="662"/>
        <v>0</v>
      </c>
      <c r="W1264" s="29">
        <f t="shared" si="663"/>
        <v>0</v>
      </c>
      <c r="Y1264" s="31">
        <f t="shared" si="664"/>
        <v>0</v>
      </c>
      <c r="AC1264" s="87">
        <f t="shared" ref="AC1264:AC1268" si="665">L1264*1.2</f>
        <v>0</v>
      </c>
    </row>
    <row r="1265" spans="19:29">
      <c r="S1265" s="29">
        <f t="shared" si="661"/>
        <v>0</v>
      </c>
      <c r="U1265" s="29">
        <f t="shared" si="662"/>
        <v>0</v>
      </c>
      <c r="W1265" s="29">
        <f t="shared" si="663"/>
        <v>0</v>
      </c>
      <c r="Y1265" s="31">
        <f t="shared" si="664"/>
        <v>0</v>
      </c>
      <c r="AC1265" s="87">
        <f t="shared" si="665"/>
        <v>0</v>
      </c>
    </row>
    <row r="1266" spans="19:29">
      <c r="S1266" s="29">
        <f t="shared" si="661"/>
        <v>0</v>
      </c>
      <c r="U1266" s="29">
        <f t="shared" si="662"/>
        <v>0</v>
      </c>
      <c r="W1266" s="29">
        <f t="shared" si="663"/>
        <v>0</v>
      </c>
      <c r="Y1266" s="31">
        <f t="shared" si="664"/>
        <v>0</v>
      </c>
      <c r="AC1266" s="87">
        <f t="shared" si="665"/>
        <v>0</v>
      </c>
    </row>
    <row r="1267" spans="19:29">
      <c r="S1267" s="29">
        <f t="shared" si="661"/>
        <v>0</v>
      </c>
      <c r="U1267" s="29">
        <f t="shared" si="662"/>
        <v>0</v>
      </c>
      <c r="W1267" s="29">
        <f t="shared" si="663"/>
        <v>0</v>
      </c>
      <c r="Y1267" s="31">
        <f t="shared" si="664"/>
        <v>0</v>
      </c>
      <c r="AC1267" s="87">
        <f t="shared" si="665"/>
        <v>0</v>
      </c>
    </row>
    <row r="1268" spans="19:29">
      <c r="S1268" s="29">
        <f t="shared" si="661"/>
        <v>0</v>
      </c>
      <c r="U1268" s="29">
        <f t="shared" si="662"/>
        <v>0</v>
      </c>
      <c r="W1268" s="29">
        <f t="shared" si="663"/>
        <v>0</v>
      </c>
      <c r="Y1268" s="31">
        <f t="shared" si="664"/>
        <v>0</v>
      </c>
      <c r="AC1268" s="87">
        <f t="shared" si="665"/>
        <v>0</v>
      </c>
    </row>
    <row r="1269" spans="19:29">
      <c r="S1269" s="29">
        <f t="shared" si="661"/>
        <v>0</v>
      </c>
      <c r="U1269" s="29">
        <f t="shared" si="662"/>
        <v>0</v>
      </c>
      <c r="Y1269" s="31">
        <f t="shared" si="664"/>
        <v>0</v>
      </c>
    </row>
    <row r="1270" spans="19:29">
      <c r="S1270" s="29">
        <f t="shared" si="661"/>
        <v>0</v>
      </c>
      <c r="U1270" s="29">
        <f t="shared" si="662"/>
        <v>0</v>
      </c>
      <c r="Y1270" s="31">
        <f t="shared" si="664"/>
        <v>0</v>
      </c>
    </row>
    <row r="1271" spans="19:29">
      <c r="U1271" s="29">
        <f t="shared" ref="U1271:U1280" si="666">+T1271*O1271*3</f>
        <v>0</v>
      </c>
      <c r="Y1271" s="31">
        <f t="shared" ref="Y1271:Y1288" si="667">+X1271*O1271*3</f>
        <v>0</v>
      </c>
    </row>
    <row r="1272" spans="19:29">
      <c r="U1272" s="29">
        <f t="shared" si="666"/>
        <v>0</v>
      </c>
      <c r="Y1272" s="31">
        <f t="shared" si="667"/>
        <v>0</v>
      </c>
    </row>
    <row r="1273" spans="19:29">
      <c r="U1273" s="29">
        <f t="shared" si="666"/>
        <v>0</v>
      </c>
      <c r="Y1273" s="31">
        <f t="shared" si="667"/>
        <v>0</v>
      </c>
    </row>
    <row r="1274" spans="19:29">
      <c r="U1274" s="29">
        <f t="shared" si="666"/>
        <v>0</v>
      </c>
      <c r="Y1274" s="31">
        <f t="shared" si="667"/>
        <v>0</v>
      </c>
    </row>
    <row r="1275" spans="19:29">
      <c r="U1275" s="29">
        <f t="shared" si="666"/>
        <v>0</v>
      </c>
      <c r="Y1275" s="31">
        <f t="shared" si="667"/>
        <v>0</v>
      </c>
    </row>
    <row r="1276" spans="19:29">
      <c r="U1276" s="29">
        <f t="shared" si="666"/>
        <v>0</v>
      </c>
      <c r="Y1276" s="31">
        <f t="shared" si="667"/>
        <v>0</v>
      </c>
    </row>
    <row r="1277" spans="19:29">
      <c r="U1277" s="29">
        <f t="shared" si="666"/>
        <v>0</v>
      </c>
      <c r="Y1277" s="31">
        <f t="shared" si="667"/>
        <v>0</v>
      </c>
    </row>
    <row r="1278" spans="19:29">
      <c r="U1278" s="29">
        <f t="shared" si="666"/>
        <v>0</v>
      </c>
      <c r="Y1278" s="31">
        <f t="shared" si="667"/>
        <v>0</v>
      </c>
    </row>
    <row r="1279" spans="19:29">
      <c r="U1279" s="29">
        <f t="shared" si="666"/>
        <v>0</v>
      </c>
      <c r="Y1279" s="31">
        <f t="shared" si="667"/>
        <v>0</v>
      </c>
    </row>
    <row r="1280" spans="19:29">
      <c r="U1280" s="29">
        <f t="shared" si="666"/>
        <v>0</v>
      </c>
      <c r="Y1280" s="31">
        <f t="shared" si="667"/>
        <v>0</v>
      </c>
    </row>
    <row r="1281" spans="25:25">
      <c r="Y1281" s="31">
        <f t="shared" si="667"/>
        <v>0</v>
      </c>
    </row>
    <row r="1282" spans="25:25">
      <c r="Y1282" s="31">
        <f t="shared" si="667"/>
        <v>0</v>
      </c>
    </row>
    <row r="1283" spans="25:25">
      <c r="Y1283" s="31">
        <f t="shared" si="667"/>
        <v>0</v>
      </c>
    </row>
    <row r="1284" spans="25:25">
      <c r="Y1284" s="31">
        <f t="shared" si="667"/>
        <v>0</v>
      </c>
    </row>
    <row r="1285" spans="25:25">
      <c r="Y1285" s="31">
        <f t="shared" si="667"/>
        <v>0</v>
      </c>
    </row>
    <row r="1286" spans="25:25">
      <c r="Y1286" s="31">
        <f t="shared" si="667"/>
        <v>0</v>
      </c>
    </row>
    <row r="1287" spans="25:25">
      <c r="Y1287" s="31">
        <f t="shared" si="667"/>
        <v>0</v>
      </c>
    </row>
    <row r="1288" spans="25:25">
      <c r="Y1288" s="31">
        <f t="shared" si="667"/>
        <v>0</v>
      </c>
    </row>
  </sheetData>
  <autoFilter ref="C1:C1288"/>
  <mergeCells count="2">
    <mergeCell ref="AE2:AH2"/>
    <mergeCell ref="AI1:AL2"/>
  </mergeCells>
  <hyperlinks>
    <hyperlink ref="AD4" r:id="rId1"/>
  </hyperlinks>
  <pageMargins left="0.7" right="0.7" top="0.75" bottom="0.75" header="0.3" footer="0.3"/>
  <pageSetup paperSize="9" orientation="landscape"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CAPEX</vt:lpstr>
      <vt:lpstr>TARIFF</vt:lpstr>
    </vt:vector>
  </TitlesOfParts>
  <Company>HP Inc.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Violet Jachi</dc:creator>
  <cp:lastModifiedBy>Blessing K. Chafesuka</cp:lastModifiedBy>
  <cp:lastPrinted>2021-10-29T12:38:05Z</cp:lastPrinted>
  <dcterms:created xsi:type="dcterms:W3CDTF">2021-10-22T07:06:52Z</dcterms:created>
  <dcterms:modified xsi:type="dcterms:W3CDTF">2021-10-29T17:47:13Z</dcterms:modified>
</cp:coreProperties>
</file>