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tabRatio="883" firstSheet="2" activeTab="12"/>
  </bookViews>
  <sheets>
    <sheet name="WORKSHOP_DAILY" sheetId="1" r:id="rId1"/>
    <sheet name="PRODUCE_DAILY（宁夏_山西_烧结厂）" sheetId="2" r:id="rId2"/>
    <sheet name="PRODUCE_DAILY（宁夏_山西_炼铁厂）" sheetId="3" r:id="rId3"/>
    <sheet name="INVENTORY_DETAIL" sheetId="4" r:id="rId4"/>
    <sheet name="INVENTORY_CHECK" sheetId="5" r:id="rId5"/>
    <sheet name="COST_CONTROL_MONTHLY" sheetId="6" r:id="rId6"/>
    <sheet name="COST_CONTROL_MONTHLY_VIEW" sheetId="7" r:id="rId7"/>
    <sheet name="PLAN" sheetId="8" r:id="rId8"/>
    <sheet name="COST_CONTROL_DAILY" sheetId="9" r:id="rId9"/>
    <sheet name="COST_REPORT_DAILY" sheetId="10" r:id="rId10"/>
    <sheet name="COST_REPORT_WEEKLY" sheetId="11" r:id="rId11"/>
    <sheet name="COST_DAILY_DETAIL" sheetId="12" r:id="rId12"/>
    <sheet name="PRODUCE_DAILY（宁夏_山西_白灰厂）" sheetId="13" r:id="rId13"/>
  </sheets>
  <calcPr calcId="144525"/>
</workbook>
</file>

<file path=xl/comments1.xml><?xml version="1.0" encoding="utf-8"?>
<comments xmlns="http://schemas.openxmlformats.org/spreadsheetml/2006/main">
  <authors>
    <author>微软用户</author>
    <author>Administrator</author>
  </authors>
  <commentList>
    <comment ref="B2" authorId="0">
      <text>
        <r>
          <rPr>
            <sz val="9"/>
            <rFont val="宋体"/>
            <charset val="134"/>
          </rPr>
          <t xml:space="preserve">${produce.amount}
</t>
        </r>
      </text>
    </comment>
    <comment ref="B4" authorId="0">
      <text>
        <r>
          <rPr>
            <sz val="9"/>
            <rFont val="宋体"/>
            <charset val="134"/>
          </rPr>
          <t xml:space="preserve">${produce.actualProductionTime}
</t>
        </r>
      </text>
    </comment>
    <comment ref="B5" authorId="0">
      <text>
        <r>
          <rPr>
            <sz val="9"/>
            <rFont val="宋体"/>
            <charset val="134"/>
          </rPr>
          <t>${produce.downtimeInner}</t>
        </r>
      </text>
    </comment>
    <comment ref="B6" authorId="0">
      <text>
        <r>
          <rPr>
            <sz val="9"/>
            <rFont val="宋体"/>
            <charset val="134"/>
          </rPr>
          <t>${produce.downtimeExternal}</t>
        </r>
      </text>
    </comment>
    <comment ref="B7" authorId="0">
      <text>
        <r>
          <rPr>
            <sz val="9"/>
            <rFont val="宋体"/>
            <charset val="134"/>
          </rPr>
          <t>${produce.remarks}</t>
        </r>
      </text>
    </comment>
    <comment ref="B9" authorId="1">
      <text>
        <r>
          <rPr>
            <sz val="9"/>
            <rFont val="宋体"/>
            <charset val="134"/>
          </rPr>
          <t>${produce.electricity}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marco</author>
  </authors>
  <commentList>
    <comment ref="H5" authorId="0">
      <text>
        <r>
          <rPr>
            <b/>
            <sz val="9"/>
            <rFont val="宋体"/>
            <charset val="134"/>
          </rPr>
          <t>${finishQuotas.shiftA.tfe}</t>
        </r>
      </text>
    </comment>
    <comment ref="I5" authorId="0">
      <text>
        <r>
          <rPr>
            <b/>
            <sz val="9"/>
            <rFont val="宋体"/>
            <charset val="134"/>
          </rPr>
          <t>${finishQuotas.shiftA.feo}</t>
        </r>
      </text>
    </comment>
    <comment ref="J5" authorId="0">
      <text>
        <r>
          <rPr>
            <b/>
            <sz val="9"/>
            <rFont val="宋体"/>
            <charset val="134"/>
          </rPr>
          <t>${finishQuotas.shiftA.sio2}</t>
        </r>
      </text>
    </comment>
    <comment ref="K5" authorId="0">
      <text>
        <r>
          <rPr>
            <b/>
            <sz val="9"/>
            <rFont val="宋体"/>
            <charset val="134"/>
          </rPr>
          <t>${finishQuotas.shiftA.al2o3}</t>
        </r>
      </text>
    </comment>
    <comment ref="L5" authorId="0">
      <text>
        <r>
          <rPr>
            <b/>
            <sz val="9"/>
            <rFont val="宋体"/>
            <charset val="134"/>
          </rPr>
          <t>${finishQuotas.shiftA.cao}</t>
        </r>
      </text>
    </comment>
    <comment ref="M5" authorId="0">
      <text>
        <r>
          <rPr>
            <b/>
            <sz val="9"/>
            <rFont val="宋体"/>
            <charset val="134"/>
          </rPr>
          <t>${finishQuotas.shiftA.s}</t>
        </r>
      </text>
    </comment>
    <comment ref="N5" authorId="0">
      <text>
        <r>
          <rPr>
            <b/>
            <sz val="9"/>
            <rFont val="宋体"/>
            <charset val="134"/>
          </rPr>
          <t>${finishQuotas.shiftA.p}</t>
        </r>
      </text>
    </comment>
    <comment ref="O5" authorId="0">
      <text>
        <r>
          <rPr>
            <b/>
            <sz val="9"/>
            <rFont val="宋体"/>
            <charset val="134"/>
          </rPr>
          <t>${finishQuotas.shiftA.r2}</t>
        </r>
      </text>
    </comment>
    <comment ref="P5" authorId="0">
      <text>
        <r>
          <rPr>
            <b/>
            <sz val="9"/>
            <rFont val="宋体"/>
            <charset val="134"/>
          </rPr>
          <t>${finishQuotas.shiftA.drumIntensity}</t>
        </r>
      </text>
    </comment>
    <comment ref="Q5" authorId="1">
      <text>
        <r>
          <rPr>
            <sz val="9"/>
            <rFont val="宋体"/>
            <charset val="134"/>
          </rPr>
          <t xml:space="preserve">${finishQuotas.shiftA.mgo}
</t>
        </r>
      </text>
    </comment>
    <comment ref="T5" authorId="1">
      <text>
        <r>
          <rPr>
            <sz val="9"/>
            <rFont val="宋体"/>
            <charset val="134"/>
          </rPr>
          <t>${finishQuotas.shiftA.gasConsumption}</t>
        </r>
      </text>
    </comment>
    <comment ref="H6" authorId="0">
      <text>
        <r>
          <rPr>
            <b/>
            <sz val="9"/>
            <rFont val="宋体"/>
            <charset val="134"/>
          </rPr>
          <t>${finishQuotas.shiftB.tfe}</t>
        </r>
      </text>
    </comment>
    <comment ref="I6" authorId="0">
      <text>
        <r>
          <rPr>
            <b/>
            <sz val="9"/>
            <rFont val="宋体"/>
            <charset val="134"/>
          </rPr>
          <t>${finishQuotas.shiftB.feo}</t>
        </r>
      </text>
    </comment>
    <comment ref="J6" authorId="0">
      <text>
        <r>
          <rPr>
            <b/>
            <sz val="9"/>
            <rFont val="宋体"/>
            <charset val="134"/>
          </rPr>
          <t>${finishQuotas.shiftB.sio2}</t>
        </r>
      </text>
    </comment>
    <comment ref="K6" authorId="0">
      <text>
        <r>
          <rPr>
            <b/>
            <sz val="9"/>
            <rFont val="宋体"/>
            <charset val="134"/>
          </rPr>
          <t>${finishQuotas.shiftB.al2o3}</t>
        </r>
      </text>
    </comment>
    <comment ref="L6" authorId="0">
      <text>
        <r>
          <rPr>
            <b/>
            <sz val="9"/>
            <rFont val="宋体"/>
            <charset val="134"/>
          </rPr>
          <t>${finishQuotas.shiftB.cao}</t>
        </r>
      </text>
    </comment>
    <comment ref="M6" authorId="0">
      <text>
        <r>
          <rPr>
            <b/>
            <sz val="9"/>
            <rFont val="宋体"/>
            <charset val="134"/>
          </rPr>
          <t>${finishQuotas.shiftB.s}</t>
        </r>
      </text>
    </comment>
    <comment ref="N6" authorId="0">
      <text>
        <r>
          <rPr>
            <b/>
            <sz val="9"/>
            <rFont val="宋体"/>
            <charset val="134"/>
          </rPr>
          <t>${finishQuotas.shiftB.p}</t>
        </r>
      </text>
    </comment>
    <comment ref="O6" authorId="0">
      <text>
        <r>
          <rPr>
            <b/>
            <sz val="9"/>
            <rFont val="宋体"/>
            <charset val="134"/>
          </rPr>
          <t>${finishQuotas.shiftB.r2}</t>
        </r>
      </text>
    </comment>
    <comment ref="P6" authorId="0">
      <text>
        <r>
          <rPr>
            <b/>
            <sz val="9"/>
            <rFont val="宋体"/>
            <charset val="134"/>
          </rPr>
          <t>${finishQuotas.shiftB.drumIntensity}</t>
        </r>
      </text>
    </comment>
    <comment ref="Q6" authorId="1">
      <text>
        <r>
          <rPr>
            <sz val="9"/>
            <rFont val="宋体"/>
            <charset val="134"/>
          </rPr>
          <t xml:space="preserve">${finishQuotas.shiftB.mgo}
</t>
        </r>
      </text>
    </comment>
    <comment ref="T6" authorId="1">
      <text>
        <r>
          <rPr>
            <sz val="9"/>
            <rFont val="宋体"/>
            <charset val="134"/>
          </rPr>
          <t xml:space="preserve">${finishQuotas.shiftB.gasConsumption}
</t>
        </r>
      </text>
    </comment>
    <comment ref="H7" authorId="0">
      <text>
        <r>
          <rPr>
            <b/>
            <sz val="9"/>
            <rFont val="宋体"/>
            <charset val="134"/>
          </rPr>
          <t>${finishQuotas.shiftC.tfe}</t>
        </r>
      </text>
    </comment>
    <comment ref="I7" authorId="0">
      <text>
        <r>
          <rPr>
            <b/>
            <sz val="9"/>
            <rFont val="宋体"/>
            <charset val="134"/>
          </rPr>
          <t>${finishQuotas.shiftC.feo}</t>
        </r>
      </text>
    </comment>
    <comment ref="J7" authorId="0">
      <text>
        <r>
          <rPr>
            <b/>
            <sz val="9"/>
            <rFont val="宋体"/>
            <charset val="134"/>
          </rPr>
          <t>${finishQuotas.shiftC.sio2}</t>
        </r>
      </text>
    </comment>
    <comment ref="K7" authorId="0">
      <text>
        <r>
          <rPr>
            <b/>
            <sz val="9"/>
            <rFont val="宋体"/>
            <charset val="134"/>
          </rPr>
          <t>${finishQuotas.shiftC.al2o3}</t>
        </r>
      </text>
    </comment>
    <comment ref="L7" authorId="0">
      <text>
        <r>
          <rPr>
            <b/>
            <sz val="9"/>
            <rFont val="宋体"/>
            <charset val="134"/>
          </rPr>
          <t>${finishQuotas.shiftC.cao}</t>
        </r>
      </text>
    </comment>
    <comment ref="M7" authorId="0">
      <text>
        <r>
          <rPr>
            <b/>
            <sz val="9"/>
            <rFont val="宋体"/>
            <charset val="134"/>
          </rPr>
          <t>${finishQuotas.shiftC.s}</t>
        </r>
      </text>
    </comment>
    <comment ref="N7" authorId="0">
      <text>
        <r>
          <rPr>
            <b/>
            <sz val="9"/>
            <rFont val="宋体"/>
            <charset val="134"/>
          </rPr>
          <t>${finishQuotas.shiftC.p}</t>
        </r>
      </text>
    </comment>
    <comment ref="O7" authorId="0">
      <text>
        <r>
          <rPr>
            <b/>
            <sz val="9"/>
            <rFont val="宋体"/>
            <charset val="134"/>
          </rPr>
          <t>${finishQuotas.shiftC.r2}</t>
        </r>
      </text>
    </comment>
    <comment ref="P7" authorId="0">
      <text>
        <r>
          <rPr>
            <b/>
            <sz val="9"/>
            <rFont val="宋体"/>
            <charset val="134"/>
          </rPr>
          <t>${finishQuotas.shiftC.drumIntensity}</t>
        </r>
      </text>
    </comment>
    <comment ref="Q7" authorId="1">
      <text>
        <r>
          <rPr>
            <sz val="9"/>
            <rFont val="宋体"/>
            <charset val="134"/>
          </rPr>
          <t xml:space="preserve">${finishQuotas.shiftC.mgo}
</t>
        </r>
      </text>
    </comment>
    <comment ref="T7" authorId="1">
      <text>
        <r>
          <rPr>
            <sz val="9"/>
            <rFont val="宋体"/>
            <charset val="134"/>
          </rPr>
          <t xml:space="preserve">${finishQuotas.shiftC.gasConsumption}
</t>
        </r>
      </text>
    </comment>
    <comment ref="S8" authorId="1">
      <text>
        <r>
          <rPr>
            <sz val="9"/>
            <rFont val="宋体"/>
            <charset val="134"/>
          </rPr>
          <t>${energy.powerPerConsumption}</t>
        </r>
      </text>
    </comment>
    <comment ref="T8" authorId="1">
      <text>
        <r>
          <rPr>
            <sz val="9"/>
            <rFont val="宋体"/>
            <charset val="134"/>
          </rPr>
          <t xml:space="preserve">${energy.gasConsumption}
</t>
        </r>
      </text>
    </comment>
    <comment ref="U8" authorId="1">
      <text>
        <r>
          <rPr>
            <sz val="9"/>
            <rFont val="宋体"/>
            <charset val="134"/>
          </rPr>
          <t xml:space="preserve">${energy.gasPerConsumption}
</t>
        </r>
      </text>
    </comment>
  </commentList>
</comments>
</file>

<file path=xl/comments3.xml><?xml version="1.0" encoding="utf-8"?>
<comments xmlns="http://schemas.openxmlformats.org/spreadsheetml/2006/main">
  <authors>
    <author>微软用户</author>
    <author>Administrator</author>
  </authors>
  <commentList>
    <comment ref="B5" authorId="0">
      <text>
        <r>
          <rPr>
            <sz val="9"/>
            <rFont val="宋体"/>
            <charset val="134"/>
          </rPr>
          <t>${inventoryList[$index].inventoryAmount}</t>
        </r>
      </text>
    </comment>
    <comment ref="C5" authorId="1">
      <text>
        <r>
          <rPr>
            <sz val="9"/>
            <rFont val="宋体"/>
            <charset val="134"/>
          </rPr>
          <t xml:space="preserve">${inventoryList[$index].checkAmountWet}
</t>
        </r>
      </text>
    </comment>
    <comment ref="D5" authorId="1">
      <text>
        <r>
          <rPr>
            <sz val="9"/>
            <rFont val="宋体"/>
            <charset val="134"/>
          </rPr>
          <t xml:space="preserve">${inventoryList[$index].percentOfWater}
</t>
        </r>
      </text>
    </comment>
    <comment ref="E5" authorId="0">
      <text>
        <r>
          <rPr>
            <sz val="9"/>
            <rFont val="宋体"/>
            <charset val="134"/>
          </rPr>
          <t>${inventoryList[$index].checkAmount}</t>
        </r>
      </text>
    </comment>
    <comment ref="F5" authorId="0">
      <text>
        <r>
          <rPr>
            <sz val="9"/>
            <rFont val="宋体"/>
            <charset val="134"/>
          </rPr>
          <t>${inventoryList[$index].checkDifference}</t>
        </r>
      </text>
    </comment>
    <comment ref="G5" authorId="0">
      <text>
        <r>
          <rPr>
            <sz val="9"/>
            <rFont val="宋体"/>
            <charset val="134"/>
          </rPr>
          <t>${inventoryList[$index].adjustAmount}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rFont val="宋体"/>
            <charset val="134"/>
          </rPr>
          <t>${materialList[$index].price}</t>
        </r>
      </text>
    </comment>
    <comment ref="D5" authorId="0">
      <text>
        <r>
          <rPr>
            <sz val="9"/>
            <rFont val="宋体"/>
            <charset val="134"/>
          </rPr>
          <t>${materialList[$index].balanceAmount}</t>
        </r>
      </text>
    </comment>
    <comment ref="C6" authorId="0">
      <text>
        <r>
          <rPr>
            <sz val="9"/>
            <rFont val="宋体"/>
            <charset val="134"/>
          </rPr>
          <t xml:space="preserve">${materialList[$index].cost}
</t>
        </r>
      </text>
    </comment>
    <comment ref="D6" authorId="0">
      <text>
        <r>
          <rPr>
            <sz val="9"/>
            <rFont val="宋体"/>
            <charset val="134"/>
          </rPr>
          <t xml:space="preserve">${materialList[$index].balanceAmount}
</t>
        </r>
      </text>
    </comment>
  </commentList>
</comments>
</file>

<file path=xl/comments5.xml><?xml version="1.0" encoding="utf-8"?>
<comments xmlns="http://schemas.openxmlformats.org/spreadsheetml/2006/main">
  <authors>
    <author>marco</author>
  </authors>
  <commentList>
    <comment ref="A3" authorId="0">
      <text>
        <r>
          <rPr>
            <sz val="9"/>
            <rFont val="宋体"/>
            <charset val="134"/>
          </rPr>
          <t>${ext.outTfe}</t>
        </r>
      </text>
    </comment>
    <comment ref="D3" authorId="0">
      <text>
        <r>
          <rPr>
            <sz val="9"/>
            <rFont val="宋体"/>
            <charset val="134"/>
          </rPr>
          <t>${ext.salary}</t>
        </r>
      </text>
    </comment>
    <comment ref="E3" authorId="0">
      <text>
        <r>
          <rPr>
            <sz val="9"/>
            <rFont val="宋体"/>
            <charset val="134"/>
          </rPr>
          <t>${ext.machineAndRefractoryCost}</t>
        </r>
      </text>
    </comment>
    <comment ref="F3" authorId="0">
      <text>
        <r>
          <rPr>
            <sz val="9"/>
            <rFont val="宋体"/>
            <charset val="134"/>
          </rPr>
          <t>${ext.depreciationCost}</t>
        </r>
      </text>
    </comment>
    <comment ref="G3" authorId="0">
      <text>
        <r>
          <rPr>
            <sz val="9"/>
            <rFont val="宋体"/>
            <charset val="134"/>
          </rPr>
          <t>${ext.overhaulCost}</t>
        </r>
      </text>
    </comment>
    <comment ref="H3" authorId="0">
      <text>
        <r>
          <rPr>
            <sz val="9"/>
            <rFont val="宋体"/>
            <charset val="134"/>
          </rPr>
          <t>${ext.assembleCost}</t>
        </r>
      </text>
    </comment>
    <comment ref="I3" authorId="0">
      <text>
        <r>
          <rPr>
            <sz val="9"/>
            <rFont val="宋体"/>
            <charset val="134"/>
          </rPr>
          <t>${ext.innerCost}</t>
        </r>
      </text>
    </comment>
    <comment ref="J3" authorId="0">
      <text>
        <r>
          <rPr>
            <sz val="9"/>
            <rFont val="宋体"/>
            <charset val="134"/>
          </rPr>
          <t>${ext.otherCost}</t>
        </r>
      </text>
    </comment>
    <comment ref="D7" authorId="0">
      <text>
        <r>
          <rPr>
            <b/>
            <sz val="9"/>
            <color rgb="FF000000"/>
            <rFont val="宋体"/>
            <charset val="134"/>
          </rPr>
          <t>${materialCosts[$index].freight}</t>
        </r>
      </text>
    </comment>
    <comment ref="E7" authorId="0">
      <text>
        <r>
          <rPr>
            <b/>
            <sz val="9"/>
            <rFont val="宋体"/>
            <charset val="134"/>
          </rPr>
          <t>${materialCosts[$index].inMoney}</t>
        </r>
      </text>
    </comment>
    <comment ref="F7" authorId="0">
      <text>
        <r>
          <rPr>
            <sz val="9"/>
            <rFont val="宋体"/>
            <charset val="134"/>
          </rPr>
          <t xml:space="preserve">${materialCosts[$index].innerAllotAmount}
</t>
        </r>
      </text>
    </comment>
    <comment ref="G7" authorId="0">
      <text>
        <r>
          <rPr>
            <sz val="9"/>
            <rFont val="宋体"/>
            <charset val="134"/>
          </rPr>
          <t xml:space="preserve">${materialCosts[$index].remainAmount}
</t>
        </r>
      </text>
    </comment>
    <comment ref="J7" authorId="0">
      <text>
        <r>
          <rPr>
            <sz val="9"/>
            <rFont val="宋体"/>
            <charset val="134"/>
          </rPr>
          <t>${materialCosts[$index].adjustedMoney}</t>
        </r>
      </text>
    </comment>
  </commentList>
</comments>
</file>

<file path=xl/sharedStrings.xml><?xml version="1.0" encoding="utf-8"?>
<sst xmlns="http://schemas.openxmlformats.org/spreadsheetml/2006/main" count="643" uniqueCount="458">
  <si>
    <t>生产情况</t>
  </si>
  <si>
    <t>毛矿量（t）</t>
  </si>
  <si>
    <t>作业情况</t>
  </si>
  <si>
    <t>实际生产时间（分钟）</t>
  </si>
  <si>
    <t>${actualProductionTime}</t>
  </si>
  <si>
    <t>停机时间（内部）（分钟）</t>
  </si>
  <si>
    <t>${downtimeInner}</t>
  </si>
  <si>
    <t>停机时间（外部）（分钟）</t>
  </si>
  <si>
    <t>${downtimeExternal}</t>
  </si>
  <si>
    <t>生产情况备注</t>
  </si>
  <si>
    <t>${remarks}</t>
  </si>
  <si>
    <t>动力消耗信息</t>
  </si>
  <si>
    <t>电</t>
  </si>
  <si>
    <t>物料消耗信息</t>
  </si>
  <si>
    <t>湿基</t>
  </si>
  <si>
    <t>水份(%)</t>
  </si>
  <si>
    <t>干基</t>
  </si>
  <si>
    <t>合计</t>
  </si>
  <si>
    <t>一、原材料-t</t>
  </si>
  <si>
    <t>1)国内主流粉</t>
  </si>
  <si>
    <t>${title}</t>
  </si>
  <si>
    <t>${recordDate}</t>
  </si>
  <si>
    <t>指标项目</t>
  </si>
  <si>
    <t>生产指标</t>
  </si>
  <si>
    <t>产成品理化指标</t>
  </si>
  <si>
    <t>能源指标</t>
  </si>
  <si>
    <t>产量
（毛矿量t)</t>
  </si>
  <si>
    <t>总投料量
(t)</t>
  </si>
  <si>
    <t>有效利用系数</t>
  </si>
  <si>
    <t>实际作业时间</t>
  </si>
  <si>
    <t>停机时间</t>
  </si>
  <si>
    <t>设备利用率</t>
  </si>
  <si>
    <t>TFe</t>
  </si>
  <si>
    <t>FeO</t>
  </si>
  <si>
    <t>SiO2</t>
  </si>
  <si>
    <t>Al2O3</t>
  </si>
  <si>
    <t>CaO</t>
  </si>
  <si>
    <t>S</t>
  </si>
  <si>
    <t>P</t>
  </si>
  <si>
    <t>R2</t>
  </si>
  <si>
    <t>转鼓强度</t>
  </si>
  <si>
    <t>MgO</t>
  </si>
  <si>
    <t>电耗</t>
  </si>
  <si>
    <t>电单耗</t>
  </si>
  <si>
    <t>煤气消耗</t>
  </si>
  <si>
    <t>煤气单耗</t>
  </si>
  <si>
    <t>甲 班</t>
  </si>
  <si>
    <t>${productionQuotas.shiftA.amount}</t>
  </si>
  <si>
    <t>${productionQuotas.shiftA.actualOperatingTime}</t>
  </si>
  <si>
    <t>${productionQuotas.shiftA.downtime}</t>
  </si>
  <si>
    <t>${energy.shiftA.powerConsumption}</t>
  </si>
  <si>
    <t>${energy.shiftA.gasConsumption}</t>
  </si>
  <si>
    <t>乙 班</t>
  </si>
  <si>
    <t>${productionQuotas.shiftB.amount}</t>
  </si>
  <si>
    <t>${productionQuotas.shiftB.actualOperatingTime}</t>
  </si>
  <si>
    <t>${productionQuotas.shiftB.downtime}</t>
  </si>
  <si>
    <t>${energy.shiftB.powerConsumption}</t>
  </si>
  <si>
    <t>${energy.shiftB.gasConsumption}</t>
  </si>
  <si>
    <t>丙 班</t>
  </si>
  <si>
    <t>${productionQuotas.shiftC.amount}</t>
  </si>
  <si>
    <t>${productionQuotas.shiftC.actualOperatingTime}</t>
  </si>
  <si>
    <t>${productionQuotas.shiftC.downtime}</t>
  </si>
  <si>
    <t>${energy.shiftC.powerConsumption}</t>
  </si>
  <si>
    <t>${energy.shiftC.gasConsumption}</t>
  </si>
  <si>
    <t>${sumTitle}</t>
  </si>
  <si>
    <t>累 计</t>
  </si>
  <si>
    <t>${productionQuotas.total.amount}</t>
  </si>
  <si>
    <t>${productionQuotas.total.feedingAmount}</t>
  </si>
  <si>
    <t>${productionQuotas.total.actualOperatingTime}</t>
  </si>
  <si>
    <t>${productionQuotas.total.downtime}</t>
  </si>
  <si>
    <t>${productionQuotas.total.equipmentUsage}</t>
  </si>
  <si>
    <t>${finishQuotas.total.tfe}</t>
  </si>
  <si>
    <t>${finishQuotas.total.feo}</t>
  </si>
  <si>
    <t>${finishQuotas.total.sio2}</t>
  </si>
  <si>
    <t>${finishQuotas.total.al2o3}</t>
  </si>
  <si>
    <t>${finishQuotas.total.cao}</t>
  </si>
  <si>
    <t>${finishQuotas.total.s}</t>
  </si>
  <si>
    <t>${finishQuotas.total.p}</t>
  </si>
  <si>
    <t>${finishQuotas.total.r2}</t>
  </si>
  <si>
    <t>${finishQuotas.total.drumIntensity}</t>
  </si>
  <si>
    <t>${finishQuotas.total.mgo}</t>
  </si>
  <si>
    <t>${energy.total.powerConsumption}</t>
  </si>
  <si>
    <t>${energy.total.powerPerConsumption}</t>
  </si>
  <si>
    <t>${energy.total.gasConsumption}</t>
  </si>
  <si>
    <t>项目</t>
  </si>
  <si>
    <t>原料购进、消耗及库存</t>
  </si>
  <si>
    <t>原料理化指标</t>
  </si>
  <si>
    <t>甲班</t>
  </si>
  <si>
    <t>乙班</t>
  </si>
  <si>
    <t>丙班</t>
  </si>
  <si>
    <t>消耗合计</t>
  </si>
  <si>
    <t>${inAmountTitle}</t>
  </si>
  <si>
    <t>结余库存</t>
  </si>
  <si>
    <t>C固</t>
  </si>
  <si>
    <t>Ad</t>
  </si>
  <si>
    <t>Vdaf</t>
  </si>
  <si>
    <t>TiO2</t>
  </si>
  <si>
    <t>Zn</t>
  </si>
  <si>
    <t>H2O</t>
  </si>
  <si>
    <t>生产记事</t>
  </si>
  <si>
    <t>${productionNotes}</t>
  </si>
  <si>
    <t>技术指标</t>
  </si>
  <si>
    <t>作业率指标</t>
  </si>
  <si>
    <t>${tableMetadata.productionQuotasList[0].name}</t>
  </si>
  <si>
    <t>${tableMetadata.productionQuotasList[1].name}</t>
  </si>
  <si>
    <t>${tableMetadata.productionQuotasList[2].name}</t>
  </si>
  <si>
    <t>${tableMetadata.productionQuotasList[3].name}</t>
  </si>
  <si>
    <t>${tableMetadata.technicalQuotasList[0].name}</t>
  </si>
  <si>
    <t>${tableMetadata.technicalQuotasList[1].name}</t>
  </si>
  <si>
    <t>${tableMetadata.technicalQuotasList[2].name}</t>
  </si>
  <si>
    <t>${tableMetadata.technicalQuotasList[3].name}</t>
  </si>
  <si>
    <t>${tableMetadata.technicalQuotasList[4].name}</t>
  </si>
  <si>
    <t>${tableMetadata.technicalQuotasList[5].name}</t>
  </si>
  <si>
    <t>${tableMetadata.technicalQuotasList[6].name}</t>
  </si>
  <si>
    <t>计划停机</t>
  </si>
  <si>
    <t>工艺停机</t>
  </si>
  <si>
    <t>外部影响</t>
  </si>
  <si>
    <t>无计划停机</t>
  </si>
  <si>
    <t>作业率</t>
  </si>
  <si>
    <t>${tableMetadata.equipmentList[0].name}</t>
  </si>
  <si>
    <t>${productionQuotas.equipmentList[0].shiftA.ironModulusSlagMolten}</t>
  </si>
  <si>
    <t>${productionQuotas.equipmentList[0].shiftA.extraRail}</t>
  </si>
  <si>
    <t>${jobSituationQuotas.equipmentList[0].shiftA.downtimeOverhaul}</t>
  </si>
  <si>
    <t>${jobSituationQuotas.equipmentList[0].shiftA.downtime}</t>
  </si>
  <si>
    <t>${jobSituationQuotas.equipmentList[0].shiftA.externalInfluence}</t>
  </si>
  <si>
    <t>${jobSituationQuotas.equipmentList[0].shiftA.downtimeUnOverhaul}</t>
  </si>
  <si>
    <t>${productionQuotas.equipmentList[0].shiftB.ironModulusSlagMolten}</t>
  </si>
  <si>
    <t>${productionQuotas.equipmentList[0].shiftB.extraRail}</t>
  </si>
  <si>
    <t>${jobSituationQuotas.equipmentList[0].shiftB.downtimeOverhaul}</t>
  </si>
  <si>
    <t>${jobSituationQuotas.equipmentList[0].shiftB.downtime}</t>
  </si>
  <si>
    <t>${jobSituationQuotas.equipmentList[0].shiftB.externalInfluence}</t>
  </si>
  <si>
    <t>${jobSituationQuotas.equipmentList[0].shiftB.downtimeUnOverhaul}</t>
  </si>
  <si>
    <t>${productionQuotas.equipmentList[0].shiftC.ironModulusSlagMolten}</t>
  </si>
  <si>
    <t>${productionQuotas.equipmentList[0].shiftC.extraRail}</t>
  </si>
  <si>
    <t>${jobSituationQuotas.equipmentList[0].shiftC.downtimeOverhaul}</t>
  </si>
  <si>
    <t>${jobSituationQuotas.equipmentList[0].shiftC.downtime}</t>
  </si>
  <si>
    <t>${jobSituationQuotas.equipmentList[0].shiftC.externalInfluence}</t>
  </si>
  <si>
    <t>${jobSituationQuotas.equipmentList[0].shiftC.downtimeUnOverhaul}</t>
  </si>
  <si>
    <t>累计</t>
  </si>
  <si>
    <t>${productionQuotas.equipmentList[0].total.ironModulusSlagMolten}</t>
  </si>
  <si>
    <t>${productionQuotas.equipmentList[0].total.extraRail}</t>
  </si>
  <si>
    <t>${jobSituationQuotas.equipmentList[0].total.downtimeOverhaul}</t>
  </si>
  <si>
    <t>${jobSituationQuotas.equipmentList[0].total.downtime}</t>
  </si>
  <si>
    <t>${jobSituationQuotas.equipmentList[0].total.externalInfluence}</t>
  </si>
  <si>
    <t>${jobSituationQuotas.equipmentList[0].total.downtimeUnOverhaul}</t>
  </si>
  <si>
    <t>${tableMetadata.equipmentList[1].name}</t>
  </si>
  <si>
    <t>${productionQuotas.equipmentList[1].shiftA.ironModulusSlagMolten}</t>
  </si>
  <si>
    <t>${productionQuotas.equipmentList[1].shiftA.extraRail}</t>
  </si>
  <si>
    <t>${jobSituationQuotas.equipmentList[1].shiftA.downtimeOverhaul}</t>
  </si>
  <si>
    <t>${jobSituationQuotas.equipmentList[1].shiftA.downtime}</t>
  </si>
  <si>
    <t>${jobSituationQuotas.equipmentList[1].shiftA.externalInfluence}</t>
  </si>
  <si>
    <t>${jobSituationQuotas.equipmentList[1].shiftA.downtimeUnOverhaul}</t>
  </si>
  <si>
    <t>${productionQuotas.equipmentList[1].shiftB.ironModulusSlagMolten}</t>
  </si>
  <si>
    <t>${productionQuotas.equipmentList[1].shiftB.extraRail}</t>
  </si>
  <si>
    <t>${jobSituationQuotas.equipmentList[1].shiftB.downtimeOverhaul}</t>
  </si>
  <si>
    <t>${jobSituationQuotas.equipmentList[1].shiftB.downtime}</t>
  </si>
  <si>
    <t>${jobSituationQuotas.equipmentList[1].shiftB.externalInfluence}</t>
  </si>
  <si>
    <t>${jobSituationQuotas.equipmentList[1].shiftB.downtimeUnOverhaul}</t>
  </si>
  <si>
    <t>${productionQuotas.equipmentList[1].shiftC.ironModulusSlagMolten}</t>
  </si>
  <si>
    <t>${productionQuotas.equipmentList[1].shiftC.extraRail}</t>
  </si>
  <si>
    <t>${jobSituationQuotas.equipmentList[1].shiftC.downtimeOverhaul}</t>
  </si>
  <si>
    <t>${jobSituationQuotas.equipmentList[1].shiftC.downtime}</t>
  </si>
  <si>
    <t>${jobSituationQuotas.equipmentList[1].shiftC.externalInfluence}</t>
  </si>
  <si>
    <t>${jobSituationQuotas.equipmentList[1].shiftC.downtimeUnOverhaul}</t>
  </si>
  <si>
    <t>${productionQuotas.equipmentList[1].total.ironModulusSlagMolten}</t>
  </si>
  <si>
    <t>${productionQuotas.equipmentList[1].total.extraRail}</t>
  </si>
  <si>
    <t>${jobSituationQuotas.equipmentList[1].total.downtimeOverhaul}</t>
  </si>
  <si>
    <t>${jobSituationQuotas.equipmentList[1].total.downtime}</t>
  </si>
  <si>
    <t>${jobSituationQuotas.equipmentList[1].total.externalInfluence}</t>
  </si>
  <si>
    <t>${jobSituationQuotas.equipmentList[1].total.downtimeUnOverhaul}</t>
  </si>
  <si>
    <t>副产品明细</t>
  </si>
  <si>
    <t>总耗</t>
  </si>
  <si>
    <t>单耗</t>
  </si>
  <si>
    <t>${tableMetadata.byProductList[0].name}</t>
  </si>
  <si>
    <t>${tableMetadata.byProductList[1].name}</t>
  </si>
  <si>
    <t>${tableMetadata.byProductList[2].name}</t>
  </si>
  <si>
    <t>${tableMetadata.byProductList[3].name}</t>
  </si>
  <si>
    <t>${tableMetadata.energy.totalConsumptionList[0].name}</t>
  </si>
  <si>
    <t>${tableMetadata.energy.totalConsumptionList[1].name}</t>
  </si>
  <si>
    <t>${tableMetadata.energy.totalConsumptionList[2].name}</t>
  </si>
  <si>
    <t>${tableMetadata.energy.totalConsumptionList[3].name}</t>
  </si>
  <si>
    <t>${tableMetadata.energy.totalConsumptionList[4].name}</t>
  </si>
  <si>
    <t>${tableMetadata.energy.totalConsumptionList[5].name}</t>
  </si>
  <si>
    <t>${tableMetadata.energy.perConsumptionList[0].name}</t>
  </si>
  <si>
    <t>${tableMetadata.energy.perConsumptionList[1].name}</t>
  </si>
  <si>
    <t>${tableMetadata.energy.perConsumptionList[2].name}</t>
  </si>
  <si>
    <t>${tableMetadata.energy.perConsumptionList[3].name}</t>
  </si>
  <si>
    <t>${tableMetadata.energy.perConsumptionList[4].name}</t>
  </si>
  <si>
    <t>${tableMetadata.energy.perConsumptionList[5].name}</t>
  </si>
  <si>
    <t>${energyQuotas.equipmentList[0].sumAmountList[0]}</t>
  </si>
  <si>
    <t>${energyQuotas.equipmentList[0].sumAmountList[1]}</t>
  </si>
  <si>
    <t>${energyQuotas.equipmentList[0].sumAmountList[2]}</t>
  </si>
  <si>
    <t>${energyQuotas.equipmentList[0].sumAmountList[3]}</t>
  </si>
  <si>
    <t>${energyQuotas.equipmentList[0].sumAmountList[4]}</t>
  </si>
  <si>
    <t>${energyQuotas.equipmentList[0].sumAmountList[5]}</t>
  </si>
  <si>
    <t>${byProductQuotas.equipmentList[0].sumAmountList[0]}</t>
  </si>
  <si>
    <t>${byProductQuotas.equipmentList[0].sumAmountList[1]}</t>
  </si>
  <si>
    <t>${byProductQuotas.equipmentList[0].sumAmountList[2]}</t>
  </si>
  <si>
    <t>${byProductQuotas.equipmentList[0].sumAmountList[3]}</t>
  </si>
  <si>
    <t>${energyQuotas.equipmentList[0].totalAmountList[0]}</t>
  </si>
  <si>
    <t>${energyQuotas.equipmentList[0].totalAmountList[1]}</t>
  </si>
  <si>
    <t>${energyQuotas.equipmentList[0].totalAmountList[2]}</t>
  </si>
  <si>
    <t>${energyQuotas.equipmentList[0].totalAmountList[3]}</t>
  </si>
  <si>
    <t>${energyQuotas.equipmentList[0].totalAmountList[4]}</t>
  </si>
  <si>
    <t>${energyQuotas.equipmentList[0].totalAmountList[5]}</t>
  </si>
  <si>
    <t>${byProductQuotas.equipmentList[0].totalAmountList[0]}</t>
  </si>
  <si>
    <t>${byProductQuotas.equipmentList[0].totalAmountList[1]}</t>
  </si>
  <si>
    <t>${byProductQuotas.equipmentList[0].totalAmountList[2]}</t>
  </si>
  <si>
    <t>${byProductQuotas.equipmentList[0].totalAmountList[3]}</t>
  </si>
  <si>
    <t>${energyQuotas.equipmentList[1].sumAmountList[0]}</t>
  </si>
  <si>
    <t>${energyQuotas.equipmentList[1].sumAmountList[1]}</t>
  </si>
  <si>
    <t>${energyQuotas.equipmentList[1].sumAmountList[2]}</t>
  </si>
  <si>
    <t>${energyQuotas.equipmentList[1].sumAmountList[3]}</t>
  </si>
  <si>
    <t>${energyQuotas.equipmentList[1].sumAmountList[4]}</t>
  </si>
  <si>
    <t>${energyQuotas.equipmentList[1].sumAmountList[5]}</t>
  </si>
  <si>
    <t>${byProductQuotas.equipmentList[1].sumAmountList[0]}</t>
  </si>
  <si>
    <t>${byProductQuotas.equipmentList[1].sumAmountList[1]}</t>
  </si>
  <si>
    <t>${byProductQuotas.equipmentList[1].sumAmountList[2]}</t>
  </si>
  <si>
    <t>${byProductQuotas.equipmentList[1].sumAmountList[3]}</t>
  </si>
  <si>
    <t>${energyQuotas.equipmentList[1].totalAmountList[0]}</t>
  </si>
  <si>
    <t>${energyQuotas.equipmentList[1].totalAmountList[1]}</t>
  </si>
  <si>
    <t>${energyQuotas.equipmentList[1].totalAmountList[2]}</t>
  </si>
  <si>
    <t>${energyQuotas.equipmentList[1].totalAmountList[3]}</t>
  </si>
  <si>
    <t>${energyQuotas.equipmentList[1].totalAmountList[4]}</t>
  </si>
  <si>
    <t>${energyQuotas.equipmentList[1].totalAmountList[5]}</t>
  </si>
  <si>
    <t>${byProductQuotas.equipmentList[1].totalAmountList[0]}</t>
  </si>
  <si>
    <t>${byProductQuotas.equipmentList[1].totalAmountList[1]}</t>
  </si>
  <si>
    <t>${byProductQuotas.equipmentList[1].totalAmountList[2]}</t>
  </si>
  <si>
    <t>${byProductQuotas.equipmentList[1].totalAmountList[3]}</t>
  </si>
  <si>
    <t>入炉理化指标</t>
  </si>
  <si>
    <t>烧结矿粒度组成</t>
  </si>
  <si>
    <t>${tableMetadata.material.materialList[0].name}</t>
  </si>
  <si>
    <t>${tableMetadata.material.materialList[1].name}</t>
  </si>
  <si>
    <t>${tableMetadata.material.materialList[2].name}</t>
  </si>
  <si>
    <t>${tableMetadata.material.materialList[3].name}</t>
  </si>
  <si>
    <t>${tableMetadata.material.materialList[4].name}</t>
  </si>
  <si>
    <t>${tableMetadata.material.materialList[5].name}</t>
  </si>
  <si>
    <t>${tableMetadata.material.materialList[6].name}</t>
  </si>
  <si>
    <t>${tableMetadata.material.materialList[7].name}</t>
  </si>
  <si>
    <t>${tableMetadata.material.materialList[8].name}</t>
  </si>
  <si>
    <t>${tableMetadata.material.materialList[9].name}</t>
  </si>
  <si>
    <t>${tableMetadata.material.materialList[10].name}</t>
  </si>
  <si>
    <t>${tableMetadata.material.materialList[11].name}</t>
  </si>
  <si>
    <t>粒度</t>
  </si>
  <si>
    <t xml:space="preserve"> </t>
  </si>
  <si>
    <t>物料购进、消耗及库存</t>
  </si>
  <si>
    <t>运行指标</t>
  </si>
  <si>
    <t>入库合计</t>
  </si>
  <si>
    <t>${tableMetadata.operatingList[0].name}</t>
  </si>
  <si>
    <t>${tableMetadata.operatingList[1].name}</t>
  </si>
  <si>
    <t>${tableMetadata.operatingList[2].name}</t>
  </si>
  <si>
    <t>${tableMetadata.operatingList[3].name}</t>
  </si>
  <si>
    <t>${tableMetadata.operatingList[4].name}</t>
  </si>
  <si>
    <t>烧结矿</t>
  </si>
  <si>
    <t>当日入库</t>
  </si>
  <si>
    <t>当日出库</t>
  </si>
  <si>
    <t>数量（干基）</t>
  </si>
  <si>
    <t>价格</t>
  </si>
  <si>
    <t>金额</t>
  </si>
  <si>
    <t>周转天数</t>
  </si>
  <si>
    <t>一、原料</t>
  </si>
  <si>
    <t>1）国内主流粉</t>
  </si>
  <si>
    <t>1、碱性精粉</t>
  </si>
  <si>
    <t>盘点信息</t>
  </si>
  <si>
    <t>账面库存（干基）</t>
  </si>
  <si>
    <t>盘点库存（湿基）</t>
  </si>
  <si>
    <t>盘点库存（干基）</t>
  </si>
  <si>
    <t>盘点差异（干基）</t>
  </si>
  <si>
    <t>结余库存调整</t>
  </si>
  <si>
    <t>一、原材料</t>
  </si>
  <si>
    <t>核算信息录入</t>
  </si>
  <si>
    <t>单价</t>
  </si>
  <si>
    <t>单位成本</t>
  </si>
  <si>
    <t>财务月末结余金额</t>
  </si>
  <si>
    <t>1）国内主流分</t>
  </si>
  <si>
    <t>2、机物料消耗</t>
  </si>
  <si>
    <t>宁夏兴华钢铁公司（烧结厂）月成本表-月末加权平均</t>
  </si>
  <si>
    <t>计划产量</t>
  </si>
  <si>
    <t>实际产量</t>
  </si>
  <si>
    <t>计划品位</t>
  </si>
  <si>
    <t>实际品位</t>
  </si>
  <si>
    <t>2020月6月</t>
  </si>
  <si>
    <t>预控计划成本</t>
  </si>
  <si>
    <t>预计结算成本</t>
  </si>
  <si>
    <t>成本差异分析（元/T）</t>
  </si>
  <si>
    <t>消耗产量影响</t>
  </si>
  <si>
    <t>价格费用影响</t>
  </si>
  <si>
    <t>综合影响</t>
  </si>
  <si>
    <t>成本合计</t>
  </si>
  <si>
    <t>1）国内粉</t>
  </si>
  <si>
    <t>四、动力</t>
  </si>
  <si>
    <t>成本分析</t>
  </si>
  <si>
    <t>消耗影响</t>
  </si>
  <si>
    <t>价格影响</t>
  </si>
  <si>
    <t>产量费用影响</t>
  </si>
  <si>
    <t>平衡</t>
  </si>
  <si>
    <t>计划信息</t>
  </si>
  <si>
    <t>原料品位</t>
  </si>
  <si>
    <t xml:space="preserve"> 一、原材料</t>
  </si>
  <si>
    <t xml:space="preserve">  </t>
  </si>
  <si>
    <t>烧结品位</t>
  </si>
  <si>
    <t>产量差异(理论与实际）</t>
  </si>
  <si>
    <t>工资福利(元/T)</t>
  </si>
  <si>
    <t>机物料消耗及耐材(元/T)</t>
  </si>
  <si>
    <t>折旧(元/T)</t>
  </si>
  <si>
    <t>计检修费用(元/T)</t>
  </si>
  <si>
    <t>装卸费(元/T)</t>
  </si>
  <si>
    <t>内部装费用(元/T)</t>
  </si>
  <si>
    <t>其他(元/T)</t>
  </si>
  <si>
    <t>${ext.outTfe}</t>
  </si>
  <si>
    <t>${ext.salary}</t>
  </si>
  <si>
    <t>${ext.machineAndRefractoryCost}</t>
  </si>
  <si>
    <t>${ext.depreciationCost}</t>
  </si>
  <si>
    <t>${ext.overhaulCost}</t>
  </si>
  <si>
    <t>${ext.assembleCost}</t>
  </si>
  <si>
    <t>${ext.innerCost}</t>
  </si>
  <si>
    <t>${ext.otherCost}</t>
  </si>
  <si>
    <t>当日结余</t>
  </si>
  <si>
    <t>价格（干基）</t>
  </si>
  <si>
    <t>运费</t>
  </si>
  <si>
    <t>入库内调</t>
  </si>
  <si>
    <t>结余金额</t>
  </si>
  <si>
    <t>结余金额调整</t>
  </si>
  <si>
    <t>原材料-kg/t（国内主流粉）</t>
  </si>
  <si>
    <t xml:space="preserve">  1、碱性精粉</t>
  </si>
  <si>
    <t>预估日产量：</t>
  </si>
  <si>
    <t>${planProductAmount}</t>
  </si>
  <si>
    <t>当日产量：</t>
  </si>
  <si>
    <t>${productAmount}</t>
  </si>
  <si>
    <t>本月累计产量：</t>
  </si>
  <si>
    <t>${productAmountSumMonth}</t>
  </si>
  <si>
    <t>${date}</t>
  </si>
  <si>
    <t>项    目</t>
  </si>
  <si>
    <t>预控计划</t>
  </si>
  <si>
    <t>当日成本</t>
  </si>
  <si>
    <t>累计成本</t>
  </si>
  <si>
    <t>成本分析(累计成本-预控成本)</t>
  </si>
  <si>
    <t>单耗差</t>
  </si>
  <si>
    <t>单价差</t>
  </si>
  <si>
    <t>一、原材料-kg/t</t>
  </si>
  <si>
    <t>原、辅、燃料</t>
  </si>
  <si>
    <t>水、动力、煤气</t>
  </si>
  <si>
    <t>制造费用</t>
  </si>
  <si>
    <t>经济指标</t>
  </si>
  <si>
    <t>成本影响分析</t>
  </si>
  <si>
    <t>原料成本</t>
  </si>
  <si>
    <t>中间加工成本</t>
  </si>
  <si>
    <t>完全成本</t>
  </si>
  <si>
    <t>成本比</t>
  </si>
  <si>
    <t>品位</t>
  </si>
  <si>
    <t>产量</t>
  </si>
  <si>
    <t>单品位成本</t>
  </si>
  <si>
    <t>单位消耗变化影响</t>
  </si>
  <si>
    <t>预控经济指标</t>
  </si>
  <si>
    <t>${planTfe}</t>
  </si>
  <si>
    <t>价格变化影响</t>
  </si>
  <si>
    <t>当日经济指标</t>
  </si>
  <si>
    <t>${tfe}</t>
  </si>
  <si>
    <t>产量变化影响</t>
  </si>
  <si>
    <t>上日经济指标</t>
  </si>
  <si>
    <t>${yesterdayMaterialCost}</t>
  </si>
  <si>
    <t>${yesterdayAllCost}</t>
  </si>
  <si>
    <t>${yesterdayTfe}</t>
  </si>
  <si>
    <t>${yesterdayProductAmount}</t>
  </si>
  <si>
    <t>固定费用变化影响</t>
  </si>
  <si>
    <t>累计经济指标</t>
  </si>
  <si>
    <t>${sumTfe}</t>
  </si>
  <si>
    <t>总影响</t>
  </si>
  <si>
    <t>预估周产量：</t>
  </si>
  <si>
    <t>本周产量：</t>
  </si>
  <si>
    <t>本周成本</t>
  </si>
  <si>
    <t>成本分析(本周成本-预控成本)</t>
  </si>
  <si>
    <t>工资</t>
  </si>
  <si>
    <t>本周经济指标</t>
  </si>
  <si>
    <t>上周经济指标</t>
  </si>
  <si>
    <t>耗量</t>
  </si>
  <si>
    <t>月末加权平均 成本（元）</t>
  </si>
  <si>
    <t>移动加权平均 成本（元）</t>
  </si>
  <si>
    <t>先进先出 成本（元）</t>
  </si>
  <si>
    <t>后进先出 成本（元）</t>
  </si>
  <si>
    <t>不变价 成本（元）</t>
  </si>
  <si>
    <t>合计成本</t>
  </si>
  <si>
    <t>国内主流粉</t>
  </si>
  <si>
    <t>1.碱性精粉</t>
  </si>
  <si>
    <t>班组</t>
  </si>
  <si>
    <t>总投料量(t)</t>
  </si>
  <si>
    <t>产量(t)</t>
  </si>
  <si>
    <t>副产品</t>
  </si>
  <si>
    <t>${tableMetadata.exportProduct.name}</t>
  </si>
  <si>
    <t>停机时间
(分钟)</t>
  </si>
  <si>
    <t>${tableMetadata.kilnList[0].name}</t>
  </si>
  <si>
    <t>${tableMetadata.kilnList[1].name}</t>
  </si>
  <si>
    <t>${tableMetadata.kilnList[2].name}</t>
  </si>
  <si>
    <t>${tableMetadata.kilnList[3].name}</t>
  </si>
  <si>
    <t>${tableMetadata.kilnList[4].name}</t>
  </si>
  <si>
    <t>${tableMetadata.productInfoList[0].name}</t>
  </si>
  <si>
    <t>${tableMetadata.productInfoList[1].name}</t>
  </si>
  <si>
    <t>${workQuotas.shiftA.feedingAmountList[0]}</t>
  </si>
  <si>
    <t>${workQuotas.shiftA.feedingAmountList[1]}</t>
  </si>
  <si>
    <t>${workQuotas.shiftA.feedingAmountList[2]}</t>
  </si>
  <si>
    <t>${workQuotas.shiftA.feedingAmountList[3]}</t>
  </si>
  <si>
    <t>${workQuotas.shiftA.feedingAmountList[4]}</t>
  </si>
  <si>
    <t>${workQuotas.inAllotAmount}</t>
  </si>
  <si>
    <t>${workQuotas.remainAmount}</t>
  </si>
  <si>
    <t>${workQuotas.shiftA.productInfoAmountList[0]}</t>
  </si>
  <si>
    <t>${workQuotas.shiftA.productInfoAmountList[1]}</t>
  </si>
  <si>
    <t>${workQuotas.shiftA.byProductAmountList[0]}</t>
  </si>
  <si>
    <t>${workQuotas.salesVolume}</t>
  </si>
  <si>
    <t>${workQuotas.shiftA.totalDownTime}</t>
  </si>
  <si>
    <t>${workQuotas.shiftB.feedingAmountList[0]}</t>
  </si>
  <si>
    <t>${workQuotas.shiftB.feedingAmountList[1]}</t>
  </si>
  <si>
    <t>${workQuotas.shiftB.feedingAmountList[2]}</t>
  </si>
  <si>
    <t>${workQuotas.shiftB.feedingAmountList[3]}</t>
  </si>
  <si>
    <t>${workQuotas.shiftB.feedingAmountList[4]}</t>
  </si>
  <si>
    <t>${workQuotas.shiftB.productInfoAmountList[0]}</t>
  </si>
  <si>
    <t>${workQuotas.shiftB.productInfoAmountList[1]}</t>
  </si>
  <si>
    <t>${workQuotas.shiftB.byProductAmountList[0]}</t>
  </si>
  <si>
    <t>${workQuotas.shiftB.totalDownTime}</t>
  </si>
  <si>
    <t>${workQuotas.shiftC.feedingAmountList[0]}</t>
  </si>
  <si>
    <t>${workQuotas.shiftC.feedingAmountList[1]}</t>
  </si>
  <si>
    <t>${workQuotas.shiftC.feedingAmountList[2]}</t>
  </si>
  <si>
    <t>${workQuotas.shiftC.feedingAmountList[3]}</t>
  </si>
  <si>
    <t>${workQuotas.shiftC.feedingAmountList[4]}</t>
  </si>
  <si>
    <t>${workQuotas.shiftC.productInfoAmountList[0]}</t>
  </si>
  <si>
    <t>${workQuotas.shiftC.productInfoAmountList[1]}</t>
  </si>
  <si>
    <t>${workQuotas.shiftC.byProductAmountList[0]}</t>
  </si>
  <si>
    <t>${workQuotas.shiftC.totalDownTime}</t>
  </si>
  <si>
    <t>${workQuotas.sum.totalConsumption</t>
  </si>
  <si>
    <t>${workQuotas.total.feedingAmountList[0]}</t>
  </si>
  <si>
    <t>${workQuotas.total.feedingAmountList[1]}</t>
  </si>
  <si>
    <t>${workQuotas.total.feedingAmountList[2]}</t>
  </si>
  <si>
    <t>${workQuotas.total.feedingAmountList[3]}</t>
  </si>
  <si>
    <t>${workQuotas.total.feedingAmountList[4]}</t>
  </si>
  <si>
    <t>${workQuotas.total.totalConsumption</t>
  </si>
  <si>
    <t>${workQuotas.total.productInfoAmountList[0]}</t>
  </si>
  <si>
    <t>${workQuotas.total.productInfoAmountList[1]}</t>
  </si>
  <si>
    <t>${workQuotas.total.byProductAmountList[0]}</t>
  </si>
  <si>
    <t>${workQuotas.total.totalDownTime}</t>
  </si>
  <si>
    <t xml:space="preserve"> 原料及产成品理化指标</t>
  </si>
  <si>
    <t>${tableMetadata.energyList[0].name}</t>
  </si>
  <si>
    <t>${tableMetadata.energyList[1].name}</t>
  </si>
  <si>
    <t>${tableMetadata.energyList[2].name}</t>
  </si>
  <si>
    <t>${tableMetadata.energyList[3].name}</t>
  </si>
  <si>
    <t>名称</t>
  </si>
  <si>
    <t>${energyQuotas.shiftA.powerConsumption}</t>
  </si>
  <si>
    <t>${energyQuotas.shiftA.gasConsumption}</t>
  </si>
  <si>
    <t>${tableMetadata.material.indexItem[0].name}</t>
  </si>
  <si>
    <t>${energyQuotas.shiftB.powerConsumption}</t>
  </si>
  <si>
    <t>${energyQuotas.shiftB.gasConsumption}</t>
  </si>
  <si>
    <t>${tableMetadata.material.indexItem[1].name}</t>
  </si>
  <si>
    <t>${energyQuotas.shiftC.powerConsumption}</t>
  </si>
  <si>
    <t>${energyQuotas.shiftC.gasConsumption}</t>
  </si>
  <si>
    <t>${tableMetadata.material.indexItem[2].name}</t>
  </si>
  <si>
    <t>${energyQuotas.sum.perPowerConsumption}</t>
  </si>
  <si>
    <t>${tableMetadata.material.indexItem[3].name}</t>
  </si>
  <si>
    <t>${energyQuotas.total.perPowerConsumption}</t>
  </si>
  <si>
    <t>${energyQuotas.total.gasConsumption}</t>
  </si>
  <si>
    <t>${tableMetadata.material.indexItem[4].name}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</si>
</sst>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0.00_ "/>
    <numFmt numFmtId="41" formatCode="_ * #,##0_ ;_ * \-#,##0_ ;_ * &quot;-&quot;_ ;_ @_ "/>
    <numFmt numFmtId="178" formatCode="0.00_);\(0.00\)"/>
  </numFmts>
  <fonts count="5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ajor"/>
    </font>
    <font>
      <sz val="12"/>
      <color theme="1"/>
      <name val="宋体"/>
      <charset val="134"/>
      <scheme val="minor"/>
    </font>
    <font>
      <b/>
      <sz val="14"/>
      <name val="等线"/>
      <charset val="134"/>
    </font>
    <font>
      <sz val="12"/>
      <color rgb="FF000000"/>
      <name val="等线"/>
      <charset val="134"/>
    </font>
    <font>
      <sz val="12"/>
      <name val="等线"/>
      <charset val="134"/>
    </font>
    <font>
      <b/>
      <sz val="12"/>
      <color rgb="FF000000"/>
      <name val="等线"/>
      <charset val="134"/>
    </font>
    <font>
      <b/>
      <sz val="12"/>
      <name val="等线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2"/>
      <color rgb="FFFF0000"/>
      <name val="等线"/>
      <charset val="134"/>
    </font>
    <font>
      <sz val="12"/>
      <color rgb="FF00B050"/>
      <name val="等线"/>
      <charset val="134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b/>
      <sz val="14"/>
      <name val="宋体"/>
      <charset val="134"/>
    </font>
    <font>
      <sz val="12"/>
      <color theme="1"/>
      <name val="等线 Regular"/>
      <charset val="134"/>
    </font>
    <font>
      <b/>
      <sz val="12"/>
      <color theme="1"/>
      <name val="等线 Regular"/>
      <charset val="134"/>
    </font>
    <font>
      <sz val="12"/>
      <color theme="0" tint="-0.149998474074526"/>
      <name val="宋体"/>
      <charset val="134"/>
    </font>
    <font>
      <b/>
      <sz val="14"/>
      <color rgb="FF000000"/>
      <name val="等线"/>
      <charset val="134"/>
    </font>
    <font>
      <b/>
      <sz val="12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  <scheme val="major"/>
    </font>
    <font>
      <b/>
      <sz val="12"/>
      <name val="宋体"/>
      <charset val="134"/>
      <scheme val="major"/>
    </font>
    <font>
      <b/>
      <sz val="12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0ECFA"/>
        <bgColor indexed="64"/>
      </patternFill>
    </fill>
    <fill>
      <patternFill patternType="solid">
        <fgColor rgb="FFE3EE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7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medium">
        <color auto="1"/>
      </right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medium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Down="1">
      <left/>
      <right/>
      <top style="medium">
        <color auto="1"/>
      </top>
      <bottom/>
      <diagonal style="thin">
        <color auto="1"/>
      </diagonal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auto="1"/>
      </diagonal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43" fillId="15" borderId="7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26" borderId="74" applyNumberFormat="0" applyFont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9" fillId="0" borderId="69" applyNumberFormat="0" applyFill="0" applyAlignment="0" applyProtection="0">
      <alignment vertical="center"/>
    </xf>
    <xf numFmtId="0" fontId="37" fillId="0" borderId="69" applyNumberFormat="0" applyFill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1" fillId="0" borderId="70" applyNumberFormat="0" applyFill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42" fillId="14" borderId="71" applyNumberFormat="0" applyAlignment="0" applyProtection="0">
      <alignment vertical="center"/>
    </xf>
    <xf numFmtId="0" fontId="45" fillId="14" borderId="72" applyNumberFormat="0" applyAlignment="0" applyProtection="0">
      <alignment vertical="center"/>
    </xf>
    <xf numFmtId="0" fontId="44" fillId="18" borderId="73" applyNumberFormat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51" fillId="0" borderId="76" applyNumberFormat="0" applyFill="0" applyAlignment="0" applyProtection="0">
      <alignment vertical="center"/>
    </xf>
    <xf numFmtId="0" fontId="48" fillId="0" borderId="75" applyNumberFormat="0" applyFill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11" fillId="0" borderId="0"/>
    <xf numFmtId="0" fontId="0" fillId="0" borderId="0"/>
  </cellStyleXfs>
  <cellXfs count="37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3" fillId="0" borderId="10" xfId="5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2" borderId="9" xfId="50" applyFont="1" applyFill="1" applyBorder="1" applyAlignment="1">
      <alignment horizontal="center"/>
    </xf>
    <xf numFmtId="177" fontId="3" fillId="2" borderId="10" xfId="50" applyNumberFormat="1" applyFont="1" applyFill="1" applyBorder="1" applyAlignment="1">
      <alignment horizontal="left" vertical="center"/>
    </xf>
    <xf numFmtId="177" fontId="3" fillId="2" borderId="12" xfId="50" applyNumberFormat="1" applyFont="1" applyFill="1" applyBorder="1" applyAlignment="1">
      <alignment horizontal="center" vertical="center"/>
    </xf>
    <xf numFmtId="177" fontId="3" fillId="2" borderId="13" xfId="50" applyNumberFormat="1" applyFont="1" applyFill="1" applyBorder="1" applyAlignment="1">
      <alignment horizontal="center" vertical="center"/>
    </xf>
    <xf numFmtId="0" fontId="3" fillId="2" borderId="14" xfId="50" applyFont="1" applyFill="1" applyBorder="1" applyAlignment="1">
      <alignment horizontal="center"/>
    </xf>
    <xf numFmtId="177" fontId="3" fillId="2" borderId="15" xfId="50" applyNumberFormat="1" applyFont="1" applyFill="1" applyBorder="1" applyAlignment="1">
      <alignment horizontal="left" vertical="center"/>
    </xf>
    <xf numFmtId="177" fontId="3" fillId="2" borderId="16" xfId="50" applyNumberFormat="1" applyFont="1" applyFill="1" applyBorder="1" applyAlignment="1">
      <alignment horizontal="center" vertical="center"/>
    </xf>
    <xf numFmtId="176" fontId="4" fillId="0" borderId="1" xfId="49" applyNumberFormat="1" applyFont="1" applyBorder="1" applyAlignment="1">
      <alignment horizontal="center" vertical="center" wrapText="1"/>
    </xf>
    <xf numFmtId="176" fontId="4" fillId="0" borderId="2" xfId="49" applyNumberFormat="1" applyFont="1" applyBorder="1" applyAlignment="1">
      <alignment horizontal="center" vertical="center" wrapText="1"/>
    </xf>
    <xf numFmtId="176" fontId="4" fillId="0" borderId="17" xfId="49" applyNumberFormat="1" applyFont="1" applyBorder="1" applyAlignment="1">
      <alignment horizontal="center" vertical="center" wrapText="1"/>
    </xf>
    <xf numFmtId="176" fontId="4" fillId="0" borderId="18" xfId="49" applyNumberFormat="1" applyFont="1" applyBorder="1" applyAlignment="1">
      <alignment horizontal="center" vertical="center" wrapText="1"/>
    </xf>
    <xf numFmtId="176" fontId="4" fillId="0" borderId="6" xfId="49" applyNumberFormat="1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3" fillId="2" borderId="9" xfId="50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vertical="center"/>
    </xf>
    <xf numFmtId="177" fontId="2" fillId="2" borderId="19" xfId="0" applyNumberFormat="1" applyFont="1" applyFill="1" applyBorder="1" applyAlignment="1">
      <alignment vertical="center"/>
    </xf>
    <xf numFmtId="177" fontId="2" fillId="2" borderId="10" xfId="0" applyNumberFormat="1" applyFont="1" applyFill="1" applyBorder="1" applyAlignment="1">
      <alignment horizontal="right" vertical="center"/>
    </xf>
    <xf numFmtId="0" fontId="2" fillId="0" borderId="10" xfId="0" applyFont="1" applyFill="1" applyBorder="1" applyAlignment="1">
      <alignment vertical="center"/>
    </xf>
    <xf numFmtId="0" fontId="3" fillId="2" borderId="14" xfId="5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vertical="center"/>
    </xf>
    <xf numFmtId="177" fontId="2" fillId="2" borderId="21" xfId="0" applyNumberFormat="1" applyFont="1" applyFill="1" applyBorder="1" applyAlignment="1">
      <alignment vertical="center"/>
    </xf>
    <xf numFmtId="0" fontId="2" fillId="0" borderId="22" xfId="0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right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23" xfId="0" applyFont="1" applyFill="1" applyBorder="1" applyAlignment="1">
      <alignment horizontal="right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177" fontId="3" fillId="2" borderId="10" xfId="50" applyNumberFormat="1" applyFont="1" applyFill="1" applyBorder="1" applyAlignment="1">
      <alignment horizontal="right" vertical="center"/>
    </xf>
    <xf numFmtId="177" fontId="2" fillId="2" borderId="19" xfId="0" applyNumberFormat="1" applyFont="1" applyFill="1" applyBorder="1" applyAlignment="1">
      <alignment horizontal="right" vertical="center"/>
    </xf>
    <xf numFmtId="177" fontId="3" fillId="2" borderId="15" xfId="50" applyNumberFormat="1" applyFont="1" applyFill="1" applyBorder="1" applyAlignment="1">
      <alignment horizontal="right" vertical="center"/>
    </xf>
    <xf numFmtId="177" fontId="2" fillId="2" borderId="21" xfId="0" applyNumberFormat="1" applyFont="1" applyFill="1" applyBorder="1" applyAlignment="1">
      <alignment horizontal="right" vertical="center"/>
    </xf>
    <xf numFmtId="176" fontId="4" fillId="0" borderId="26" xfId="49" applyNumberFormat="1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5" fillId="0" borderId="10" xfId="0" applyFont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177" fontId="0" fillId="0" borderId="10" xfId="0" applyNumberFormat="1" applyBorder="1" applyAlignment="1" applyProtection="1">
      <alignment horizontal="right" vertical="center"/>
    </xf>
    <xf numFmtId="0" fontId="0" fillId="0" borderId="10" xfId="0" applyBorder="1" applyAlignment="1" applyProtection="1">
      <alignment horizontal="left" vertical="center"/>
    </xf>
    <xf numFmtId="0" fontId="6" fillId="0" borderId="27" xfId="0" applyFont="1" applyFill="1" applyBorder="1" applyAlignment="1" applyProtection="1">
      <alignment horizontal="center" vertical="center"/>
      <protection hidden="1"/>
    </xf>
    <xf numFmtId="0" fontId="6" fillId="0" borderId="8" xfId="0" applyFont="1" applyFill="1" applyBorder="1" applyAlignment="1" applyProtection="1">
      <alignment horizontal="center" vertical="center"/>
      <protection hidden="1"/>
    </xf>
    <xf numFmtId="0" fontId="7" fillId="0" borderId="3" xfId="0" applyFont="1" applyFill="1" applyBorder="1" applyAlignment="1" applyProtection="1">
      <alignment horizontal="right" vertical="center"/>
      <protection locked="0" hidden="1"/>
    </xf>
    <xf numFmtId="177" fontId="7" fillId="0" borderId="0" xfId="0" applyNumberFormat="1" applyFont="1" applyFill="1" applyBorder="1" applyAlignment="1" applyProtection="1">
      <alignment horizontal="left" vertical="center"/>
      <protection locked="0" hidden="1"/>
    </xf>
    <xf numFmtId="0" fontId="7" fillId="0" borderId="0" xfId="0" applyFont="1" applyFill="1" applyBorder="1" applyAlignment="1" applyProtection="1">
      <alignment horizontal="center" vertical="center"/>
      <protection locked="0" hidden="1"/>
    </xf>
    <xf numFmtId="0" fontId="7" fillId="0" borderId="28" xfId="0" applyFont="1" applyFill="1" applyBorder="1" applyAlignment="1" applyProtection="1">
      <alignment horizontal="right" vertical="center"/>
      <protection locked="0" hidden="1"/>
    </xf>
    <xf numFmtId="177" fontId="7" fillId="0" borderId="0" xfId="0" applyNumberFormat="1" applyFont="1" applyFill="1" applyBorder="1" applyAlignment="1" applyProtection="1">
      <alignment horizontal="left" vertical="center"/>
      <protection hidden="1"/>
    </xf>
    <xf numFmtId="2" fontId="7" fillId="0" borderId="0" xfId="0" applyNumberFormat="1" applyFont="1" applyFill="1" applyBorder="1" applyAlignment="1" applyProtection="1">
      <alignment horizontal="right" vertical="center"/>
      <protection hidden="1"/>
    </xf>
    <xf numFmtId="0" fontId="8" fillId="0" borderId="29" xfId="0" applyFont="1" applyFill="1" applyBorder="1" applyAlignment="1" applyProtection="1">
      <alignment horizontal="center" vertical="center" wrapText="1"/>
      <protection hidden="1"/>
    </xf>
    <xf numFmtId="2" fontId="9" fillId="0" borderId="4" xfId="0" applyNumberFormat="1" applyFont="1" applyFill="1" applyBorder="1" applyAlignment="1" applyProtection="1">
      <alignment horizontal="center" vertical="center"/>
      <protection hidden="1"/>
    </xf>
    <xf numFmtId="2" fontId="9" fillId="0" borderId="24" xfId="0" applyNumberFormat="1" applyFont="1" applyFill="1" applyBorder="1" applyAlignment="1" applyProtection="1">
      <alignment horizontal="center" vertical="center"/>
      <protection hidden="1"/>
    </xf>
    <xf numFmtId="2" fontId="9" fillId="0" borderId="25" xfId="0" applyNumberFormat="1" applyFont="1" applyFill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wrapText="1"/>
      <protection hidden="1"/>
    </xf>
    <xf numFmtId="0" fontId="7" fillId="0" borderId="9" xfId="0" applyFont="1" applyFill="1" applyBorder="1" applyAlignment="1" applyProtection="1">
      <alignment horizontal="center" vertical="center"/>
      <protection hidden="1"/>
    </xf>
    <xf numFmtId="0" fontId="7" fillId="0" borderId="10" xfId="0" applyFont="1" applyFill="1" applyBorder="1" applyAlignment="1" applyProtection="1">
      <alignment horizontal="center" vertical="center"/>
      <protection hidden="1"/>
    </xf>
    <xf numFmtId="0" fontId="7" fillId="0" borderId="19" xfId="0" applyFont="1" applyFill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/>
      <protection hidden="1"/>
    </xf>
    <xf numFmtId="177" fontId="7" fillId="0" borderId="9" xfId="0" applyNumberFormat="1" applyFont="1" applyFill="1" applyBorder="1" applyAlignment="1" applyProtection="1">
      <alignment horizontal="right" vertical="center"/>
      <protection hidden="1"/>
    </xf>
    <xf numFmtId="177" fontId="7" fillId="0" borderId="10" xfId="0" applyNumberFormat="1" applyFont="1" applyFill="1" applyBorder="1" applyAlignment="1" applyProtection="1">
      <alignment horizontal="right" vertical="center"/>
      <protection hidden="1"/>
    </xf>
    <xf numFmtId="177" fontId="9" fillId="0" borderId="19" xfId="0" applyNumberFormat="1" applyFont="1" applyFill="1" applyBorder="1" applyAlignment="1" applyProtection="1">
      <alignment horizontal="right" vertical="center"/>
      <protection hidden="1"/>
    </xf>
    <xf numFmtId="177" fontId="10" fillId="0" borderId="19" xfId="0" applyNumberFormat="1" applyFont="1" applyFill="1" applyBorder="1" applyAlignment="1" applyProtection="1">
      <alignment horizontal="right" vertical="center"/>
      <protection hidden="1"/>
    </xf>
    <xf numFmtId="0" fontId="11" fillId="3" borderId="30" xfId="0" applyFont="1" applyFill="1" applyBorder="1" applyAlignment="1">
      <alignment horizontal="left" vertical="center"/>
    </xf>
    <xf numFmtId="177" fontId="11" fillId="3" borderId="9" xfId="0" applyNumberFormat="1" applyFont="1" applyFill="1" applyBorder="1" applyAlignment="1">
      <alignment horizontal="right" vertical="center"/>
    </xf>
    <xf numFmtId="177" fontId="11" fillId="3" borderId="10" xfId="0" applyNumberFormat="1" applyFont="1" applyFill="1" applyBorder="1" applyAlignment="1">
      <alignment horizontal="right" vertical="center"/>
    </xf>
    <xf numFmtId="177" fontId="11" fillId="3" borderId="19" xfId="0" applyNumberFormat="1" applyFont="1" applyFill="1" applyBorder="1" applyAlignment="1">
      <alignment horizontal="right" vertical="center"/>
    </xf>
    <xf numFmtId="0" fontId="8" fillId="0" borderId="30" xfId="0" applyFont="1" applyFill="1" applyBorder="1" applyAlignment="1" applyProtection="1">
      <alignment horizontal="left" vertical="center"/>
      <protection hidden="1"/>
    </xf>
    <xf numFmtId="177" fontId="7" fillId="0" borderId="19" xfId="0" applyNumberFormat="1" applyFont="1" applyFill="1" applyBorder="1" applyAlignment="1" applyProtection="1">
      <alignment horizontal="right" vertical="center"/>
      <protection hidden="1"/>
    </xf>
    <xf numFmtId="177" fontId="8" fillId="0" borderId="9" xfId="0" applyNumberFormat="1" applyFont="1" applyFill="1" applyBorder="1" applyAlignment="1" applyProtection="1">
      <alignment horizontal="right" vertical="center"/>
      <protection hidden="1"/>
    </xf>
    <xf numFmtId="177" fontId="8" fillId="0" borderId="19" xfId="0" applyNumberFormat="1" applyFont="1" applyFill="1" applyBorder="1" applyAlignment="1" applyProtection="1">
      <alignment horizontal="right" vertical="center"/>
      <protection hidden="1"/>
    </xf>
    <xf numFmtId="0" fontId="10" fillId="3" borderId="31" xfId="0" applyFont="1" applyFill="1" applyBorder="1" applyAlignment="1" applyProtection="1">
      <alignment horizontal="center" vertical="center"/>
      <protection locked="0" hidden="1"/>
    </xf>
    <xf numFmtId="0" fontId="10" fillId="3" borderId="11" xfId="0" applyFont="1" applyFill="1" applyBorder="1" applyAlignment="1" applyProtection="1">
      <alignment horizontal="center" vertical="center"/>
      <protection locked="0" hidden="1"/>
    </xf>
    <xf numFmtId="0" fontId="10" fillId="0" borderId="9" xfId="0" applyFont="1" applyFill="1" applyBorder="1" applyAlignment="1" applyProtection="1">
      <alignment horizontal="center" vertical="center"/>
      <protection hidden="1"/>
    </xf>
    <xf numFmtId="2" fontId="7" fillId="0" borderId="10" xfId="0" applyNumberFormat="1" applyFont="1" applyFill="1" applyBorder="1" applyAlignment="1" applyProtection="1">
      <alignment horizontal="center" vertical="center"/>
      <protection hidden="1"/>
    </xf>
    <xf numFmtId="2" fontId="7" fillId="0" borderId="10" xfId="0" applyNumberFormat="1" applyFont="1" applyFill="1" applyBorder="1" applyAlignment="1" applyProtection="1">
      <alignment horizontal="center" vertical="center" shrinkToFit="1"/>
      <protection hidden="1"/>
    </xf>
    <xf numFmtId="0" fontId="8" fillId="0" borderId="9" xfId="0" applyFont="1" applyFill="1" applyBorder="1" applyAlignment="1" applyProtection="1">
      <alignment horizontal="center" vertical="center"/>
      <protection hidden="1"/>
    </xf>
    <xf numFmtId="177" fontId="7" fillId="0" borderId="10" xfId="0" applyNumberFormat="1" applyFont="1" applyFill="1" applyBorder="1" applyAlignment="1" applyProtection="1">
      <alignment horizontal="right" vertical="center" shrinkToFit="1"/>
      <protection hidden="1"/>
    </xf>
    <xf numFmtId="0" fontId="8" fillId="0" borderId="14" xfId="0" applyFont="1" applyFill="1" applyBorder="1" applyAlignment="1" applyProtection="1">
      <alignment horizontal="center" vertical="center"/>
      <protection hidden="1"/>
    </xf>
    <xf numFmtId="177" fontId="7" fillId="0" borderId="15" xfId="0" applyNumberFormat="1" applyFont="1" applyFill="1" applyBorder="1" applyAlignment="1" applyProtection="1">
      <alignment horizontal="right" vertical="center" shrinkToFit="1"/>
      <protection hidden="1"/>
    </xf>
    <xf numFmtId="177" fontId="7" fillId="0" borderId="15" xfId="0" applyNumberFormat="1" applyFont="1" applyFill="1" applyBorder="1" applyAlignment="1" applyProtection="1">
      <alignment horizontal="right" vertical="center"/>
      <protection hidden="1"/>
    </xf>
    <xf numFmtId="0" fontId="6" fillId="0" borderId="32" xfId="0" applyFont="1" applyFill="1" applyBorder="1" applyAlignment="1" applyProtection="1">
      <alignment horizontal="center" vertical="center"/>
      <protection hidden="1"/>
    </xf>
    <xf numFmtId="0" fontId="12" fillId="0" borderId="28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right" vertical="center"/>
    </xf>
    <xf numFmtId="0" fontId="12" fillId="0" borderId="23" xfId="0" applyFont="1" applyFill="1" applyBorder="1" applyAlignment="1">
      <alignment horizontal="right" vertical="center"/>
    </xf>
    <xf numFmtId="0" fontId="10" fillId="0" borderId="33" xfId="0" applyFont="1" applyFill="1" applyBorder="1" applyAlignment="1" applyProtection="1">
      <alignment horizontal="center" vertical="center"/>
      <protection hidden="1"/>
    </xf>
    <xf numFmtId="0" fontId="10" fillId="0" borderId="34" xfId="0" applyFont="1" applyFill="1" applyBorder="1" applyAlignment="1" applyProtection="1">
      <alignment horizontal="center" vertical="center"/>
      <protection hidden="1"/>
    </xf>
    <xf numFmtId="0" fontId="10" fillId="0" borderId="35" xfId="0" applyFont="1" applyFill="1" applyBorder="1" applyAlignment="1" applyProtection="1">
      <alignment horizontal="center" vertical="center"/>
      <protection hidden="1"/>
    </xf>
    <xf numFmtId="0" fontId="8" fillId="0" borderId="11" xfId="0" applyFont="1" applyFill="1" applyBorder="1" applyAlignment="1" applyProtection="1">
      <alignment horizontal="center" vertical="center"/>
      <protection hidden="1"/>
    </xf>
    <xf numFmtId="0" fontId="8" fillId="0" borderId="36" xfId="0" applyFont="1" applyFill="1" applyBorder="1" applyAlignment="1" applyProtection="1">
      <alignment horizontal="center" vertical="center" shrinkToFit="1"/>
      <protection hidden="1"/>
    </xf>
    <xf numFmtId="177" fontId="8" fillId="0" borderId="10" xfId="0" applyNumberFormat="1" applyFont="1" applyFill="1" applyBorder="1" applyAlignment="1" applyProtection="1">
      <alignment horizontal="right" vertical="center"/>
      <protection hidden="1"/>
    </xf>
    <xf numFmtId="177" fontId="13" fillId="0" borderId="10" xfId="0" applyNumberFormat="1" applyFont="1" applyFill="1" applyBorder="1" applyAlignment="1" applyProtection="1">
      <alignment horizontal="right" vertical="center"/>
      <protection hidden="1"/>
    </xf>
    <xf numFmtId="177" fontId="14" fillId="0" borderId="10" xfId="0" applyNumberFormat="1" applyFont="1" applyFill="1" applyBorder="1" applyAlignment="1" applyProtection="1">
      <alignment horizontal="right" vertical="center"/>
      <protection hidden="1"/>
    </xf>
    <xf numFmtId="0" fontId="10" fillId="3" borderId="36" xfId="0" applyFont="1" applyFill="1" applyBorder="1" applyAlignment="1" applyProtection="1">
      <alignment horizontal="center" vertical="center"/>
      <protection locked="0" hidden="1"/>
    </xf>
    <xf numFmtId="0" fontId="8" fillId="0" borderId="10" xfId="0" applyFont="1" applyFill="1" applyBorder="1" applyAlignment="1" applyProtection="1">
      <alignment horizontal="right" vertical="center" shrinkToFit="1"/>
      <protection hidden="1"/>
    </xf>
    <xf numFmtId="177" fontId="8" fillId="0" borderId="20" xfId="0" applyNumberFormat="1" applyFont="1" applyFill="1" applyBorder="1" applyAlignment="1" applyProtection="1">
      <alignment horizontal="right" vertical="center"/>
      <protection hidden="1"/>
    </xf>
    <xf numFmtId="177" fontId="8" fillId="0" borderId="37" xfId="0" applyNumberFormat="1" applyFont="1" applyFill="1" applyBorder="1" applyAlignment="1" applyProtection="1">
      <alignment horizontal="right" vertical="center"/>
      <protection hidden="1"/>
    </xf>
    <xf numFmtId="177" fontId="8" fillId="0" borderId="38" xfId="0" applyNumberFormat="1" applyFont="1" applyFill="1" applyBorder="1" applyAlignment="1" applyProtection="1">
      <alignment horizontal="right" vertical="center"/>
      <protection hidden="1"/>
    </xf>
    <xf numFmtId="177" fontId="8" fillId="0" borderId="10" xfId="0" applyNumberFormat="1" applyFont="1" applyFill="1" applyBorder="1" applyAlignment="1" applyProtection="1">
      <alignment horizontal="right" vertical="center" shrinkToFit="1"/>
      <protection hidden="1"/>
    </xf>
    <xf numFmtId="177" fontId="8" fillId="0" borderId="15" xfId="0" applyNumberFormat="1" applyFont="1" applyFill="1" applyBorder="1" applyAlignment="1" applyProtection="1">
      <alignment horizontal="right" vertical="center"/>
      <protection hidden="1"/>
    </xf>
    <xf numFmtId="177" fontId="8" fillId="0" borderId="22" xfId="0" applyNumberFormat="1" applyFont="1" applyFill="1" applyBorder="1" applyAlignment="1" applyProtection="1">
      <alignment horizontal="right" vertical="center"/>
      <protection hidden="1"/>
    </xf>
    <xf numFmtId="177" fontId="8" fillId="0" borderId="39" xfId="0" applyNumberFormat="1" applyFont="1" applyFill="1" applyBorder="1" applyAlignment="1" applyProtection="1">
      <alignment horizontal="right" vertical="center"/>
      <protection hidden="1"/>
    </xf>
    <xf numFmtId="177" fontId="8" fillId="0" borderId="40" xfId="0" applyNumberFormat="1" applyFont="1" applyFill="1" applyBorder="1" applyAlignment="1" applyProtection="1">
      <alignment horizontal="right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0" fontId="6" fillId="0" borderId="2" xfId="0" applyFont="1" applyFill="1" applyBorder="1" applyAlignment="1" applyProtection="1">
      <alignment horizontal="center" vertical="center"/>
      <protection hidden="1"/>
    </xf>
    <xf numFmtId="0" fontId="15" fillId="0" borderId="3" xfId="0" applyFont="1" applyFill="1" applyBorder="1" applyAlignment="1" applyProtection="1">
      <alignment horizontal="right" vertical="center"/>
      <protection locked="0" hidden="1"/>
    </xf>
    <xf numFmtId="177" fontId="15" fillId="0" borderId="0" xfId="0" applyNumberFormat="1" applyFont="1" applyFill="1" applyBorder="1" applyAlignment="1" applyProtection="1">
      <alignment horizontal="left" vertical="center"/>
      <protection locked="0" hidden="1"/>
    </xf>
    <xf numFmtId="0" fontId="15" fillId="0" borderId="0" xfId="0" applyFont="1" applyFill="1" applyBorder="1" applyAlignment="1" applyProtection="1">
      <alignment horizontal="center" vertical="center"/>
      <protection locked="0" hidden="1"/>
    </xf>
    <xf numFmtId="0" fontId="15" fillId="0" borderId="0" xfId="0" applyFont="1" applyFill="1" applyBorder="1" applyAlignment="1" applyProtection="1">
      <alignment horizontal="right" vertical="center"/>
      <protection locked="0" hidden="1"/>
    </xf>
    <xf numFmtId="177" fontId="15" fillId="0" borderId="0" xfId="0" applyNumberFormat="1" applyFont="1" applyFill="1" applyBorder="1" applyAlignment="1" applyProtection="1">
      <alignment horizontal="left" vertical="center"/>
      <protection hidden="1"/>
    </xf>
    <xf numFmtId="2" fontId="16" fillId="0" borderId="4" xfId="0" applyNumberFormat="1" applyFont="1" applyFill="1" applyBorder="1" applyAlignment="1" applyProtection="1">
      <alignment horizontal="center" vertical="center"/>
      <protection hidden="1"/>
    </xf>
    <xf numFmtId="2" fontId="16" fillId="0" borderId="24" xfId="0" applyNumberFormat="1" applyFont="1" applyFill="1" applyBorder="1" applyAlignment="1" applyProtection="1">
      <alignment horizontal="center" vertical="center"/>
      <protection hidden="1"/>
    </xf>
    <xf numFmtId="2" fontId="16" fillId="0" borderId="25" xfId="0" applyNumberFormat="1" applyFont="1" applyFill="1" applyBorder="1" applyAlignment="1" applyProtection="1">
      <alignment horizontal="center" vertical="center"/>
      <protection hidden="1"/>
    </xf>
    <xf numFmtId="0" fontId="15" fillId="0" borderId="9" xfId="0" applyFont="1" applyFill="1" applyBorder="1" applyAlignment="1" applyProtection="1">
      <alignment horizontal="center" vertical="center"/>
      <protection hidden="1"/>
    </xf>
    <xf numFmtId="0" fontId="15" fillId="0" borderId="10" xfId="0" applyFont="1" applyFill="1" applyBorder="1" applyAlignment="1" applyProtection="1">
      <alignment horizontal="center" vertical="center"/>
      <protection hidden="1"/>
    </xf>
    <xf numFmtId="0" fontId="15" fillId="0" borderId="19" xfId="0" applyFont="1" applyFill="1" applyBorder="1" applyAlignment="1" applyProtection="1">
      <alignment horizontal="center" vertical="center"/>
      <protection hidden="1"/>
    </xf>
    <xf numFmtId="177" fontId="15" fillId="0" borderId="9" xfId="0" applyNumberFormat="1" applyFont="1" applyFill="1" applyBorder="1" applyAlignment="1" applyProtection="1">
      <alignment horizontal="right" vertical="center"/>
      <protection hidden="1"/>
    </xf>
    <xf numFmtId="177" fontId="15" fillId="0" borderId="10" xfId="0" applyNumberFormat="1" applyFont="1" applyFill="1" applyBorder="1" applyAlignment="1" applyProtection="1">
      <alignment horizontal="right" vertical="center"/>
      <protection hidden="1"/>
    </xf>
    <xf numFmtId="177" fontId="16" fillId="0" borderId="19" xfId="0" applyNumberFormat="1" applyFont="1" applyFill="1" applyBorder="1" applyAlignment="1" applyProtection="1">
      <alignment horizontal="right" vertical="center"/>
      <protection hidden="1"/>
    </xf>
    <xf numFmtId="177" fontId="15" fillId="0" borderId="19" xfId="0" applyNumberFormat="1" applyFont="1" applyFill="1" applyBorder="1" applyAlignment="1" applyProtection="1">
      <alignment horizontal="right" vertical="center"/>
      <protection hidden="1"/>
    </xf>
    <xf numFmtId="0" fontId="11" fillId="0" borderId="30" xfId="0" applyFont="1" applyFill="1" applyBorder="1" applyAlignment="1">
      <alignment horizontal="left" vertical="center"/>
    </xf>
    <xf numFmtId="2" fontId="15" fillId="0" borderId="10" xfId="0" applyNumberFormat="1" applyFont="1" applyFill="1" applyBorder="1" applyAlignment="1" applyProtection="1">
      <alignment horizontal="center" vertical="center"/>
      <protection hidden="1"/>
    </xf>
    <xf numFmtId="2" fontId="15" fillId="0" borderId="10" xfId="0" applyNumberFormat="1" applyFont="1" applyFill="1" applyBorder="1" applyAlignment="1" applyProtection="1">
      <alignment horizontal="center" vertical="center" shrinkToFit="1"/>
      <protection hidden="1"/>
    </xf>
    <xf numFmtId="2" fontId="15" fillId="0" borderId="19" xfId="0" applyNumberFormat="1" applyFont="1" applyFill="1" applyBorder="1" applyAlignment="1" applyProtection="1">
      <alignment horizontal="center" vertical="center" shrinkToFit="1"/>
      <protection hidden="1"/>
    </xf>
    <xf numFmtId="177" fontId="15" fillId="0" borderId="10" xfId="0" applyNumberFormat="1" applyFont="1" applyFill="1" applyBorder="1" applyAlignment="1" applyProtection="1">
      <alignment horizontal="right" vertical="center" shrinkToFit="1"/>
      <protection hidden="1"/>
    </xf>
    <xf numFmtId="177" fontId="15" fillId="0" borderId="15" xfId="0" applyNumberFormat="1" applyFont="1" applyFill="1" applyBorder="1" applyAlignment="1" applyProtection="1">
      <alignment horizontal="right" vertical="center" shrinkToFit="1"/>
      <protection hidden="1"/>
    </xf>
    <xf numFmtId="177" fontId="15" fillId="0" borderId="15" xfId="0" applyNumberFormat="1" applyFont="1" applyFill="1" applyBorder="1" applyAlignment="1" applyProtection="1">
      <alignment horizontal="right" vertical="center"/>
      <protection hidden="1"/>
    </xf>
    <xf numFmtId="177" fontId="15" fillId="0" borderId="21" xfId="0" applyNumberFormat="1" applyFont="1" applyFill="1" applyBorder="1" applyAlignment="1" applyProtection="1">
      <alignment horizontal="right" vertical="center"/>
      <protection hidden="1"/>
    </xf>
    <xf numFmtId="0" fontId="6" fillId="0" borderId="17" xfId="0" applyFont="1" applyFill="1" applyBorder="1" applyAlignment="1" applyProtection="1">
      <alignment horizontal="center" vertical="center"/>
      <protection hidden="1"/>
    </xf>
    <xf numFmtId="2" fontId="15" fillId="0" borderId="0" xfId="0" applyNumberFormat="1" applyFont="1" applyFill="1" applyBorder="1" applyAlignment="1" applyProtection="1">
      <alignment horizontal="right" vertical="center"/>
      <protection hidden="1"/>
    </xf>
    <xf numFmtId="14" fontId="8" fillId="0" borderId="0" xfId="0" applyNumberFormat="1" applyFont="1" applyFill="1" applyAlignment="1" applyProtection="1">
      <alignment horizontal="right" vertical="center"/>
      <protection locked="0"/>
    </xf>
    <xf numFmtId="14" fontId="8" fillId="0" borderId="23" xfId="0" applyNumberFormat="1" applyFont="1" applyFill="1" applyBorder="1" applyAlignment="1" applyProtection="1">
      <alignment horizontal="right" vertical="center"/>
      <protection locked="0"/>
    </xf>
    <xf numFmtId="0" fontId="10" fillId="0" borderId="4" xfId="0" applyFont="1" applyFill="1" applyBorder="1" applyAlignment="1" applyProtection="1">
      <alignment horizontal="center" vertical="center"/>
      <protection hidden="1"/>
    </xf>
    <xf numFmtId="0" fontId="10" fillId="0" borderId="24" xfId="0" applyFont="1" applyFill="1" applyBorder="1" applyAlignment="1" applyProtection="1">
      <alignment horizontal="center" vertical="center"/>
      <protection hidden="1"/>
    </xf>
    <xf numFmtId="0" fontId="10" fillId="0" borderId="25" xfId="0" applyFont="1" applyFill="1" applyBorder="1" applyAlignment="1" applyProtection="1">
      <alignment horizontal="center" vertical="center"/>
      <protection hidden="1"/>
    </xf>
    <xf numFmtId="0" fontId="8" fillId="0" borderId="10" xfId="0" applyFont="1" applyFill="1" applyBorder="1" applyAlignment="1" applyProtection="1">
      <alignment horizontal="center" vertical="center"/>
      <protection hidden="1"/>
    </xf>
    <xf numFmtId="0" fontId="8" fillId="0" borderId="19" xfId="0" applyFont="1" applyFill="1" applyBorder="1" applyAlignment="1" applyProtection="1">
      <alignment horizontal="center" vertical="center" shrinkToFit="1"/>
      <protection hidden="1"/>
    </xf>
    <xf numFmtId="0" fontId="10" fillId="3" borderId="41" xfId="0" applyFont="1" applyFill="1" applyBorder="1" applyAlignment="1" applyProtection="1">
      <alignment horizontal="center" vertical="center"/>
      <protection locked="0" hidden="1"/>
    </xf>
    <xf numFmtId="0" fontId="8" fillId="0" borderId="20" xfId="0" applyFont="1" applyFill="1" applyBorder="1" applyAlignment="1" applyProtection="1">
      <alignment horizontal="right" vertical="center" shrinkToFit="1"/>
      <protection hidden="1"/>
    </xf>
    <xf numFmtId="177" fontId="8" fillId="0" borderId="20" xfId="0" applyNumberFormat="1" applyFont="1" applyFill="1" applyBorder="1" applyAlignment="1" applyProtection="1">
      <alignment horizontal="right" vertical="center" shrinkToFit="1"/>
      <protection hidden="1"/>
    </xf>
    <xf numFmtId="177" fontId="8" fillId="0" borderId="21" xfId="0" applyNumberFormat="1" applyFont="1" applyFill="1" applyBorder="1" applyAlignment="1" applyProtection="1">
      <alignment horizontal="right" vertical="center"/>
      <protection hidden="1"/>
    </xf>
    <xf numFmtId="177" fontId="17" fillId="3" borderId="37" xfId="0" applyNumberFormat="1" applyFont="1" applyFill="1" applyBorder="1" applyAlignment="1">
      <alignment horizontal="center" vertical="center"/>
    </xf>
    <xf numFmtId="177" fontId="17" fillId="3" borderId="42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 wrapText="1"/>
    </xf>
    <xf numFmtId="177" fontId="18" fillId="4" borderId="10" xfId="0" applyNumberFormat="1" applyFont="1" applyFill="1" applyBorder="1" applyAlignment="1" applyProtection="1">
      <alignment horizontal="center" vertical="center"/>
      <protection locked="0" hidden="1"/>
    </xf>
    <xf numFmtId="177" fontId="19" fillId="0" borderId="10" xfId="0" applyNumberFormat="1" applyFont="1" applyFill="1" applyBorder="1" applyAlignment="1" applyProtection="1">
      <alignment horizontal="center" vertical="center"/>
    </xf>
    <xf numFmtId="177" fontId="11" fillId="0" borderId="12" xfId="0" applyNumberFormat="1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177" fontId="0" fillId="0" borderId="11" xfId="0" applyNumberFormat="1" applyFill="1" applyBorder="1" applyAlignment="1">
      <alignment horizontal="center" vertical="center"/>
    </xf>
    <xf numFmtId="0" fontId="18" fillId="0" borderId="10" xfId="0" applyFont="1" applyFill="1" applyBorder="1" applyAlignment="1" applyProtection="1">
      <alignment horizontal="left" vertical="center"/>
    </xf>
    <xf numFmtId="2" fontId="18" fillId="0" borderId="10" xfId="0" applyNumberFormat="1" applyFont="1" applyFill="1" applyBorder="1" applyAlignment="1" applyProtection="1">
      <alignment horizontal="center" vertical="center"/>
      <protection hidden="1"/>
    </xf>
    <xf numFmtId="177" fontId="18" fillId="0" borderId="10" xfId="0" applyNumberFormat="1" applyFont="1" applyFill="1" applyBorder="1" applyAlignment="1" applyProtection="1">
      <alignment horizontal="right" vertical="center"/>
      <protection hidden="1"/>
    </xf>
    <xf numFmtId="177" fontId="18" fillId="4" borderId="10" xfId="0" applyNumberFormat="1" applyFont="1" applyFill="1" applyBorder="1" applyAlignment="1" applyProtection="1">
      <alignment horizontal="right" vertical="center"/>
      <protection locked="0" hidden="1"/>
    </xf>
    <xf numFmtId="177" fontId="18" fillId="0" borderId="10" xfId="0" applyNumberFormat="1" applyFont="1" applyFill="1" applyBorder="1" applyAlignment="1" applyProtection="1">
      <alignment horizontal="right" vertical="center"/>
    </xf>
    <xf numFmtId="177" fontId="17" fillId="3" borderId="20" xfId="0" applyNumberFormat="1" applyFont="1" applyFill="1" applyBorder="1" applyAlignment="1">
      <alignment horizontal="center" vertical="center"/>
    </xf>
    <xf numFmtId="0" fontId="17" fillId="3" borderId="37" xfId="0" applyFont="1" applyFill="1" applyBorder="1" applyAlignment="1">
      <alignment horizontal="center" vertical="center"/>
    </xf>
    <xf numFmtId="0" fontId="17" fillId="3" borderId="42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177" fontId="11" fillId="0" borderId="10" xfId="0" applyNumberFormat="1" applyFont="1" applyFill="1" applyBorder="1" applyAlignment="1">
      <alignment horizontal="right" vertical="center"/>
    </xf>
    <xf numFmtId="177" fontId="20" fillId="4" borderId="10" xfId="0" applyNumberFormat="1" applyFont="1" applyFill="1" applyBorder="1" applyAlignment="1" applyProtection="1">
      <alignment horizontal="right" vertical="center"/>
      <protection locked="0"/>
    </xf>
    <xf numFmtId="177" fontId="11" fillId="0" borderId="10" xfId="0" applyNumberFormat="1" applyFont="1" applyFill="1" applyBorder="1" applyAlignment="1" applyProtection="1">
      <alignment horizontal="right" vertical="center"/>
    </xf>
    <xf numFmtId="0" fontId="17" fillId="3" borderId="10" xfId="0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177" fontId="5" fillId="0" borderId="10" xfId="0" applyNumberFormat="1" applyFont="1" applyFill="1" applyBorder="1" applyProtection="1">
      <alignment vertical="center"/>
    </xf>
    <xf numFmtId="177" fontId="5" fillId="0" borderId="10" xfId="0" applyNumberFormat="1" applyFont="1" applyFill="1" applyBorder="1" applyAlignment="1" applyProtection="1">
      <alignment horizontal="right" vertical="center"/>
    </xf>
    <xf numFmtId="0" fontId="5" fillId="3" borderId="10" xfId="0" applyFont="1" applyFill="1" applyBorder="1" applyAlignment="1" applyProtection="1">
      <alignment horizontal="left" vertical="center"/>
    </xf>
    <xf numFmtId="177" fontId="5" fillId="3" borderId="10" xfId="0" applyNumberFormat="1" applyFont="1" applyFill="1" applyBorder="1" applyAlignment="1" applyProtection="1">
      <alignment horizontal="right" vertical="center"/>
    </xf>
    <xf numFmtId="0" fontId="5" fillId="3" borderId="10" xfId="0" applyFont="1" applyFill="1" applyBorder="1" applyAlignment="1" applyProtection="1">
      <alignment horizontal="left" vertical="center" indent="1"/>
    </xf>
    <xf numFmtId="0" fontId="5" fillId="0" borderId="10" xfId="0" applyFont="1" applyFill="1" applyBorder="1" applyAlignment="1" applyProtection="1">
      <alignment horizontal="left" vertical="center" indent="2"/>
    </xf>
    <xf numFmtId="177" fontId="5" fillId="3" borderId="10" xfId="0" applyNumberFormat="1" applyFont="1" applyFill="1" applyBorder="1" applyAlignment="1" applyProtection="1">
      <alignment horizontal="left" vertical="center"/>
    </xf>
    <xf numFmtId="177" fontId="5" fillId="0" borderId="10" xfId="0" applyNumberFormat="1" applyFont="1" applyFill="1" applyBorder="1" applyAlignment="1" applyProtection="1">
      <alignment horizontal="center" vertical="center"/>
    </xf>
    <xf numFmtId="0" fontId="5" fillId="0" borderId="10" xfId="0" applyFont="1" applyFill="1" applyBorder="1" applyProtection="1">
      <alignment vertical="center"/>
    </xf>
    <xf numFmtId="0" fontId="0" fillId="0" borderId="0" xfId="0" applyNumberFormat="1">
      <alignment vertical="center"/>
    </xf>
    <xf numFmtId="0" fontId="21" fillId="3" borderId="10" xfId="0" applyFont="1" applyFill="1" applyBorder="1" applyAlignment="1" applyProtection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left" vertical="center"/>
    </xf>
    <xf numFmtId="0" fontId="0" fillId="0" borderId="10" xfId="0" applyFill="1" applyBorder="1" applyAlignment="1" applyProtection="1">
      <alignment vertical="center"/>
    </xf>
    <xf numFmtId="0" fontId="0" fillId="0" borderId="10" xfId="0" applyBorder="1">
      <alignment vertical="center"/>
    </xf>
    <xf numFmtId="0" fontId="5" fillId="0" borderId="10" xfId="0" applyFont="1" applyBorder="1" applyAlignment="1" applyProtection="1">
      <alignment horizontal="left" vertical="center"/>
    </xf>
    <xf numFmtId="177" fontId="0" fillId="4" borderId="10" xfId="0" applyNumberFormat="1" applyFill="1" applyBorder="1" applyAlignment="1" applyProtection="1">
      <alignment horizontal="center" vertical="center"/>
      <protection locked="0"/>
    </xf>
    <xf numFmtId="0" fontId="0" fillId="0" borderId="10" xfId="0" applyFill="1" applyBorder="1" applyAlignment="1" applyProtection="1">
      <alignment horizontal="center" vertical="center"/>
    </xf>
    <xf numFmtId="0" fontId="0" fillId="4" borderId="10" xfId="0" applyFill="1" applyBorder="1" applyProtection="1">
      <alignment vertical="center"/>
      <protection locked="0"/>
    </xf>
    <xf numFmtId="0" fontId="21" fillId="3" borderId="37" xfId="0" applyFont="1" applyFill="1" applyBorder="1" applyAlignment="1" applyProtection="1">
      <alignment horizontal="center" vertical="center"/>
    </xf>
    <xf numFmtId="0" fontId="21" fillId="3" borderId="42" xfId="0" applyFont="1" applyFill="1" applyBorder="1" applyAlignment="1" applyProtection="1">
      <alignment horizontal="center" vertical="center"/>
    </xf>
    <xf numFmtId="0" fontId="21" fillId="3" borderId="20" xfId="0" applyFont="1" applyFill="1" applyBorder="1" applyAlignment="1" applyProtection="1">
      <alignment horizontal="center" vertical="center"/>
    </xf>
    <xf numFmtId="177" fontId="0" fillId="0" borderId="10" xfId="0" applyNumberFormat="1" applyFill="1" applyBorder="1" applyAlignment="1" applyProtection="1">
      <alignment vertical="center"/>
    </xf>
    <xf numFmtId="177" fontId="0" fillId="0" borderId="10" xfId="0" applyNumberFormat="1" applyFill="1" applyBorder="1" applyAlignment="1" applyProtection="1">
      <alignment horizontal="left" vertical="center"/>
    </xf>
    <xf numFmtId="177" fontId="0" fillId="4" borderId="10" xfId="0" applyNumberFormat="1" applyFill="1" applyBorder="1" applyAlignment="1" applyProtection="1">
      <alignment horizontal="left" vertical="center"/>
      <protection locked="0"/>
    </xf>
    <xf numFmtId="14" fontId="22" fillId="0" borderId="10" xfId="0" applyNumberFormat="1" applyFont="1" applyFill="1" applyBorder="1" applyAlignment="1">
      <alignment horizontal="center" vertical="center"/>
    </xf>
    <xf numFmtId="0" fontId="22" fillId="0" borderId="37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left" vertical="center"/>
    </xf>
    <xf numFmtId="177" fontId="5" fillId="0" borderId="10" xfId="0" applyNumberFormat="1" applyFont="1" applyFill="1" applyBorder="1">
      <alignment vertical="center"/>
    </xf>
    <xf numFmtId="176" fontId="23" fillId="0" borderId="0" xfId="0" applyNumberFormat="1" applyFont="1" applyFill="1" applyAlignment="1"/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43" xfId="0" applyFont="1" applyFill="1" applyBorder="1" applyAlignment="1">
      <alignment horizontal="center" vertical="center" wrapText="1"/>
    </xf>
    <xf numFmtId="0" fontId="0" fillId="0" borderId="44" xfId="0" applyFont="1" applyFill="1" applyBorder="1" applyAlignment="1">
      <alignment horizontal="center"/>
    </xf>
    <xf numFmtId="0" fontId="25" fillId="0" borderId="4" xfId="0" applyFont="1" applyFill="1" applyBorder="1" applyAlignment="1">
      <alignment horizontal="center" vertical="center"/>
    </xf>
    <xf numFmtId="0" fontId="25" fillId="0" borderId="24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/>
    </xf>
    <xf numFmtId="0" fontId="0" fillId="0" borderId="46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37" xfId="0" applyFont="1" applyFill="1" applyBorder="1" applyAlignment="1">
      <alignment horizontal="center" vertical="center"/>
    </xf>
    <xf numFmtId="177" fontId="24" fillId="0" borderId="9" xfId="0" applyNumberFormat="1" applyFont="1" applyFill="1" applyBorder="1" applyAlignment="1">
      <alignment horizontal="center" vertical="center"/>
    </xf>
    <xf numFmtId="177" fontId="24" fillId="0" borderId="10" xfId="0" applyNumberFormat="1" applyFont="1" applyFill="1" applyBorder="1" applyAlignment="1">
      <alignment horizontal="center" vertical="center"/>
    </xf>
    <xf numFmtId="177" fontId="24" fillId="0" borderId="37" xfId="0" applyNumberFormat="1" applyFont="1" applyFill="1" applyBorder="1" applyAlignment="1">
      <alignment horizontal="center" vertical="center"/>
    </xf>
    <xf numFmtId="0" fontId="24" fillId="0" borderId="31" xfId="0" applyFont="1" applyFill="1" applyBorder="1" applyAlignment="1">
      <alignment horizontal="center" vertical="center"/>
    </xf>
    <xf numFmtId="0" fontId="24" fillId="0" borderId="47" xfId="0" applyFont="1" applyFill="1" applyBorder="1" applyAlignment="1">
      <alignment horizontal="center" vertical="center"/>
    </xf>
    <xf numFmtId="0" fontId="24" fillId="0" borderId="48" xfId="0" applyFont="1" applyFill="1" applyBorder="1" applyAlignment="1">
      <alignment horizontal="center" vertical="center"/>
    </xf>
    <xf numFmtId="0" fontId="24" fillId="0" borderId="49" xfId="0" applyFont="1" applyFill="1" applyBorder="1" applyAlignment="1">
      <alignment horizontal="center" vertical="center"/>
    </xf>
    <xf numFmtId="177" fontId="24" fillId="0" borderId="48" xfId="0" applyNumberFormat="1" applyFont="1" applyFill="1" applyBorder="1" applyAlignment="1">
      <alignment horizontal="center" vertical="center"/>
    </xf>
    <xf numFmtId="177" fontId="24" fillId="0" borderId="12" xfId="0" applyNumberFormat="1" applyFont="1" applyFill="1" applyBorder="1" applyAlignment="1">
      <alignment horizontal="center" vertical="center"/>
    </xf>
    <xf numFmtId="177" fontId="24" fillId="0" borderId="49" xfId="0" applyNumberFormat="1" applyFont="1" applyFill="1" applyBorder="1" applyAlignment="1">
      <alignment horizontal="center" vertical="center"/>
    </xf>
    <xf numFmtId="177" fontId="24" fillId="0" borderId="14" xfId="0" applyNumberFormat="1" applyFont="1" applyFill="1" applyBorder="1" applyAlignment="1">
      <alignment horizontal="center" vertical="center"/>
    </xf>
    <xf numFmtId="177" fontId="24" fillId="0" borderId="15" xfId="0" applyNumberFormat="1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/>
    </xf>
    <xf numFmtId="0" fontId="25" fillId="0" borderId="2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4" fillId="0" borderId="51" xfId="0" applyFont="1" applyFill="1" applyBorder="1" applyAlignment="1">
      <alignment horizontal="center" vertical="center" wrapText="1"/>
    </xf>
    <xf numFmtId="0" fontId="0" fillId="0" borderId="52" xfId="0" applyFont="1" applyFill="1" applyBorder="1" applyAlignment="1">
      <alignment horizontal="center"/>
    </xf>
    <xf numFmtId="0" fontId="26" fillId="0" borderId="9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0" fillId="0" borderId="53" xfId="0" applyFont="1" applyFill="1" applyBorder="1" applyAlignment="1">
      <alignment horizontal="center"/>
    </xf>
    <xf numFmtId="177" fontId="24" fillId="0" borderId="10" xfId="0" applyNumberFormat="1" applyFont="1" applyFill="1" applyBorder="1" applyAlignment="1">
      <alignment vertical="center"/>
    </xf>
    <xf numFmtId="0" fontId="24" fillId="0" borderId="14" xfId="0" applyFont="1" applyFill="1" applyBorder="1" applyAlignment="1">
      <alignment horizontal="center" vertical="center"/>
    </xf>
    <xf numFmtId="0" fontId="24" fillId="0" borderId="39" xfId="0" applyFont="1" applyFill="1" applyBorder="1" applyAlignment="1">
      <alignment horizontal="center" vertical="center"/>
    </xf>
    <xf numFmtId="0" fontId="24" fillId="0" borderId="54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/>
    </xf>
    <xf numFmtId="0" fontId="0" fillId="0" borderId="56" xfId="0" applyFont="1" applyFill="1" applyBorder="1" applyAlignment="1">
      <alignment horizontal="center"/>
    </xf>
    <xf numFmtId="0" fontId="0" fillId="0" borderId="57" xfId="0" applyFont="1" applyFill="1" applyBorder="1" applyAlignment="1">
      <alignment horizontal="center"/>
    </xf>
    <xf numFmtId="0" fontId="25" fillId="0" borderId="58" xfId="0" applyFont="1" applyFill="1" applyBorder="1" applyAlignment="1">
      <alignment horizontal="center" vertical="center"/>
    </xf>
    <xf numFmtId="0" fontId="25" fillId="0" borderId="42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 wrapText="1"/>
    </xf>
    <xf numFmtId="0" fontId="0" fillId="0" borderId="60" xfId="0" applyFont="1" applyFill="1" applyBorder="1" applyAlignment="1">
      <alignment horizontal="center"/>
    </xf>
    <xf numFmtId="0" fontId="24" fillId="0" borderId="6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0" fillId="0" borderId="62" xfId="0" applyFont="1" applyFill="1" applyBorder="1" applyAlignment="1">
      <alignment horizontal="center"/>
    </xf>
    <xf numFmtId="0" fontId="24" fillId="0" borderId="9" xfId="0" applyFont="1" applyFill="1" applyBorder="1" applyAlignment="1">
      <alignment vertical="center"/>
    </xf>
    <xf numFmtId="0" fontId="24" fillId="0" borderId="10" xfId="0" applyFont="1" applyFill="1" applyBorder="1" applyAlignment="1">
      <alignment vertical="center" wrapText="1"/>
    </xf>
    <xf numFmtId="177" fontId="0" fillId="0" borderId="10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7" fontId="24" fillId="0" borderId="39" xfId="0" applyNumberFormat="1" applyFont="1" applyFill="1" applyBorder="1" applyAlignment="1">
      <alignment horizontal="center" vertical="center"/>
    </xf>
    <xf numFmtId="0" fontId="25" fillId="0" borderId="32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26" fillId="0" borderId="48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177" fontId="0" fillId="0" borderId="15" xfId="0" applyNumberFormat="1" applyFont="1" applyFill="1" applyBorder="1" applyAlignment="1">
      <alignment horizontal="center" vertical="center"/>
    </xf>
    <xf numFmtId="0" fontId="24" fillId="0" borderId="58" xfId="0" applyFont="1" applyFill="1" applyBorder="1" applyAlignment="1">
      <alignment horizontal="center" vertical="center"/>
    </xf>
    <xf numFmtId="0" fontId="25" fillId="0" borderId="38" xfId="0" applyFont="1" applyFill="1" applyBorder="1" applyAlignment="1">
      <alignment horizontal="center" vertical="center"/>
    </xf>
    <xf numFmtId="0" fontId="24" fillId="0" borderId="36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177" fontId="0" fillId="0" borderId="19" xfId="0" applyNumberFormat="1" applyFont="1" applyFill="1" applyBorder="1" applyAlignment="1">
      <alignment horizontal="center" vertical="center"/>
    </xf>
    <xf numFmtId="0" fontId="25" fillId="0" borderId="25" xfId="0" applyFont="1" applyFill="1" applyBorder="1" applyAlignment="1">
      <alignment horizontal="center" vertical="center"/>
    </xf>
    <xf numFmtId="177" fontId="24" fillId="0" borderId="19" xfId="0" applyNumberFormat="1" applyFont="1" applyFill="1" applyBorder="1" applyAlignment="1">
      <alignment horizontal="center" vertical="center"/>
    </xf>
    <xf numFmtId="177" fontId="24" fillId="0" borderId="21" xfId="0" applyNumberFormat="1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 vertical="center"/>
    </xf>
    <xf numFmtId="0" fontId="26" fillId="0" borderId="63" xfId="0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25" fillId="0" borderId="26" xfId="0" applyFont="1" applyFill="1" applyBorder="1" applyAlignment="1">
      <alignment horizontal="center" vertical="center"/>
    </xf>
    <xf numFmtId="176" fontId="27" fillId="0" borderId="1" xfId="0" applyNumberFormat="1" applyFont="1" applyFill="1" applyBorder="1" applyAlignment="1" applyProtection="1">
      <alignment horizontal="center" vertical="center"/>
    </xf>
    <xf numFmtId="176" fontId="27" fillId="0" borderId="2" xfId="0" applyNumberFormat="1" applyFont="1" applyFill="1" applyBorder="1" applyAlignment="1" applyProtection="1">
      <alignment horizontal="center" vertical="center"/>
    </xf>
    <xf numFmtId="31" fontId="11" fillId="0" borderId="64" xfId="0" applyNumberFormat="1" applyFont="1" applyFill="1" applyBorder="1" applyAlignment="1" applyProtection="1">
      <alignment horizontal="center" vertical="center"/>
    </xf>
    <xf numFmtId="31" fontId="11" fillId="0" borderId="28" xfId="0" applyNumberFormat="1" applyFont="1" applyFill="1" applyBorder="1" applyAlignment="1" applyProtection="1">
      <alignment horizontal="center" vertical="center"/>
    </xf>
    <xf numFmtId="176" fontId="28" fillId="0" borderId="18" xfId="0" applyNumberFormat="1" applyFont="1" applyFill="1" applyBorder="1" applyAlignment="1" applyProtection="1">
      <alignment horizontal="center" vertical="center"/>
    </xf>
    <xf numFmtId="176" fontId="29" fillId="0" borderId="4" xfId="0" applyNumberFormat="1" applyFont="1" applyFill="1" applyBorder="1" applyAlignment="1" applyProtection="1">
      <alignment horizontal="center" vertical="center"/>
    </xf>
    <xf numFmtId="176" fontId="29" fillId="0" borderId="24" xfId="0" applyNumberFormat="1" applyFont="1" applyFill="1" applyBorder="1" applyAlignment="1" applyProtection="1">
      <alignment horizontal="center" vertical="center"/>
    </xf>
    <xf numFmtId="176" fontId="29" fillId="0" borderId="25" xfId="0" applyNumberFormat="1" applyFont="1" applyFill="1" applyBorder="1" applyAlignment="1" applyProtection="1">
      <alignment horizontal="center" vertical="center"/>
    </xf>
    <xf numFmtId="176" fontId="29" fillId="0" borderId="7" xfId="0" applyNumberFormat="1" applyFont="1" applyFill="1" applyBorder="1" applyAlignment="1" applyProtection="1">
      <alignment horizontal="center" vertical="center"/>
    </xf>
    <xf numFmtId="176" fontId="28" fillId="0" borderId="58" xfId="0" applyNumberFormat="1" applyFont="1" applyFill="1" applyBorder="1" applyAlignment="1" applyProtection="1">
      <alignment horizontal="center" vertical="center"/>
    </xf>
    <xf numFmtId="176" fontId="28" fillId="0" borderId="9" xfId="0" applyNumberFormat="1" applyFont="1" applyFill="1" applyBorder="1" applyAlignment="1" applyProtection="1">
      <alignment horizontal="center" vertical="center" wrapText="1"/>
    </xf>
    <xf numFmtId="176" fontId="28" fillId="0" borderId="10" xfId="0" applyNumberFormat="1" applyFont="1" applyFill="1" applyBorder="1" applyAlignment="1" applyProtection="1">
      <alignment horizontal="center" vertical="center" wrapText="1"/>
    </xf>
    <xf numFmtId="176" fontId="28" fillId="0" borderId="10" xfId="0" applyNumberFormat="1" applyFont="1" applyFill="1" applyBorder="1" applyAlignment="1" applyProtection="1">
      <alignment horizontal="center" vertical="center"/>
    </xf>
    <xf numFmtId="176" fontId="28" fillId="0" borderId="19" xfId="0" applyNumberFormat="1" applyFont="1" applyFill="1" applyBorder="1" applyAlignment="1" applyProtection="1">
      <alignment horizontal="center" vertical="center"/>
    </xf>
    <xf numFmtId="176" fontId="28" fillId="0" borderId="20" xfId="0" applyNumberFormat="1" applyFont="1" applyFill="1" applyBorder="1" applyAlignment="1" applyProtection="1">
      <alignment horizontal="center" vertical="center"/>
    </xf>
    <xf numFmtId="176" fontId="28" fillId="0" borderId="9" xfId="0" applyNumberFormat="1" applyFont="1" applyFill="1" applyBorder="1" applyAlignment="1" applyProtection="1">
      <alignment horizontal="right" vertical="center"/>
    </xf>
    <xf numFmtId="176" fontId="28" fillId="0" borderId="10" xfId="0" applyNumberFormat="1" applyFont="1" applyFill="1" applyBorder="1" applyAlignment="1" applyProtection="1">
      <alignment horizontal="right" vertical="center"/>
    </xf>
    <xf numFmtId="0" fontId="28" fillId="0" borderId="19" xfId="0" applyNumberFormat="1" applyFont="1" applyFill="1" applyBorder="1" applyAlignment="1" applyProtection="1">
      <alignment horizontal="right" vertical="center"/>
    </xf>
    <xf numFmtId="0" fontId="28" fillId="0" borderId="10" xfId="0" applyNumberFormat="1" applyFont="1" applyFill="1" applyBorder="1" applyAlignment="1" applyProtection="1">
      <alignment horizontal="right" vertical="center"/>
    </xf>
    <xf numFmtId="176" fontId="28" fillId="0" borderId="42" xfId="0" applyNumberFormat="1" applyFont="1" applyFill="1" applyBorder="1" applyAlignment="1" applyProtection="1">
      <alignment horizontal="right" vertical="center"/>
    </xf>
    <xf numFmtId="176" fontId="28" fillId="0" borderId="65" xfId="0" applyNumberFormat="1" applyFont="1" applyFill="1" applyBorder="1" applyAlignment="1" applyProtection="1">
      <alignment horizontal="center" vertical="center"/>
    </xf>
    <xf numFmtId="176" fontId="28" fillId="0" borderId="48" xfId="0" applyNumberFormat="1" applyFont="1" applyFill="1" applyBorder="1" applyAlignment="1" applyProtection="1">
      <alignment horizontal="right" vertical="center"/>
    </xf>
    <xf numFmtId="176" fontId="28" fillId="0" borderId="12" xfId="0" applyNumberFormat="1" applyFont="1" applyFill="1" applyBorder="1" applyAlignment="1" applyProtection="1">
      <alignment horizontal="right" vertical="center"/>
    </xf>
    <xf numFmtId="0" fontId="28" fillId="0" borderId="63" xfId="0" applyNumberFormat="1" applyFont="1" applyFill="1" applyBorder="1" applyAlignment="1" applyProtection="1">
      <alignment horizontal="right" vertical="center"/>
    </xf>
    <xf numFmtId="176" fontId="28" fillId="0" borderId="22" xfId="0" applyNumberFormat="1" applyFont="1" applyFill="1" applyBorder="1" applyAlignment="1" applyProtection="1">
      <alignment horizontal="right" vertical="center"/>
    </xf>
    <xf numFmtId="176" fontId="28" fillId="0" borderId="29" xfId="0" applyNumberFormat="1" applyFont="1" applyFill="1" applyBorder="1" applyAlignment="1" applyProtection="1">
      <alignment horizontal="center" vertical="center"/>
    </xf>
    <xf numFmtId="176" fontId="29" fillId="0" borderId="6" xfId="0" applyNumberFormat="1" applyFont="1" applyFill="1" applyBorder="1" applyAlignment="1" applyProtection="1">
      <alignment horizontal="center" vertical="center" wrapText="1"/>
    </xf>
    <xf numFmtId="176" fontId="29" fillId="0" borderId="26" xfId="0" applyNumberFormat="1" applyFont="1" applyFill="1" applyBorder="1" applyAlignment="1" applyProtection="1">
      <alignment horizontal="center" vertical="center" wrapText="1"/>
    </xf>
    <xf numFmtId="176" fontId="29" fillId="0" borderId="6" xfId="0" applyNumberFormat="1" applyFont="1" applyFill="1" applyBorder="1" applyAlignment="1" applyProtection="1">
      <alignment horizontal="center" vertical="center"/>
    </xf>
    <xf numFmtId="176" fontId="28" fillId="0" borderId="30" xfId="0" applyNumberFormat="1" applyFont="1" applyFill="1" applyBorder="1" applyAlignment="1" applyProtection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176" fontId="28" fillId="0" borderId="30" xfId="0" applyNumberFormat="1" applyFont="1" applyFill="1" applyBorder="1" applyAlignment="1" applyProtection="1">
      <alignment horizontal="left"/>
    </xf>
    <xf numFmtId="177" fontId="28" fillId="0" borderId="20" xfId="0" applyNumberFormat="1" applyFont="1" applyFill="1" applyBorder="1" applyAlignment="1" applyProtection="1">
      <alignment horizontal="right" vertical="center"/>
    </xf>
    <xf numFmtId="177" fontId="28" fillId="0" borderId="10" xfId="0" applyNumberFormat="1" applyFont="1" applyFill="1" applyBorder="1" applyAlignment="1" applyProtection="1">
      <alignment horizontal="right" vertical="center"/>
    </xf>
    <xf numFmtId="177" fontId="28" fillId="0" borderId="19" xfId="0" applyNumberFormat="1" applyFont="1" applyFill="1" applyBorder="1" applyAlignment="1" applyProtection="1">
      <alignment horizontal="right" vertical="center"/>
    </xf>
    <xf numFmtId="176" fontId="28" fillId="0" borderId="20" xfId="0" applyNumberFormat="1" applyFont="1" applyFill="1" applyBorder="1" applyAlignment="1" applyProtection="1">
      <alignment horizontal="right" vertical="center"/>
    </xf>
    <xf numFmtId="176" fontId="28" fillId="0" borderId="19" xfId="0" applyNumberFormat="1" applyFont="1" applyFill="1" applyBorder="1" applyAlignment="1" applyProtection="1">
      <alignment horizontal="right" vertical="center"/>
    </xf>
    <xf numFmtId="176" fontId="30" fillId="0" borderId="66" xfId="0" applyNumberFormat="1" applyFont="1" applyFill="1" applyBorder="1" applyAlignment="1" applyProtection="1">
      <alignment horizontal="center" vertical="center"/>
    </xf>
    <xf numFmtId="176" fontId="11" fillId="0" borderId="28" xfId="0" applyNumberFormat="1" applyFont="1" applyFill="1" applyBorder="1" applyAlignment="1" applyProtection="1">
      <alignment horizontal="left" vertical="center" wrapText="1"/>
    </xf>
    <xf numFmtId="176" fontId="30" fillId="0" borderId="28" xfId="0" applyNumberFormat="1" applyFont="1" applyFill="1" applyBorder="1" applyAlignment="1" applyProtection="1">
      <alignment horizontal="left" vertical="center" wrapText="1"/>
    </xf>
    <xf numFmtId="176" fontId="29" fillId="0" borderId="5" xfId="0" applyNumberFormat="1" applyFont="1" applyFill="1" applyBorder="1" applyAlignment="1" applyProtection="1">
      <alignment horizontal="center" vertical="center"/>
    </xf>
    <xf numFmtId="176" fontId="28" fillId="0" borderId="37" xfId="0" applyNumberFormat="1" applyFont="1" applyFill="1" applyBorder="1" applyAlignment="1" applyProtection="1">
      <alignment horizontal="right" vertical="center"/>
    </xf>
    <xf numFmtId="176" fontId="28" fillId="0" borderId="15" xfId="0" applyNumberFormat="1" applyFont="1" applyFill="1" applyBorder="1" applyAlignment="1" applyProtection="1">
      <alignment horizontal="right" vertical="center"/>
    </xf>
    <xf numFmtId="176" fontId="28" fillId="0" borderId="39" xfId="0" applyNumberFormat="1" applyFont="1" applyFill="1" applyBorder="1" applyAlignment="1" applyProtection="1">
      <alignment horizontal="right" vertical="center"/>
    </xf>
    <xf numFmtId="0" fontId="0" fillId="0" borderId="10" xfId="0" applyFont="1" applyFill="1" applyBorder="1" applyAlignment="1">
      <alignment horizontal="center" vertical="center"/>
    </xf>
    <xf numFmtId="177" fontId="28" fillId="0" borderId="20" xfId="0" applyNumberFormat="1" applyFont="1" applyFill="1" applyBorder="1" applyAlignment="1" applyProtection="1">
      <alignment vertical="center"/>
    </xf>
    <xf numFmtId="177" fontId="28" fillId="0" borderId="10" xfId="0" applyNumberFormat="1" applyFont="1" applyFill="1" applyBorder="1" applyAlignment="1" applyProtection="1">
      <alignment vertical="center"/>
    </xf>
    <xf numFmtId="177" fontId="28" fillId="0" borderId="20" xfId="0" applyNumberFormat="1" applyFont="1" applyFill="1" applyBorder="1" applyAlignment="1" applyProtection="1">
      <alignment horizontal="right"/>
    </xf>
    <xf numFmtId="177" fontId="28" fillId="0" borderId="10" xfId="0" applyNumberFormat="1" applyFont="1" applyFill="1" applyBorder="1" applyAlignment="1" applyProtection="1">
      <alignment horizontal="right"/>
    </xf>
    <xf numFmtId="176" fontId="27" fillId="0" borderId="17" xfId="0" applyNumberFormat="1" applyFont="1" applyFill="1" applyBorder="1" applyAlignment="1" applyProtection="1">
      <alignment horizontal="center" vertical="center"/>
    </xf>
    <xf numFmtId="14" fontId="30" fillId="0" borderId="28" xfId="0" applyNumberFormat="1" applyFont="1" applyFill="1" applyBorder="1" applyAlignment="1" applyProtection="1">
      <alignment horizontal="right" vertical="center"/>
    </xf>
    <xf numFmtId="14" fontId="30" fillId="0" borderId="67" xfId="0" applyNumberFormat="1" applyFont="1" applyFill="1" applyBorder="1" applyAlignment="1" applyProtection="1">
      <alignment horizontal="right" vertical="center"/>
    </xf>
    <xf numFmtId="178" fontId="28" fillId="0" borderId="20" xfId="0" applyNumberFormat="1" applyFont="1" applyFill="1" applyBorder="1" applyAlignment="1" applyProtection="1">
      <alignment horizontal="right" vertical="center" wrapText="1"/>
    </xf>
    <xf numFmtId="176" fontId="28" fillId="0" borderId="10" xfId="0" applyNumberFormat="1" applyFont="1" applyFill="1" applyBorder="1" applyAlignment="1" applyProtection="1">
      <alignment horizontal="right" vertical="center" wrapText="1"/>
    </xf>
    <xf numFmtId="176" fontId="28" fillId="0" borderId="38" xfId="0" applyNumberFormat="1" applyFont="1" applyFill="1" applyBorder="1" applyAlignment="1" applyProtection="1">
      <alignment horizontal="right" vertical="center"/>
    </xf>
    <xf numFmtId="176" fontId="28" fillId="0" borderId="21" xfId="0" applyNumberFormat="1" applyFont="1" applyFill="1" applyBorder="1" applyAlignment="1" applyProtection="1">
      <alignment horizontal="right" vertical="center"/>
    </xf>
    <xf numFmtId="176" fontId="28" fillId="0" borderId="68" xfId="0" applyNumberFormat="1" applyFont="1" applyFill="1" applyBorder="1" applyAlignment="1" applyProtection="1">
      <alignment horizontal="right" vertical="center"/>
    </xf>
    <xf numFmtId="176" fontId="28" fillId="0" borderId="63" xfId="0" applyNumberFormat="1" applyFont="1" applyFill="1" applyBorder="1" applyAlignment="1" applyProtection="1">
      <alignment horizontal="right" vertical="center"/>
    </xf>
    <xf numFmtId="176" fontId="29" fillId="0" borderId="26" xfId="0" applyNumberFormat="1" applyFont="1" applyFill="1" applyBorder="1" applyAlignment="1" applyProtection="1">
      <alignment horizontal="center" vertical="center"/>
    </xf>
    <xf numFmtId="176" fontId="28" fillId="0" borderId="19" xfId="0" applyNumberFormat="1" applyFont="1" applyFill="1" applyBorder="1" applyAlignment="1" applyProtection="1">
      <alignment vertical="center"/>
    </xf>
    <xf numFmtId="177" fontId="28" fillId="0" borderId="19" xfId="0" applyNumberFormat="1" applyFont="1" applyFill="1" applyBorder="1" applyAlignment="1" applyProtection="1">
      <alignment horizontal="right"/>
    </xf>
    <xf numFmtId="176" fontId="30" fillId="0" borderId="67" xfId="0" applyNumberFormat="1" applyFont="1" applyFill="1" applyBorder="1" applyAlignment="1" applyProtection="1">
      <alignment horizontal="left" vertical="center" wrapText="1"/>
    </xf>
    <xf numFmtId="0" fontId="7" fillId="0" borderId="10" xfId="0" applyFont="1" applyFill="1" applyBorder="1" applyAlignment="1" applyProtection="1">
      <alignment horizontal="left" vertical="center"/>
    </xf>
    <xf numFmtId="177" fontId="31" fillId="0" borderId="37" xfId="0" applyNumberFormat="1" applyFont="1" applyFill="1" applyBorder="1" applyAlignment="1" applyProtection="1">
      <alignment horizontal="left" vertical="center"/>
    </xf>
    <xf numFmtId="177" fontId="31" fillId="0" borderId="42" xfId="0" applyNumberFormat="1" applyFont="1" applyFill="1" applyBorder="1" applyAlignment="1" applyProtection="1">
      <alignment horizontal="left" vertical="center"/>
    </xf>
    <xf numFmtId="177" fontId="31" fillId="0" borderId="20" xfId="0" applyNumberFormat="1" applyFont="1" applyFill="1" applyBorder="1" applyAlignment="1" applyProtection="1">
      <alignment horizontal="left" vertical="center"/>
    </xf>
    <xf numFmtId="177" fontId="31" fillId="4" borderId="37" xfId="0" applyNumberFormat="1" applyFont="1" applyFill="1" applyBorder="1" applyAlignment="1" applyProtection="1">
      <alignment horizontal="left" vertical="center"/>
      <protection locked="0"/>
    </xf>
    <xf numFmtId="177" fontId="31" fillId="4" borderId="42" xfId="0" applyNumberFormat="1" applyFont="1" applyFill="1" applyBorder="1" applyAlignment="1" applyProtection="1">
      <alignment horizontal="left" vertical="center"/>
      <protection locked="0"/>
    </xf>
    <xf numFmtId="177" fontId="31" fillId="4" borderId="20" xfId="0" applyNumberFormat="1" applyFont="1" applyFill="1" applyBorder="1" applyAlignment="1" applyProtection="1">
      <alignment horizontal="left" vertical="center"/>
      <protection locked="0"/>
    </xf>
    <xf numFmtId="0" fontId="31" fillId="4" borderId="37" xfId="0" applyFont="1" applyFill="1" applyBorder="1" applyAlignment="1" applyProtection="1">
      <alignment horizontal="left" vertical="center"/>
      <protection locked="0"/>
    </xf>
    <xf numFmtId="0" fontId="31" fillId="4" borderId="42" xfId="0" applyFont="1" applyFill="1" applyBorder="1" applyAlignment="1" applyProtection="1">
      <alignment horizontal="left" vertical="center"/>
      <protection locked="0"/>
    </xf>
    <xf numFmtId="0" fontId="31" fillId="4" borderId="20" xfId="0" applyFont="1" applyFill="1" applyBorder="1" applyAlignment="1" applyProtection="1">
      <alignment horizontal="left" vertical="center"/>
      <protection locked="0"/>
    </xf>
    <xf numFmtId="0" fontId="21" fillId="0" borderId="10" xfId="0" applyFont="1" applyFill="1" applyBorder="1" applyAlignment="1" applyProtection="1">
      <alignment horizontal="center" vertical="center"/>
    </xf>
    <xf numFmtId="0" fontId="7" fillId="0" borderId="10" xfId="0" applyFont="1" applyFill="1" applyBorder="1" applyAlignment="1" applyProtection="1">
      <alignment horizontal="center" vertical="center"/>
    </xf>
    <xf numFmtId="177" fontId="7" fillId="0" borderId="10" xfId="0" applyNumberFormat="1" applyFont="1" applyFill="1" applyBorder="1" applyAlignment="1" applyProtection="1">
      <alignment horizontal="left" vertical="center"/>
    </xf>
    <xf numFmtId="0" fontId="11" fillId="5" borderId="10" xfId="0" applyFont="1" applyFill="1" applyBorder="1" applyAlignment="1" applyProtection="1">
      <alignment horizontal="left" vertical="center"/>
    </xf>
    <xf numFmtId="177" fontId="11" fillId="0" borderId="10" xfId="0" applyNumberFormat="1" applyFont="1" applyFill="1" applyBorder="1" applyAlignment="1" applyProtection="1">
      <alignment horizontal="left" vertical="center"/>
    </xf>
    <xf numFmtId="177" fontId="0" fillId="0" borderId="10" xfId="0" applyNumberFormat="1" applyBorder="1" applyAlignment="1">
      <alignment horizontal="left" vertical="center"/>
    </xf>
    <xf numFmtId="177" fontId="32" fillId="4" borderId="10" xfId="0" applyNumberFormat="1" applyFont="1" applyFill="1" applyBorder="1" applyAlignment="1" applyProtection="1">
      <alignment horizontal="left" vertical="center"/>
      <protection locked="0"/>
    </xf>
    <xf numFmtId="177" fontId="32" fillId="0" borderId="10" xfId="0" applyNumberFormat="1" applyFont="1" applyFill="1" applyBorder="1" applyAlignment="1" applyProtection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  <cellStyle name="常规 13" xfId="50"/>
  </cellStyles>
  <tableStyles count="0" defaultTableStyle="TableStyleMedium2" defaultPivotStyle="PivotStyleLight16"/>
  <colors>
    <mruColors>
      <color rgb="00F8F8F8"/>
      <color rgb="00E0ECFA"/>
      <color rgb="00F0F0F0"/>
      <color rgb="00EEEEEE"/>
      <color rgb="00F6F5C5"/>
      <color rgb="00C4D9D0"/>
      <color rgb="00D2E2DB"/>
      <color rgb="00D6E5DE"/>
      <color rgb="00E3EE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:D1"/>
    </sheetView>
  </sheetViews>
  <sheetFormatPr defaultColWidth="9" defaultRowHeight="13.5" outlineLevelCol="3"/>
  <cols>
    <col min="1" max="1" width="38.625" customWidth="1"/>
    <col min="2" max="4" width="62.375" customWidth="1"/>
  </cols>
  <sheetData>
    <row r="1" ht="25" customHeight="1" spans="1:4">
      <c r="A1" s="201" t="s">
        <v>0</v>
      </c>
      <c r="B1" s="202"/>
      <c r="C1" s="202"/>
      <c r="D1" s="203"/>
    </row>
    <row r="2" ht="20" customHeight="1" spans="1:4">
      <c r="A2" s="353" t="s">
        <v>1</v>
      </c>
      <c r="B2" s="354"/>
      <c r="C2" s="355"/>
      <c r="D2" s="356"/>
    </row>
    <row r="3" ht="25" customHeight="1" spans="1:4">
      <c r="A3" s="201" t="s">
        <v>2</v>
      </c>
      <c r="B3" s="202"/>
      <c r="C3" s="202"/>
      <c r="D3" s="203"/>
    </row>
    <row r="4" ht="20" customHeight="1" spans="1:4">
      <c r="A4" s="353" t="s">
        <v>3</v>
      </c>
      <c r="B4" s="357" t="s">
        <v>4</v>
      </c>
      <c r="C4" s="358"/>
      <c r="D4" s="359"/>
    </row>
    <row r="5" ht="20" customHeight="1" spans="1:4">
      <c r="A5" s="353" t="s">
        <v>5</v>
      </c>
      <c r="B5" s="357" t="s">
        <v>6</v>
      </c>
      <c r="C5" s="358"/>
      <c r="D5" s="359"/>
    </row>
    <row r="6" ht="20" customHeight="1" spans="1:4">
      <c r="A6" s="353" t="s">
        <v>7</v>
      </c>
      <c r="B6" s="357" t="s">
        <v>8</v>
      </c>
      <c r="C6" s="358"/>
      <c r="D6" s="359"/>
    </row>
    <row r="7" ht="20" customHeight="1" spans="1:4">
      <c r="A7" s="353" t="s">
        <v>9</v>
      </c>
      <c r="B7" s="360" t="s">
        <v>10</v>
      </c>
      <c r="C7" s="361"/>
      <c r="D7" s="362"/>
    </row>
    <row r="8" ht="25" customHeight="1" spans="1:4">
      <c r="A8" s="201" t="s">
        <v>11</v>
      </c>
      <c r="B8" s="202"/>
      <c r="C8" s="202"/>
      <c r="D8" s="203"/>
    </row>
    <row r="9" ht="20" customHeight="1" spans="1:4">
      <c r="A9" s="353" t="s">
        <v>12</v>
      </c>
      <c r="B9" s="361">
        <v>100</v>
      </c>
      <c r="C9" s="361"/>
      <c r="D9" s="362"/>
    </row>
    <row r="10" ht="25" customHeight="1" spans="1:4">
      <c r="A10" s="201" t="s">
        <v>13</v>
      </c>
      <c r="B10" s="202"/>
      <c r="C10" s="202"/>
      <c r="D10" s="203"/>
    </row>
    <row r="11" ht="25" customHeight="1" spans="1:4">
      <c r="A11" s="363"/>
      <c r="B11" s="364" t="s">
        <v>14</v>
      </c>
      <c r="C11" s="364" t="s">
        <v>15</v>
      </c>
      <c r="D11" s="364" t="s">
        <v>16</v>
      </c>
    </row>
    <row r="12" ht="25" customHeight="1" spans="1:4">
      <c r="A12" s="364" t="s">
        <v>17</v>
      </c>
      <c r="B12" s="365"/>
      <c r="C12" s="365"/>
      <c r="D12" s="365"/>
    </row>
    <row r="13" ht="20" customHeight="1" spans="1:4">
      <c r="A13" s="366" t="s">
        <v>18</v>
      </c>
      <c r="B13" s="367"/>
      <c r="C13" s="368"/>
      <c r="D13" s="368"/>
    </row>
    <row r="14" ht="20" customHeight="1" spans="1:4">
      <c r="A14" s="353" t="s">
        <v>19</v>
      </c>
      <c r="B14" s="369">
        <v>100</v>
      </c>
      <c r="C14" s="369">
        <v>20</v>
      </c>
      <c r="D14" s="370">
        <f>B14*(1-C14/100)</f>
        <v>80</v>
      </c>
    </row>
  </sheetData>
  <mergeCells count="10">
    <mergeCell ref="A1:D1"/>
    <mergeCell ref="B2:D2"/>
    <mergeCell ref="A3:D3"/>
    <mergeCell ref="B4:D4"/>
    <mergeCell ref="B5:D5"/>
    <mergeCell ref="B6:D6"/>
    <mergeCell ref="B7:D7"/>
    <mergeCell ref="A8:D8"/>
    <mergeCell ref="B9:D9"/>
    <mergeCell ref="A10:D1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S7" sqref="S7"/>
    </sheetView>
  </sheetViews>
  <sheetFormatPr defaultColWidth="10.625" defaultRowHeight="11.25"/>
  <cols>
    <col min="1" max="1" width="20.625" style="215" customWidth="1"/>
    <col min="2" max="7" width="14.625" style="215" customWidth="1"/>
    <col min="8" max="21" width="10.625" style="215" customWidth="1"/>
    <col min="22" max="16384" width="10.625" style="215"/>
  </cols>
  <sheetData>
    <row r="1" s="215" customFormat="1" ht="36" customHeight="1" spans="1:21">
      <c r="A1" s="290" t="s">
        <v>20</v>
      </c>
      <c r="B1" s="291"/>
      <c r="C1" s="291"/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340"/>
    </row>
    <row r="2" s="215" customFormat="1" ht="22.5" customHeight="1" spans="1:21">
      <c r="A2" s="292"/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3"/>
      <c r="M2" s="293"/>
      <c r="N2" s="293"/>
      <c r="O2" s="293"/>
      <c r="P2" s="293"/>
      <c r="Q2" s="293"/>
      <c r="R2" s="341" t="s">
        <v>21</v>
      </c>
      <c r="S2" s="341"/>
      <c r="T2" s="341"/>
      <c r="U2" s="342"/>
    </row>
    <row r="3" s="215" customFormat="1" ht="16.5" customHeight="1" spans="1:21">
      <c r="A3" s="294" t="s">
        <v>22</v>
      </c>
      <c r="B3" s="295" t="s">
        <v>23</v>
      </c>
      <c r="C3" s="296"/>
      <c r="D3" s="296"/>
      <c r="E3" s="296"/>
      <c r="F3" s="296"/>
      <c r="G3" s="297"/>
      <c r="H3" s="298" t="s">
        <v>24</v>
      </c>
      <c r="I3" s="296"/>
      <c r="J3" s="296"/>
      <c r="K3" s="296"/>
      <c r="L3" s="296"/>
      <c r="M3" s="296"/>
      <c r="N3" s="296"/>
      <c r="O3" s="296"/>
      <c r="P3" s="331"/>
      <c r="Q3" s="297"/>
      <c r="R3" s="298" t="s">
        <v>25</v>
      </c>
      <c r="S3" s="296"/>
      <c r="T3" s="296"/>
      <c r="U3" s="297"/>
    </row>
    <row r="4" s="215" customFormat="1" ht="15" customHeight="1" spans="1:21">
      <c r="A4" s="299"/>
      <c r="B4" s="300" t="s">
        <v>26</v>
      </c>
      <c r="C4" s="301" t="s">
        <v>27</v>
      </c>
      <c r="D4" s="302" t="s">
        <v>28</v>
      </c>
      <c r="E4" s="302" t="s">
        <v>29</v>
      </c>
      <c r="F4" s="302" t="s">
        <v>30</v>
      </c>
      <c r="G4" s="303" t="s">
        <v>31</v>
      </c>
      <c r="H4" s="304" t="s">
        <v>32</v>
      </c>
      <c r="I4" s="302" t="s">
        <v>33</v>
      </c>
      <c r="J4" s="302" t="s">
        <v>34</v>
      </c>
      <c r="K4" s="302" t="s">
        <v>35</v>
      </c>
      <c r="L4" s="302" t="s">
        <v>36</v>
      </c>
      <c r="M4" s="302" t="s">
        <v>37</v>
      </c>
      <c r="N4" s="302" t="s">
        <v>38</v>
      </c>
      <c r="O4" s="302" t="s">
        <v>39</v>
      </c>
      <c r="P4" s="302" t="s">
        <v>40</v>
      </c>
      <c r="Q4" s="303" t="s">
        <v>41</v>
      </c>
      <c r="R4" s="304" t="s">
        <v>42</v>
      </c>
      <c r="S4" s="302" t="s">
        <v>43</v>
      </c>
      <c r="T4" s="302" t="s">
        <v>44</v>
      </c>
      <c r="U4" s="303" t="s">
        <v>45</v>
      </c>
    </row>
    <row r="5" s="215" customFormat="1" ht="15" customHeight="1" spans="1:21">
      <c r="A5" s="299" t="s">
        <v>46</v>
      </c>
      <c r="B5" s="305" t="s">
        <v>47</v>
      </c>
      <c r="C5" s="306">
        <f>SUM(B13:B13)</f>
        <v>0</v>
      </c>
      <c r="D5" s="306" t="e">
        <f t="shared" ref="D5:D9" si="0">B5/104/(E5/60)</f>
        <v>#VALUE!</v>
      </c>
      <c r="E5" s="306" t="s">
        <v>48</v>
      </c>
      <c r="F5" s="306" t="s">
        <v>49</v>
      </c>
      <c r="G5" s="307" t="e">
        <f t="shared" ref="G5:G7" si="1">ROUND((E5*100/720),2)&amp;"%"</f>
        <v>#VALUE!</v>
      </c>
      <c r="H5" s="308"/>
      <c r="I5" s="308"/>
      <c r="J5" s="308"/>
      <c r="K5" s="308"/>
      <c r="L5" s="308"/>
      <c r="M5" s="308"/>
      <c r="N5" s="308"/>
      <c r="O5" s="308"/>
      <c r="P5" s="308"/>
      <c r="Q5" s="307"/>
      <c r="R5" s="343" t="s">
        <v>50</v>
      </c>
      <c r="S5" s="344"/>
      <c r="T5" s="306" t="s">
        <v>51</v>
      </c>
      <c r="U5" s="327" t="e">
        <f t="shared" ref="U5:U9" si="2">T5/B5</f>
        <v>#VALUE!</v>
      </c>
    </row>
    <row r="6" s="215" customFormat="1" ht="15" customHeight="1" spans="1:21">
      <c r="A6" s="299" t="s">
        <v>52</v>
      </c>
      <c r="B6" s="305" t="s">
        <v>53</v>
      </c>
      <c r="C6" s="306">
        <f>SUM(C13:C13)</f>
        <v>0</v>
      </c>
      <c r="D6" s="306" t="e">
        <f t="shared" si="0"/>
        <v>#VALUE!</v>
      </c>
      <c r="E6" s="306" t="s">
        <v>54</v>
      </c>
      <c r="F6" s="306" t="s">
        <v>55</v>
      </c>
      <c r="G6" s="307" t="e">
        <f t="shared" si="1"/>
        <v>#VALUE!</v>
      </c>
      <c r="H6" s="308"/>
      <c r="I6" s="308"/>
      <c r="J6" s="308"/>
      <c r="K6" s="308"/>
      <c r="L6" s="308"/>
      <c r="M6" s="308"/>
      <c r="N6" s="308"/>
      <c r="O6" s="308"/>
      <c r="P6" s="308"/>
      <c r="Q6" s="307"/>
      <c r="R6" s="343" t="s">
        <v>56</v>
      </c>
      <c r="S6" s="344"/>
      <c r="T6" s="306" t="s">
        <v>57</v>
      </c>
      <c r="U6" s="327" t="e">
        <f t="shared" si="2"/>
        <v>#VALUE!</v>
      </c>
    </row>
    <row r="7" s="215" customFormat="1" ht="15" customHeight="1" spans="1:21">
      <c r="A7" s="299" t="s">
        <v>58</v>
      </c>
      <c r="B7" s="305" t="s">
        <v>59</v>
      </c>
      <c r="C7" s="306">
        <f>SUM(D13:D13)</f>
        <v>0</v>
      </c>
      <c r="D7" s="306" t="e">
        <f t="shared" si="0"/>
        <v>#VALUE!</v>
      </c>
      <c r="E7" s="306" t="s">
        <v>60</v>
      </c>
      <c r="F7" s="306" t="s">
        <v>61</v>
      </c>
      <c r="G7" s="307" t="e">
        <f t="shared" si="1"/>
        <v>#VALUE!</v>
      </c>
      <c r="H7" s="308"/>
      <c r="I7" s="308"/>
      <c r="J7" s="308"/>
      <c r="K7" s="308"/>
      <c r="L7" s="308"/>
      <c r="M7" s="308"/>
      <c r="N7" s="308"/>
      <c r="O7" s="308"/>
      <c r="P7" s="308"/>
      <c r="Q7" s="307"/>
      <c r="R7" s="343" t="s">
        <v>62</v>
      </c>
      <c r="S7" s="344"/>
      <c r="T7" s="306" t="s">
        <v>63</v>
      </c>
      <c r="U7" s="327" t="e">
        <f t="shared" si="2"/>
        <v>#VALUE!</v>
      </c>
    </row>
    <row r="8" s="215" customFormat="1" ht="15" customHeight="1" spans="1:21">
      <c r="A8" s="299" t="s">
        <v>64</v>
      </c>
      <c r="B8" s="305">
        <f>SUM(B5:B7)</f>
        <v>0</v>
      </c>
      <c r="C8" s="306">
        <f>SUM(F13:F13)</f>
        <v>0</v>
      </c>
      <c r="D8" s="306" t="e">
        <f t="shared" si="0"/>
        <v>#DIV/0!</v>
      </c>
      <c r="E8" s="306">
        <f t="shared" ref="B8:F8" si="3">SUM(E5:E7)</f>
        <v>0</v>
      </c>
      <c r="F8" s="306">
        <f t="shared" si="3"/>
        <v>0</v>
      </c>
      <c r="G8" s="307" t="e">
        <f>ROUND(((E5*100/720)+(E6*100/720)+(E7*100/720))/(IF(E5&gt;0,1,0)+IF(E6&gt;0,1,0)+IF(E7&gt;0,1,0)),2)&amp;"%"</f>
        <v>#VALUE!</v>
      </c>
      <c r="H8" s="309" t="e">
        <f t="shared" ref="H8:Q8" si="4">ROUND((SUM(H5:H7)/(IF(H5&gt;0,1,0)+IF(H6&gt;0,1,0)+IF(H7&gt;0,1,0))),2)</f>
        <v>#DIV/0!</v>
      </c>
      <c r="I8" s="332" t="e">
        <f t="shared" si="4"/>
        <v>#DIV/0!</v>
      </c>
      <c r="J8" s="306" t="e">
        <f t="shared" si="4"/>
        <v>#DIV/0!</v>
      </c>
      <c r="K8" s="309" t="e">
        <f t="shared" si="4"/>
        <v>#DIV/0!</v>
      </c>
      <c r="L8" s="306" t="e">
        <f t="shared" si="4"/>
        <v>#DIV/0!</v>
      </c>
      <c r="M8" s="309" t="e">
        <f t="shared" si="4"/>
        <v>#DIV/0!</v>
      </c>
      <c r="N8" s="306" t="e">
        <f t="shared" si="4"/>
        <v>#DIV/0!</v>
      </c>
      <c r="O8" s="326" t="e">
        <f t="shared" si="4"/>
        <v>#DIV/0!</v>
      </c>
      <c r="P8" s="326" t="e">
        <f t="shared" si="4"/>
        <v>#DIV/0!</v>
      </c>
      <c r="Q8" s="345" t="e">
        <f t="shared" si="4"/>
        <v>#DIV/0!</v>
      </c>
      <c r="R8" s="326">
        <f>SUM(R5:R7)</f>
        <v>0</v>
      </c>
      <c r="S8" s="306"/>
      <c r="T8" s="306">
        <f>SUM(T5:T7)</f>
        <v>0</v>
      </c>
      <c r="U8" s="327" t="e">
        <f t="shared" si="2"/>
        <v>#DIV/0!</v>
      </c>
    </row>
    <row r="9" s="215" customFormat="1" ht="15" customHeight="1" spans="1:21">
      <c r="A9" s="310" t="s">
        <v>65</v>
      </c>
      <c r="B9" s="311" t="s">
        <v>66</v>
      </c>
      <c r="C9" s="312" t="s">
        <v>67</v>
      </c>
      <c r="D9" s="312" t="e">
        <f t="shared" si="0"/>
        <v>#VALUE!</v>
      </c>
      <c r="E9" s="312" t="s">
        <v>68</v>
      </c>
      <c r="F9" s="312" t="s">
        <v>69</v>
      </c>
      <c r="G9" s="313" t="s">
        <v>70</v>
      </c>
      <c r="H9" s="314" t="s">
        <v>71</v>
      </c>
      <c r="I9" s="333" t="s">
        <v>72</v>
      </c>
      <c r="J9" s="333" t="s">
        <v>73</v>
      </c>
      <c r="K9" s="333" t="s">
        <v>74</v>
      </c>
      <c r="L9" s="333" t="s">
        <v>75</v>
      </c>
      <c r="M9" s="333" t="s">
        <v>76</v>
      </c>
      <c r="N9" s="333" t="s">
        <v>77</v>
      </c>
      <c r="O9" s="333" t="s">
        <v>78</v>
      </c>
      <c r="P9" s="334" t="s">
        <v>79</v>
      </c>
      <c r="Q9" s="346" t="s">
        <v>80</v>
      </c>
      <c r="R9" s="347" t="s">
        <v>81</v>
      </c>
      <c r="S9" s="312" t="s">
        <v>82</v>
      </c>
      <c r="T9" s="312" t="s">
        <v>83</v>
      </c>
      <c r="U9" s="348" t="e">
        <f t="shared" si="2"/>
        <v>#VALUE!</v>
      </c>
    </row>
    <row r="10" s="215" customFormat="1" ht="15" customHeight="1" spans="1:21">
      <c r="A10" s="315" t="s">
        <v>84</v>
      </c>
      <c r="B10" s="316" t="s">
        <v>85</v>
      </c>
      <c r="C10" s="316"/>
      <c r="D10" s="316"/>
      <c r="E10" s="316"/>
      <c r="F10" s="316"/>
      <c r="G10" s="317"/>
      <c r="H10" s="318" t="s">
        <v>86</v>
      </c>
      <c r="I10" s="318"/>
      <c r="J10" s="318"/>
      <c r="K10" s="318"/>
      <c r="L10" s="318"/>
      <c r="M10" s="318"/>
      <c r="N10" s="318"/>
      <c r="O10" s="318"/>
      <c r="P10" s="318"/>
      <c r="Q10" s="318"/>
      <c r="R10" s="318"/>
      <c r="S10" s="318"/>
      <c r="T10" s="318"/>
      <c r="U10" s="349"/>
    </row>
    <row r="11" s="215" customFormat="1" ht="15" customHeight="1" spans="1:21">
      <c r="A11" s="319"/>
      <c r="B11" s="304" t="s">
        <v>87</v>
      </c>
      <c r="C11" s="302" t="s">
        <v>88</v>
      </c>
      <c r="D11" s="302" t="s">
        <v>89</v>
      </c>
      <c r="E11" s="302" t="s">
        <v>90</v>
      </c>
      <c r="F11" s="302" t="s">
        <v>91</v>
      </c>
      <c r="G11" s="320" t="s">
        <v>92</v>
      </c>
      <c r="H11" s="321" t="s">
        <v>32</v>
      </c>
      <c r="I11" s="335" t="s">
        <v>34</v>
      </c>
      <c r="J11" s="335" t="s">
        <v>36</v>
      </c>
      <c r="K11" s="335" t="s">
        <v>41</v>
      </c>
      <c r="L11" s="335" t="s">
        <v>35</v>
      </c>
      <c r="M11" s="335" t="s">
        <v>93</v>
      </c>
      <c r="N11" s="335" t="s">
        <v>94</v>
      </c>
      <c r="O11" s="335" t="s">
        <v>95</v>
      </c>
      <c r="P11" s="335" t="s">
        <v>96</v>
      </c>
      <c r="Q11" s="335" t="s">
        <v>37</v>
      </c>
      <c r="R11" s="335" t="s">
        <v>97</v>
      </c>
      <c r="S11" s="335" t="s">
        <v>38</v>
      </c>
      <c r="T11" s="335" t="s">
        <v>98</v>
      </c>
      <c r="U11" s="350"/>
    </row>
    <row r="12" s="215" customFormat="1" ht="15" customHeight="1" spans="1:21">
      <c r="A12" s="322"/>
      <c r="B12" s="323"/>
      <c r="C12" s="324"/>
      <c r="D12" s="324"/>
      <c r="E12" s="324"/>
      <c r="F12" s="324"/>
      <c r="G12" s="325"/>
      <c r="H12" s="323"/>
      <c r="I12" s="324"/>
      <c r="J12" s="336"/>
      <c r="K12" s="337"/>
      <c r="L12" s="338"/>
      <c r="M12" s="339"/>
      <c r="N12" s="339"/>
      <c r="O12" s="339"/>
      <c r="P12" s="339"/>
      <c r="Q12" s="339"/>
      <c r="R12" s="339"/>
      <c r="S12" s="339"/>
      <c r="T12" s="339"/>
      <c r="U12" s="351"/>
    </row>
    <row r="13" s="215" customFormat="1" ht="15" customHeight="1" spans="1:21">
      <c r="A13" s="322"/>
      <c r="B13" s="326"/>
      <c r="C13" s="306"/>
      <c r="D13" s="306"/>
      <c r="E13" s="306"/>
      <c r="F13" s="306"/>
      <c r="G13" s="327"/>
      <c r="H13" s="323"/>
      <c r="I13" s="324"/>
      <c r="J13" s="324"/>
      <c r="K13" s="324"/>
      <c r="L13" s="324"/>
      <c r="M13" s="324"/>
      <c r="N13" s="324"/>
      <c r="O13" s="324"/>
      <c r="P13" s="324"/>
      <c r="Q13" s="324"/>
      <c r="R13" s="324"/>
      <c r="S13" s="324"/>
      <c r="T13" s="324"/>
      <c r="U13" s="325"/>
    </row>
    <row r="14" s="215" customFormat="1" ht="33.75" customHeight="1" spans="1:21">
      <c r="A14" s="328" t="s">
        <v>99</v>
      </c>
      <c r="B14" s="329" t="s">
        <v>100</v>
      </c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52"/>
    </row>
  </sheetData>
  <mergeCells count="11">
    <mergeCell ref="A1:U1"/>
    <mergeCell ref="A2:Q2"/>
    <mergeCell ref="R2:U2"/>
    <mergeCell ref="B3:G3"/>
    <mergeCell ref="H3:Q3"/>
    <mergeCell ref="R3:U3"/>
    <mergeCell ref="B10:G10"/>
    <mergeCell ref="H10:U10"/>
    <mergeCell ref="B14:U14"/>
    <mergeCell ref="A3:A4"/>
    <mergeCell ref="A10:A11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workbookViewId="0">
      <selection activeCell="E41" sqref="E41"/>
    </sheetView>
  </sheetViews>
  <sheetFormatPr defaultColWidth="10.625" defaultRowHeight="11.25"/>
  <cols>
    <col min="1" max="1" width="10.625" style="215" customWidth="1"/>
    <col min="2" max="2" width="15.625" style="215" customWidth="1"/>
    <col min="3" max="18" width="12.625" style="215" customWidth="1"/>
    <col min="19" max="16384" width="10.625" style="215"/>
  </cols>
  <sheetData>
    <row r="1" ht="36" customHeight="1" spans="1:18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8"/>
    </row>
    <row r="2" ht="22.5" customHeight="1" spans="1:18">
      <c r="A2" s="216"/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39" t="s">
        <v>21</v>
      </c>
      <c r="O2" s="39"/>
      <c r="P2" s="39"/>
      <c r="Q2" s="39"/>
      <c r="R2" s="40"/>
    </row>
    <row r="3" ht="15" customHeight="1" spans="1:18">
      <c r="A3" s="218" t="s">
        <v>22</v>
      </c>
      <c r="B3" s="219"/>
      <c r="C3" s="220" t="s">
        <v>23</v>
      </c>
      <c r="D3" s="221"/>
      <c r="E3" s="221"/>
      <c r="F3" s="222"/>
      <c r="G3" s="223" t="s">
        <v>101</v>
      </c>
      <c r="H3" s="224"/>
      <c r="I3" s="224"/>
      <c r="J3" s="224"/>
      <c r="K3" s="224"/>
      <c r="L3" s="224"/>
      <c r="M3" s="224"/>
      <c r="N3" s="220" t="s">
        <v>102</v>
      </c>
      <c r="O3" s="221"/>
      <c r="P3" s="221"/>
      <c r="Q3" s="221"/>
      <c r="R3" s="283"/>
    </row>
    <row r="4" ht="15" customHeight="1" spans="1:18">
      <c r="A4" s="225"/>
      <c r="B4" s="226"/>
      <c r="C4" s="227" t="s">
        <v>103</v>
      </c>
      <c r="D4" s="228" t="s">
        <v>104</v>
      </c>
      <c r="E4" s="228" t="s">
        <v>105</v>
      </c>
      <c r="F4" s="229" t="s">
        <v>106</v>
      </c>
      <c r="G4" s="227" t="s">
        <v>107</v>
      </c>
      <c r="H4" s="228" t="s">
        <v>108</v>
      </c>
      <c r="I4" s="228" t="s">
        <v>109</v>
      </c>
      <c r="J4" s="267" t="s">
        <v>110</v>
      </c>
      <c r="K4" s="228" t="s">
        <v>111</v>
      </c>
      <c r="L4" s="228" t="s">
        <v>112</v>
      </c>
      <c r="M4" s="229" t="s">
        <v>113</v>
      </c>
      <c r="N4" s="227" t="s">
        <v>114</v>
      </c>
      <c r="O4" s="228" t="s">
        <v>115</v>
      </c>
      <c r="P4" s="228" t="s">
        <v>116</v>
      </c>
      <c r="Q4" s="228" t="s">
        <v>117</v>
      </c>
      <c r="R4" s="281" t="s">
        <v>118</v>
      </c>
    </row>
    <row r="5" ht="15" customHeight="1" spans="1:18">
      <c r="A5" s="227" t="s">
        <v>119</v>
      </c>
      <c r="B5" s="229" t="s">
        <v>87</v>
      </c>
      <c r="C5" s="230" t="s">
        <v>120</v>
      </c>
      <c r="D5" s="231"/>
      <c r="E5" s="231" t="s">
        <v>121</v>
      </c>
      <c r="F5" s="232" t="e">
        <f t="shared" ref="F5:F10" si="0">IF(AND(C5&lt;&gt;"",C5&lt;&gt;0),ROUND(((C5-E5)*100/C5),2)&amp;"%","")</f>
        <v>#VALUE!</v>
      </c>
      <c r="G5" s="230"/>
      <c r="H5" s="231"/>
      <c r="I5" s="231"/>
      <c r="J5" s="231"/>
      <c r="K5" s="231"/>
      <c r="L5" s="231"/>
      <c r="M5" s="231"/>
      <c r="N5" s="230" t="s">
        <v>122</v>
      </c>
      <c r="O5" s="231" t="s">
        <v>123</v>
      </c>
      <c r="P5" s="231" t="s">
        <v>124</v>
      </c>
      <c r="Q5" s="231" t="s">
        <v>125</v>
      </c>
      <c r="R5" s="284"/>
    </row>
    <row r="6" ht="15" customHeight="1" spans="1:18">
      <c r="A6" s="227"/>
      <c r="B6" s="229" t="s">
        <v>88</v>
      </c>
      <c r="C6" s="230" t="s">
        <v>126</v>
      </c>
      <c r="D6" s="231"/>
      <c r="E6" s="231" t="s">
        <v>127</v>
      </c>
      <c r="F6" s="232" t="e">
        <f t="shared" si="0"/>
        <v>#VALUE!</v>
      </c>
      <c r="G6" s="230"/>
      <c r="H6" s="231"/>
      <c r="I6" s="231"/>
      <c r="J6" s="231"/>
      <c r="K6" s="231"/>
      <c r="L6" s="231"/>
      <c r="M6" s="231"/>
      <c r="N6" s="230" t="s">
        <v>128</v>
      </c>
      <c r="O6" s="231" t="s">
        <v>129</v>
      </c>
      <c r="P6" s="231" t="s">
        <v>130</v>
      </c>
      <c r="Q6" s="231" t="s">
        <v>131</v>
      </c>
      <c r="R6" s="284"/>
    </row>
    <row r="7" ht="15" customHeight="1" spans="1:18">
      <c r="A7" s="227"/>
      <c r="B7" s="229" t="s">
        <v>89</v>
      </c>
      <c r="C7" s="230" t="s">
        <v>132</v>
      </c>
      <c r="D7" s="231"/>
      <c r="E7" s="231" t="s">
        <v>133</v>
      </c>
      <c r="F7" s="232" t="e">
        <f t="shared" si="0"/>
        <v>#VALUE!</v>
      </c>
      <c r="G7" s="230"/>
      <c r="H7" s="231"/>
      <c r="I7" s="231"/>
      <c r="J7" s="231"/>
      <c r="K7" s="231"/>
      <c r="L7" s="231"/>
      <c r="M7" s="231"/>
      <c r="N7" s="230" t="s">
        <v>134</v>
      </c>
      <c r="O7" s="231" t="s">
        <v>135</v>
      </c>
      <c r="P7" s="231" t="s">
        <v>136</v>
      </c>
      <c r="Q7" s="231" t="s">
        <v>137</v>
      </c>
      <c r="R7" s="284"/>
    </row>
    <row r="8" ht="15" customHeight="1" spans="1:18">
      <c r="A8" s="227"/>
      <c r="B8" s="229" t="s">
        <v>64</v>
      </c>
      <c r="C8" s="230">
        <f>SUM(C5:C7)</f>
        <v>0</v>
      </c>
      <c r="D8" s="231"/>
      <c r="E8" s="231">
        <f>SUM(E5:E7)</f>
        <v>0</v>
      </c>
      <c r="F8" s="232" t="str">
        <f t="shared" si="0"/>
        <v/>
      </c>
      <c r="G8" s="230"/>
      <c r="H8" s="231"/>
      <c r="I8" s="231"/>
      <c r="J8" s="231"/>
      <c r="K8" s="231"/>
      <c r="L8" s="231"/>
      <c r="M8" s="231"/>
      <c r="N8" s="230">
        <f>SUM(N5:N7)</f>
        <v>0</v>
      </c>
      <c r="O8" s="231">
        <f>SUM(O5:O7)</f>
        <v>0</v>
      </c>
      <c r="P8" s="231">
        <f>SUM(P5:P7)</f>
        <v>0</v>
      </c>
      <c r="Q8" s="231">
        <f>SUM(Q5:Q7)</f>
        <v>0</v>
      </c>
      <c r="R8" s="284"/>
    </row>
    <row r="9" ht="15" customHeight="1" spans="1:18">
      <c r="A9" s="227"/>
      <c r="B9" s="229" t="s">
        <v>138</v>
      </c>
      <c r="C9" s="230" t="s">
        <v>139</v>
      </c>
      <c r="D9" s="231"/>
      <c r="E9" s="231" t="s">
        <v>140</v>
      </c>
      <c r="F9" s="232" t="e">
        <f t="shared" ref="F9:F15" si="1">IF(AND(C9&lt;&gt;"",C9&lt;&gt;0),ROUND(((C9-E9)*100/C9),2)&amp;"%","")</f>
        <v>#VALUE!</v>
      </c>
      <c r="G9" s="230"/>
      <c r="H9" s="231"/>
      <c r="I9" s="231"/>
      <c r="J9" s="231"/>
      <c r="K9" s="231"/>
      <c r="L9" s="231"/>
      <c r="M9" s="232"/>
      <c r="N9" s="230" t="s">
        <v>141</v>
      </c>
      <c r="O9" s="231" t="s">
        <v>142</v>
      </c>
      <c r="P9" s="231" t="s">
        <v>143</v>
      </c>
      <c r="Q9" s="231" t="s">
        <v>144</v>
      </c>
      <c r="R9" s="284"/>
    </row>
    <row r="10" ht="15" customHeight="1" spans="1:18">
      <c r="A10" s="227" t="s">
        <v>145</v>
      </c>
      <c r="B10" s="229" t="s">
        <v>87</v>
      </c>
      <c r="C10" s="230" t="s">
        <v>146</v>
      </c>
      <c r="D10" s="231"/>
      <c r="E10" s="231" t="s">
        <v>147</v>
      </c>
      <c r="F10" s="232" t="e">
        <f t="shared" si="0"/>
        <v>#VALUE!</v>
      </c>
      <c r="G10" s="230"/>
      <c r="H10" s="231"/>
      <c r="I10" s="231"/>
      <c r="J10" s="231"/>
      <c r="K10" s="231"/>
      <c r="L10" s="231"/>
      <c r="M10" s="231"/>
      <c r="N10" s="230" t="s">
        <v>148</v>
      </c>
      <c r="O10" s="231" t="s">
        <v>149</v>
      </c>
      <c r="P10" s="231" t="s">
        <v>150</v>
      </c>
      <c r="Q10" s="231" t="s">
        <v>151</v>
      </c>
      <c r="R10" s="284"/>
    </row>
    <row r="11" ht="15" customHeight="1" spans="1:18">
      <c r="A11" s="227"/>
      <c r="B11" s="229" t="s">
        <v>88</v>
      </c>
      <c r="C11" s="230" t="s">
        <v>152</v>
      </c>
      <c r="D11" s="231"/>
      <c r="E11" s="231" t="s">
        <v>153</v>
      </c>
      <c r="F11" s="232" t="e">
        <f t="shared" si="1"/>
        <v>#VALUE!</v>
      </c>
      <c r="G11" s="230"/>
      <c r="H11" s="231"/>
      <c r="I11" s="231"/>
      <c r="J11" s="231"/>
      <c r="K11" s="231"/>
      <c r="L11" s="231"/>
      <c r="M11" s="231"/>
      <c r="N11" s="230" t="s">
        <v>154</v>
      </c>
      <c r="O11" s="231" t="s">
        <v>155</v>
      </c>
      <c r="P11" s="231" t="s">
        <v>156</v>
      </c>
      <c r="Q11" s="231" t="s">
        <v>157</v>
      </c>
      <c r="R11" s="284"/>
    </row>
    <row r="12" ht="15" customHeight="1" spans="1:18">
      <c r="A12" s="227"/>
      <c r="B12" s="229" t="s">
        <v>89</v>
      </c>
      <c r="C12" s="230" t="s">
        <v>158</v>
      </c>
      <c r="D12" s="231"/>
      <c r="E12" s="231" t="s">
        <v>159</v>
      </c>
      <c r="F12" s="232" t="e">
        <f t="shared" si="1"/>
        <v>#VALUE!</v>
      </c>
      <c r="G12" s="230"/>
      <c r="H12" s="231"/>
      <c r="I12" s="231"/>
      <c r="J12" s="231"/>
      <c r="K12" s="231"/>
      <c r="L12" s="231"/>
      <c r="M12" s="231"/>
      <c r="N12" s="230" t="s">
        <v>160</v>
      </c>
      <c r="O12" s="231" t="s">
        <v>161</v>
      </c>
      <c r="P12" s="231" t="s">
        <v>162</v>
      </c>
      <c r="Q12" s="231" t="s">
        <v>163</v>
      </c>
      <c r="R12" s="284"/>
    </row>
    <row r="13" ht="15" customHeight="1" spans="1:18">
      <c r="A13" s="227"/>
      <c r="B13" s="229" t="s">
        <v>64</v>
      </c>
      <c r="C13" s="230">
        <f>SUM(C10:C12)</f>
        <v>0</v>
      </c>
      <c r="D13" s="231"/>
      <c r="E13" s="231">
        <f>SUM(E10:E12)</f>
        <v>0</v>
      </c>
      <c r="F13" s="232" t="str">
        <f t="shared" si="1"/>
        <v/>
      </c>
      <c r="G13" s="230"/>
      <c r="H13" s="231"/>
      <c r="I13" s="231"/>
      <c r="J13" s="231"/>
      <c r="K13" s="231"/>
      <c r="L13" s="231"/>
      <c r="M13" s="231"/>
      <c r="N13" s="230">
        <f>SUM(N10:N12)</f>
        <v>0</v>
      </c>
      <c r="O13" s="231">
        <f>SUM(O10:O12)</f>
        <v>0</v>
      </c>
      <c r="P13" s="231">
        <f>SUM(P10:P12)</f>
        <v>0</v>
      </c>
      <c r="Q13" s="231">
        <f>SUM(Q10:Q12)</f>
        <v>0</v>
      </c>
      <c r="R13" s="284"/>
    </row>
    <row r="14" ht="15" customHeight="1" spans="1:18">
      <c r="A14" s="227"/>
      <c r="B14" s="229" t="s">
        <v>138</v>
      </c>
      <c r="C14" s="230" t="s">
        <v>164</v>
      </c>
      <c r="D14" s="231"/>
      <c r="E14" s="231" t="s">
        <v>165</v>
      </c>
      <c r="F14" s="232" t="e">
        <f t="shared" si="1"/>
        <v>#VALUE!</v>
      </c>
      <c r="G14" s="230"/>
      <c r="H14" s="231"/>
      <c r="I14" s="231"/>
      <c r="J14" s="231"/>
      <c r="K14" s="231"/>
      <c r="L14" s="231"/>
      <c r="M14" s="232"/>
      <c r="N14" s="230" t="s">
        <v>166</v>
      </c>
      <c r="O14" s="231" t="s">
        <v>167</v>
      </c>
      <c r="P14" s="231" t="s">
        <v>168</v>
      </c>
      <c r="Q14" s="231" t="s">
        <v>169</v>
      </c>
      <c r="R14" s="284"/>
    </row>
    <row r="15" ht="15" customHeight="1" spans="1:18">
      <c r="A15" s="233" t="s">
        <v>17</v>
      </c>
      <c r="B15" s="234" t="s">
        <v>64</v>
      </c>
      <c r="C15" s="230">
        <f>SUM(C8,C13)</f>
        <v>0</v>
      </c>
      <c r="D15" s="231"/>
      <c r="E15" s="231">
        <f>SUM(E8,E13)</f>
        <v>0</v>
      </c>
      <c r="F15" s="232" t="str">
        <f t="shared" si="1"/>
        <v/>
      </c>
      <c r="G15" s="230"/>
      <c r="H15" s="231"/>
      <c r="I15" s="231"/>
      <c r="J15" s="231"/>
      <c r="K15" s="231"/>
      <c r="L15" s="231"/>
      <c r="M15" s="231"/>
      <c r="N15" s="230">
        <f>SUM(N8,N13)</f>
        <v>0</v>
      </c>
      <c r="O15" s="231">
        <f>SUM(O8,O13)</f>
        <v>0</v>
      </c>
      <c r="P15" s="231">
        <f>SUM(P8,P13)</f>
        <v>0</v>
      </c>
      <c r="Q15" s="231">
        <f>SUM(Q8,Q13)</f>
        <v>0</v>
      </c>
      <c r="R15" s="284"/>
    </row>
    <row r="16" ht="15" customHeight="1" spans="1:18">
      <c r="A16" s="235"/>
      <c r="B16" s="236" t="s">
        <v>138</v>
      </c>
      <c r="C16" s="237">
        <f>SUM(C9,C14)</f>
        <v>0</v>
      </c>
      <c r="D16" s="238"/>
      <c r="E16" s="238">
        <f>SUM(E9,E14)</f>
        <v>0</v>
      </c>
      <c r="F16" s="239" t="str">
        <f>IF(C16&lt;&gt;0,ROUND(((C9-E9)+(C14-E14))*100/C16,2)&amp;"%","")</f>
        <v/>
      </c>
      <c r="G16" s="240"/>
      <c r="H16" s="241"/>
      <c r="I16" s="241"/>
      <c r="J16" s="241"/>
      <c r="K16" s="241"/>
      <c r="L16" s="241"/>
      <c r="M16" s="268"/>
      <c r="N16" s="230">
        <f>SUM(N9,N14)</f>
        <v>0</v>
      </c>
      <c r="O16" s="231">
        <f>SUM(O9,O14)</f>
        <v>0</v>
      </c>
      <c r="P16" s="231">
        <f>SUM(P9,P14)</f>
        <v>0</v>
      </c>
      <c r="Q16" s="231">
        <f>SUM(Q9,Q14)</f>
        <v>0</v>
      </c>
      <c r="R16" s="285"/>
    </row>
    <row r="17" ht="15" customHeight="1" spans="1:18">
      <c r="A17" s="218" t="s">
        <v>22</v>
      </c>
      <c r="B17" s="242"/>
      <c r="C17" s="243" t="s">
        <v>25</v>
      </c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69"/>
      <c r="O17" s="270" t="s">
        <v>170</v>
      </c>
      <c r="P17" s="271"/>
      <c r="Q17" s="271"/>
      <c r="R17" s="286"/>
    </row>
    <row r="18" ht="15" customHeight="1" spans="1:18">
      <c r="A18" s="245"/>
      <c r="B18" s="246"/>
      <c r="C18" s="247" t="s">
        <v>171</v>
      </c>
      <c r="D18" s="248"/>
      <c r="E18" s="248"/>
      <c r="F18" s="248"/>
      <c r="G18" s="248"/>
      <c r="H18" s="248"/>
      <c r="I18" s="248" t="s">
        <v>172</v>
      </c>
      <c r="J18" s="248"/>
      <c r="K18" s="248"/>
      <c r="L18" s="248"/>
      <c r="M18" s="248"/>
      <c r="N18" s="272"/>
      <c r="O18" s="273" t="s">
        <v>173</v>
      </c>
      <c r="P18" s="274" t="s">
        <v>174</v>
      </c>
      <c r="Q18" s="274" t="s">
        <v>175</v>
      </c>
      <c r="R18" s="287" t="s">
        <v>176</v>
      </c>
    </row>
    <row r="19" ht="15" customHeight="1" spans="1:18">
      <c r="A19" s="225"/>
      <c r="B19" s="249"/>
      <c r="C19" s="247" t="s">
        <v>177</v>
      </c>
      <c r="D19" s="248" t="s">
        <v>178</v>
      </c>
      <c r="E19" s="248" t="s">
        <v>179</v>
      </c>
      <c r="F19" s="248" t="s">
        <v>180</v>
      </c>
      <c r="G19" s="248" t="s">
        <v>181</v>
      </c>
      <c r="H19" s="248" t="s">
        <v>182</v>
      </c>
      <c r="I19" s="248" t="s">
        <v>183</v>
      </c>
      <c r="J19" s="248" t="s">
        <v>184</v>
      </c>
      <c r="K19" s="248" t="s">
        <v>185</v>
      </c>
      <c r="L19" s="248" t="s">
        <v>186</v>
      </c>
      <c r="M19" s="248" t="s">
        <v>187</v>
      </c>
      <c r="N19" s="272" t="s">
        <v>188</v>
      </c>
      <c r="O19" s="275"/>
      <c r="P19" s="276"/>
      <c r="Q19" s="276"/>
      <c r="R19" s="288"/>
    </row>
    <row r="20" ht="15" customHeight="1" spans="1:18">
      <c r="A20" s="227" t="s">
        <v>119</v>
      </c>
      <c r="B20" s="229" t="s">
        <v>64</v>
      </c>
      <c r="C20" s="230" t="s">
        <v>189</v>
      </c>
      <c r="D20" s="231" t="s">
        <v>190</v>
      </c>
      <c r="E20" s="231" t="s">
        <v>191</v>
      </c>
      <c r="F20" s="231" t="s">
        <v>192</v>
      </c>
      <c r="G20" s="250" t="s">
        <v>193</v>
      </c>
      <c r="H20" s="250" t="s">
        <v>194</v>
      </c>
      <c r="I20" s="250" t="e">
        <f>ROUND(C20/C8,2)</f>
        <v>#VALUE!</v>
      </c>
      <c r="J20" s="250" t="e">
        <f>ROUND(D20/C8,2)</f>
        <v>#VALUE!</v>
      </c>
      <c r="K20" s="250" t="e">
        <f>ROUND(E20*1/C8,2)</f>
        <v>#VALUE!</v>
      </c>
      <c r="L20" s="250" t="e">
        <f>ROUND(F20*1/C8,2)</f>
        <v>#VALUE!</v>
      </c>
      <c r="M20" s="250" t="e">
        <f>ROUND(G20*1/C8,2)</f>
        <v>#VALUE!</v>
      </c>
      <c r="N20" s="250" t="e">
        <f>ROUND(H20*1/C8,2)</f>
        <v>#VALUE!</v>
      </c>
      <c r="O20" s="230" t="s">
        <v>195</v>
      </c>
      <c r="P20" s="231" t="s">
        <v>196</v>
      </c>
      <c r="Q20" s="231" t="s">
        <v>197</v>
      </c>
      <c r="R20" s="284" t="s">
        <v>198</v>
      </c>
    </row>
    <row r="21" ht="15" customHeight="1" spans="1:18">
      <c r="A21" s="227"/>
      <c r="B21" s="229" t="s">
        <v>138</v>
      </c>
      <c r="C21" s="230" t="s">
        <v>199</v>
      </c>
      <c r="D21" s="231" t="s">
        <v>200</v>
      </c>
      <c r="E21" s="231" t="s">
        <v>201</v>
      </c>
      <c r="F21" s="231" t="s">
        <v>202</v>
      </c>
      <c r="G21" s="250" t="s">
        <v>203</v>
      </c>
      <c r="H21" s="250" t="s">
        <v>204</v>
      </c>
      <c r="I21" s="250" t="e">
        <f>ROUND(C21/C8,2)</f>
        <v>#VALUE!</v>
      </c>
      <c r="J21" s="250" t="e">
        <f>ROUND(D21/C9,2)</f>
        <v>#VALUE!</v>
      </c>
      <c r="K21" s="250" t="e">
        <f>ROUND(E21/C9,2)</f>
        <v>#VALUE!</v>
      </c>
      <c r="L21" s="250" t="e">
        <f>ROUND(F21/C9,2)</f>
        <v>#VALUE!</v>
      </c>
      <c r="M21" s="250" t="e">
        <f>ROUND(G21/C9,2)</f>
        <v>#VALUE!</v>
      </c>
      <c r="N21" s="250" t="e">
        <f>ROUND(H21/C9,2)</f>
        <v>#VALUE!</v>
      </c>
      <c r="O21" s="230" t="s">
        <v>205</v>
      </c>
      <c r="P21" s="231" t="s">
        <v>206</v>
      </c>
      <c r="Q21" s="231" t="s">
        <v>207</v>
      </c>
      <c r="R21" s="284" t="s">
        <v>208</v>
      </c>
    </row>
    <row r="22" ht="15" customHeight="1" spans="1:18">
      <c r="A22" s="227" t="s">
        <v>145</v>
      </c>
      <c r="B22" s="229" t="s">
        <v>64</v>
      </c>
      <c r="C22" s="230" t="s">
        <v>209</v>
      </c>
      <c r="D22" s="231" t="s">
        <v>210</v>
      </c>
      <c r="E22" s="231" t="s">
        <v>211</v>
      </c>
      <c r="F22" s="231" t="s">
        <v>212</v>
      </c>
      <c r="G22" s="250" t="s">
        <v>213</v>
      </c>
      <c r="H22" s="250" t="s">
        <v>214</v>
      </c>
      <c r="I22" s="250" t="e">
        <f>ROUND(C22/C13,2)</f>
        <v>#VALUE!</v>
      </c>
      <c r="J22" s="250" t="e">
        <f>ROUND(D22/C13,2)</f>
        <v>#VALUE!</v>
      </c>
      <c r="K22" s="250" t="e">
        <f>ROUND(E22*1/C13,2)</f>
        <v>#VALUE!</v>
      </c>
      <c r="L22" s="250" t="e">
        <f>ROUND(F22*1/C13,2)</f>
        <v>#VALUE!</v>
      </c>
      <c r="M22" s="250" t="e">
        <f>ROUND(G22*1/C13,2)</f>
        <v>#VALUE!</v>
      </c>
      <c r="N22" s="250" t="e">
        <f>ROUND(H22*1/C13,2)</f>
        <v>#VALUE!</v>
      </c>
      <c r="O22" s="230" t="s">
        <v>215</v>
      </c>
      <c r="P22" s="231" t="s">
        <v>216</v>
      </c>
      <c r="Q22" s="231" t="s">
        <v>217</v>
      </c>
      <c r="R22" s="284" t="s">
        <v>218</v>
      </c>
    </row>
    <row r="23" ht="15" customHeight="1" spans="1:18">
      <c r="A23" s="227"/>
      <c r="B23" s="229" t="s">
        <v>138</v>
      </c>
      <c r="C23" s="230" t="s">
        <v>219</v>
      </c>
      <c r="D23" s="231" t="s">
        <v>220</v>
      </c>
      <c r="E23" s="231" t="s">
        <v>221</v>
      </c>
      <c r="F23" s="231" t="s">
        <v>222</v>
      </c>
      <c r="G23" s="231" t="s">
        <v>223</v>
      </c>
      <c r="H23" s="231" t="s">
        <v>224</v>
      </c>
      <c r="I23" s="231" t="e">
        <f>ROUND(C23/C14,2)</f>
        <v>#VALUE!</v>
      </c>
      <c r="J23" s="231" t="e">
        <f>ROUND(D23/C14,2)</f>
        <v>#VALUE!</v>
      </c>
      <c r="K23" s="231" t="e">
        <f>ROUND(E23/C14,2)</f>
        <v>#VALUE!</v>
      </c>
      <c r="L23" s="231" t="e">
        <f>ROUND(F23/C14,2)</f>
        <v>#VALUE!</v>
      </c>
      <c r="M23" s="231" t="e">
        <f>ROUND(G23/C14,2)</f>
        <v>#VALUE!</v>
      </c>
      <c r="N23" s="231" t="e">
        <f>ROUND(H23/C14,2)</f>
        <v>#VALUE!</v>
      </c>
      <c r="O23" s="230" t="s">
        <v>225</v>
      </c>
      <c r="P23" s="231" t="s">
        <v>226</v>
      </c>
      <c r="Q23" s="231" t="s">
        <v>227</v>
      </c>
      <c r="R23" s="284" t="s">
        <v>228</v>
      </c>
    </row>
    <row r="24" ht="15" customHeight="1" spans="1:18">
      <c r="A24" s="227" t="s">
        <v>17</v>
      </c>
      <c r="B24" s="229" t="s">
        <v>64</v>
      </c>
      <c r="C24" s="230">
        <f t="shared" ref="C24:H24" si="2">SUM(C20,C22)</f>
        <v>0</v>
      </c>
      <c r="D24" s="231">
        <f t="shared" si="2"/>
        <v>0</v>
      </c>
      <c r="E24" s="231">
        <f t="shared" si="2"/>
        <v>0</v>
      </c>
      <c r="F24" s="231">
        <f t="shared" si="2"/>
        <v>0</v>
      </c>
      <c r="G24" s="231">
        <f t="shared" si="2"/>
        <v>0</v>
      </c>
      <c r="H24" s="231">
        <f t="shared" si="2"/>
        <v>0</v>
      </c>
      <c r="I24" s="231" t="e">
        <f>ROUND((C24)/C15,2)</f>
        <v>#DIV/0!</v>
      </c>
      <c r="J24" s="231" t="e">
        <f>ROUND((D24)/C15,2)</f>
        <v>#DIV/0!</v>
      </c>
      <c r="K24" s="231" t="e">
        <f>ROUND((E24)/C15,2)</f>
        <v>#DIV/0!</v>
      </c>
      <c r="L24" s="231" t="e">
        <f>ROUND((F24)/C15,2)</f>
        <v>#DIV/0!</v>
      </c>
      <c r="M24" s="231" t="e">
        <f>ROUND((G24)/C15,2)</f>
        <v>#DIV/0!</v>
      </c>
      <c r="N24" s="231" t="e">
        <f>ROUND((H24)/C15,2)</f>
        <v>#DIV/0!</v>
      </c>
      <c r="O24" s="230">
        <f>SUM(O20,O22)</f>
        <v>0</v>
      </c>
      <c r="P24" s="266">
        <f>SUM(P20,P22)</f>
        <v>0</v>
      </c>
      <c r="Q24" s="266">
        <f>SUM(Q20,Q22)</f>
        <v>0</v>
      </c>
      <c r="R24" s="282">
        <f>SUM(R20,R22)</f>
        <v>0</v>
      </c>
    </row>
    <row r="25" ht="15" customHeight="1" spans="1:18">
      <c r="A25" s="251"/>
      <c r="B25" s="252" t="s">
        <v>138</v>
      </c>
      <c r="C25" s="237">
        <f t="shared" ref="C25:H25" si="3">SUM(C21,C23)</f>
        <v>0</v>
      </c>
      <c r="D25" s="238">
        <f t="shared" si="3"/>
        <v>0</v>
      </c>
      <c r="E25" s="238">
        <f t="shared" si="3"/>
        <v>0</v>
      </c>
      <c r="F25" s="238">
        <f t="shared" si="3"/>
        <v>0</v>
      </c>
      <c r="G25" s="238">
        <f t="shared" si="3"/>
        <v>0</v>
      </c>
      <c r="H25" s="238">
        <f t="shared" si="3"/>
        <v>0</v>
      </c>
      <c r="I25" s="238" t="e">
        <f>ROUND((C25)/C16,2)</f>
        <v>#DIV/0!</v>
      </c>
      <c r="J25" s="238" t="e">
        <f>ROUND((D25)/C16,2)</f>
        <v>#DIV/0!</v>
      </c>
      <c r="K25" s="238" t="e">
        <f>ROUND((E25)/C16,2)</f>
        <v>#DIV/0!</v>
      </c>
      <c r="L25" s="238" t="e">
        <f>ROUND((F25)/C16,2)</f>
        <v>#DIV/0!</v>
      </c>
      <c r="M25" s="238" t="e">
        <f>ROUND((G25)/C16,2)</f>
        <v>#DIV/0!</v>
      </c>
      <c r="N25" s="238" t="e">
        <f>ROUND((H25)/C16,2)</f>
        <v>#DIV/0!</v>
      </c>
      <c r="O25" s="230">
        <f>SUM(O21,O23)</f>
        <v>0</v>
      </c>
      <c r="P25" s="277">
        <f>SUM(P21,P23)</f>
        <v>0</v>
      </c>
      <c r="Q25" s="277">
        <f>SUM(Q21,Q23)</f>
        <v>0</v>
      </c>
      <c r="R25" s="285">
        <f>SUM(R21,R23)</f>
        <v>0</v>
      </c>
    </row>
    <row r="26" ht="15" customHeight="1" spans="1:18">
      <c r="A26" s="253" t="s">
        <v>22</v>
      </c>
      <c r="B26" s="254"/>
      <c r="C26" s="223" t="s">
        <v>229</v>
      </c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3" t="s">
        <v>230</v>
      </c>
      <c r="P26" s="224"/>
      <c r="Q26" s="224"/>
      <c r="R26" s="289"/>
    </row>
    <row r="27" ht="15" customHeight="1" spans="1:18">
      <c r="A27" s="255"/>
      <c r="B27" s="256"/>
      <c r="C27" s="227" t="s">
        <v>231</v>
      </c>
      <c r="D27" s="228" t="s">
        <v>232</v>
      </c>
      <c r="E27" s="228" t="s">
        <v>233</v>
      </c>
      <c r="F27" s="228" t="s">
        <v>234</v>
      </c>
      <c r="G27" s="228" t="s">
        <v>235</v>
      </c>
      <c r="H27" s="228" t="s">
        <v>236</v>
      </c>
      <c r="I27" s="228" t="s">
        <v>237</v>
      </c>
      <c r="J27" s="228" t="s">
        <v>238</v>
      </c>
      <c r="K27" s="228" t="s">
        <v>239</v>
      </c>
      <c r="L27" s="228" t="s">
        <v>240</v>
      </c>
      <c r="M27" s="228" t="s">
        <v>241</v>
      </c>
      <c r="N27" s="229" t="s">
        <v>242</v>
      </c>
      <c r="O27" s="278" t="s">
        <v>243</v>
      </c>
      <c r="P27" s="229" t="s">
        <v>119</v>
      </c>
      <c r="Q27" s="229" t="s">
        <v>145</v>
      </c>
      <c r="R27" s="281"/>
    </row>
    <row r="28" ht="15" customHeight="1" spans="1:18">
      <c r="A28" s="227"/>
      <c r="B28" s="229"/>
      <c r="C28" s="230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2"/>
      <c r="O28" s="278"/>
      <c r="P28" s="266"/>
      <c r="Q28" s="266" t="s">
        <v>244</v>
      </c>
      <c r="R28" s="282"/>
    </row>
    <row r="29" ht="15" customHeight="1" spans="1:18">
      <c r="A29" s="257" t="s">
        <v>245</v>
      </c>
      <c r="B29" s="258"/>
      <c r="C29" s="258"/>
      <c r="D29" s="258"/>
      <c r="E29" s="258"/>
      <c r="F29" s="258"/>
      <c r="G29" s="258"/>
      <c r="H29" s="258"/>
      <c r="I29" s="258"/>
      <c r="J29" s="258"/>
      <c r="K29" s="279"/>
      <c r="L29" s="257" t="s">
        <v>246</v>
      </c>
      <c r="M29" s="258"/>
      <c r="N29" s="258"/>
      <c r="O29" s="258"/>
      <c r="P29" s="258"/>
      <c r="Q29" s="258"/>
      <c r="R29" s="279"/>
    </row>
    <row r="30" ht="15" customHeight="1" spans="1:18">
      <c r="A30" s="259" t="s">
        <v>22</v>
      </c>
      <c r="B30" s="260"/>
      <c r="C30" s="234" t="s">
        <v>119</v>
      </c>
      <c r="D30" s="261"/>
      <c r="E30" s="234" t="s">
        <v>145</v>
      </c>
      <c r="F30" s="261"/>
      <c r="G30" s="262" t="s">
        <v>90</v>
      </c>
      <c r="H30" s="262"/>
      <c r="I30" s="262" t="s">
        <v>247</v>
      </c>
      <c r="J30" s="262"/>
      <c r="K30" s="280" t="s">
        <v>92</v>
      </c>
      <c r="L30" s="245" t="s">
        <v>22</v>
      </c>
      <c r="M30" s="246"/>
      <c r="N30" s="262" t="s">
        <v>248</v>
      </c>
      <c r="O30" s="262" t="s">
        <v>249</v>
      </c>
      <c r="P30" s="262" t="s">
        <v>250</v>
      </c>
      <c r="Q30" s="262" t="s">
        <v>251</v>
      </c>
      <c r="R30" s="280" t="s">
        <v>252</v>
      </c>
    </row>
    <row r="31" ht="15" customHeight="1" spans="1:18">
      <c r="A31" s="255"/>
      <c r="B31" s="263"/>
      <c r="C31" s="228" t="s">
        <v>64</v>
      </c>
      <c r="D31" s="228" t="s">
        <v>138</v>
      </c>
      <c r="E31" s="228" t="s">
        <v>64</v>
      </c>
      <c r="F31" s="228" t="s">
        <v>138</v>
      </c>
      <c r="G31" s="228" t="s">
        <v>64</v>
      </c>
      <c r="H31" s="228" t="s">
        <v>138</v>
      </c>
      <c r="I31" s="228" t="s">
        <v>64</v>
      </c>
      <c r="J31" s="228" t="s">
        <v>138</v>
      </c>
      <c r="K31" s="281"/>
      <c r="L31" s="225"/>
      <c r="M31" s="249"/>
      <c r="N31" s="228"/>
      <c r="O31" s="228"/>
      <c r="P31" s="228"/>
      <c r="Q31" s="228"/>
      <c r="R31" s="281"/>
    </row>
    <row r="32" ht="15" customHeight="1" spans="1:18">
      <c r="A32" s="264"/>
      <c r="B32" s="265" t="s">
        <v>253</v>
      </c>
      <c r="C32" s="266"/>
      <c r="D32" s="231"/>
      <c r="E32" s="231"/>
      <c r="F32" s="231"/>
      <c r="G32" s="266"/>
      <c r="H32" s="266"/>
      <c r="I32" s="266"/>
      <c r="J32" s="266"/>
      <c r="K32" s="282"/>
      <c r="L32" s="227"/>
      <c r="M32" s="229"/>
      <c r="N32" s="266"/>
      <c r="O32" s="266"/>
      <c r="P32" s="266"/>
      <c r="Q32" s="266"/>
      <c r="R32" s="282"/>
    </row>
  </sheetData>
  <mergeCells count="39">
    <mergeCell ref="A1:R1"/>
    <mergeCell ref="A2:M2"/>
    <mergeCell ref="N2:R2"/>
    <mergeCell ref="C3:F3"/>
    <mergeCell ref="G3:M3"/>
    <mergeCell ref="N3:R3"/>
    <mergeCell ref="C17:N17"/>
    <mergeCell ref="O17:R17"/>
    <mergeCell ref="C18:H18"/>
    <mergeCell ref="I18:N18"/>
    <mergeCell ref="C26:N26"/>
    <mergeCell ref="O26:R26"/>
    <mergeCell ref="A29:K29"/>
    <mergeCell ref="L29:R29"/>
    <mergeCell ref="C30:D30"/>
    <mergeCell ref="E30:F30"/>
    <mergeCell ref="G30:H30"/>
    <mergeCell ref="I30:J30"/>
    <mergeCell ref="A5:A9"/>
    <mergeCell ref="A10:A14"/>
    <mergeCell ref="A15:A16"/>
    <mergeCell ref="A20:A21"/>
    <mergeCell ref="A22:A23"/>
    <mergeCell ref="A24:A25"/>
    <mergeCell ref="K30:K31"/>
    <mergeCell ref="N30:N31"/>
    <mergeCell ref="O18:O19"/>
    <mergeCell ref="O30:O31"/>
    <mergeCell ref="P18:P19"/>
    <mergeCell ref="P30:P31"/>
    <mergeCell ref="Q18:Q19"/>
    <mergeCell ref="Q30:Q31"/>
    <mergeCell ref="R18:R19"/>
    <mergeCell ref="R30:R31"/>
    <mergeCell ref="A3:B4"/>
    <mergeCell ref="A17:B19"/>
    <mergeCell ref="A26:B27"/>
    <mergeCell ref="L30:M31"/>
    <mergeCell ref="A30:B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52" sqref="E52"/>
    </sheetView>
  </sheetViews>
  <sheetFormatPr defaultColWidth="9" defaultRowHeight="13.5" outlineLevelRow="4"/>
  <cols>
    <col min="1" max="8" width="25.625" customWidth="1"/>
    <col min="9" max="9" width="18.625" customWidth="1"/>
  </cols>
  <sheetData>
    <row r="1" ht="25" customHeight="1" spans="1:9">
      <c r="A1" s="207">
        <v>43831</v>
      </c>
      <c r="B1" s="208" t="s">
        <v>254</v>
      </c>
      <c r="C1" s="209"/>
      <c r="D1" s="208" t="s">
        <v>255</v>
      </c>
      <c r="E1" s="209"/>
      <c r="F1" s="210" t="s">
        <v>92</v>
      </c>
      <c r="G1" s="210"/>
      <c r="H1" s="210"/>
      <c r="I1" s="210"/>
    </row>
    <row r="2" ht="20" customHeight="1" spans="1:9">
      <c r="A2" s="211" t="s">
        <v>84</v>
      </c>
      <c r="B2" s="211" t="s">
        <v>256</v>
      </c>
      <c r="C2" s="211" t="s">
        <v>257</v>
      </c>
      <c r="D2" s="211" t="s">
        <v>256</v>
      </c>
      <c r="E2" s="211" t="s">
        <v>257</v>
      </c>
      <c r="F2" s="211" t="s">
        <v>256</v>
      </c>
      <c r="G2" s="211" t="s">
        <v>257</v>
      </c>
      <c r="H2" s="211" t="s">
        <v>258</v>
      </c>
      <c r="I2" s="211" t="s">
        <v>259</v>
      </c>
    </row>
    <row r="3" ht="20" customHeight="1" spans="1:9">
      <c r="A3" s="176" t="s">
        <v>260</v>
      </c>
      <c r="B3" s="212"/>
      <c r="C3" s="212"/>
      <c r="D3" s="212"/>
      <c r="E3" s="212"/>
      <c r="F3" s="212"/>
      <c r="G3" s="212"/>
      <c r="H3" s="212"/>
      <c r="I3" s="212"/>
    </row>
    <row r="4" ht="20" customHeight="1" spans="1:9">
      <c r="A4" s="176" t="s">
        <v>261</v>
      </c>
      <c r="B4" s="212"/>
      <c r="C4" s="212"/>
      <c r="D4" s="212"/>
      <c r="E4" s="212"/>
      <c r="F4" s="212"/>
      <c r="G4" s="212"/>
      <c r="H4" s="212"/>
      <c r="I4" s="212"/>
    </row>
    <row r="5" ht="20" customHeight="1" spans="1:9">
      <c r="A5" s="213" t="s">
        <v>262</v>
      </c>
      <c r="B5" s="214">
        <v>1500</v>
      </c>
      <c r="C5" s="214"/>
      <c r="D5" s="214">
        <v>500</v>
      </c>
      <c r="E5" s="214"/>
      <c r="F5" s="214">
        <v>1000</v>
      </c>
      <c r="G5" s="214"/>
      <c r="H5" s="214"/>
      <c r="I5" s="214">
        <v>6</v>
      </c>
    </row>
  </sheetData>
  <mergeCells count="3">
    <mergeCell ref="B1:C1"/>
    <mergeCell ref="D1:E1"/>
    <mergeCell ref="F1:I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B1" workbookViewId="0">
      <selection activeCell="F15" sqref="F15"/>
    </sheetView>
  </sheetViews>
  <sheetFormatPr defaultColWidth="9" defaultRowHeight="13.5" outlineLevelRow="4" outlineLevelCol="6"/>
  <cols>
    <col min="1" max="6" width="25.625" customWidth="1"/>
    <col min="7" max="7" width="70.875" customWidth="1"/>
  </cols>
  <sheetData>
    <row r="1" ht="25" customHeight="1" spans="1:7">
      <c r="A1" s="201" t="s">
        <v>263</v>
      </c>
      <c r="B1" s="202"/>
      <c r="C1" s="202"/>
      <c r="D1" s="202"/>
      <c r="E1" s="202"/>
      <c r="F1" s="202"/>
      <c r="G1" s="203"/>
    </row>
    <row r="2" ht="20" customHeight="1" spans="1:7">
      <c r="A2" s="53" t="s">
        <v>84</v>
      </c>
      <c r="B2" s="181" t="s">
        <v>264</v>
      </c>
      <c r="C2" s="181" t="s">
        <v>265</v>
      </c>
      <c r="D2" s="181" t="s">
        <v>15</v>
      </c>
      <c r="E2" s="53" t="s">
        <v>266</v>
      </c>
      <c r="F2" s="181" t="s">
        <v>267</v>
      </c>
      <c r="G2" s="53" t="s">
        <v>268</v>
      </c>
    </row>
    <row r="3" ht="20" customHeight="1" spans="1:7">
      <c r="A3" s="194" t="s">
        <v>269</v>
      </c>
      <c r="B3" s="204"/>
      <c r="C3" s="204"/>
      <c r="D3" s="204"/>
      <c r="E3" s="204"/>
      <c r="F3" s="204"/>
      <c r="G3" s="204"/>
    </row>
    <row r="4" ht="20" customHeight="1" spans="1:7">
      <c r="A4" s="194" t="s">
        <v>261</v>
      </c>
      <c r="B4" s="204"/>
      <c r="C4" s="204"/>
      <c r="D4" s="204"/>
      <c r="E4" s="204"/>
      <c r="F4" s="204"/>
      <c r="G4" s="204"/>
    </row>
    <row r="5" ht="20" customHeight="1" spans="1:7">
      <c r="A5" s="197" t="s">
        <v>262</v>
      </c>
      <c r="B5" s="205">
        <v>100</v>
      </c>
      <c r="C5" s="206">
        <v>20</v>
      </c>
      <c r="D5" s="206">
        <v>20</v>
      </c>
      <c r="E5" s="205">
        <f>C5*(1-D5/100)</f>
        <v>16</v>
      </c>
      <c r="F5" s="205">
        <f>B5-E5</f>
        <v>84</v>
      </c>
      <c r="G5" s="206"/>
    </row>
  </sheetData>
  <mergeCells count="1">
    <mergeCell ref="A1:G1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8" sqref="D8"/>
    </sheetView>
  </sheetViews>
  <sheetFormatPr defaultColWidth="9" defaultRowHeight="13.5" outlineLevelRow="5" outlineLevelCol="3"/>
  <cols>
    <col min="1" max="2" width="56.375" customWidth="1"/>
    <col min="3" max="3" width="56.375" style="191" customWidth="1"/>
    <col min="4" max="4" width="56.375" customWidth="1"/>
  </cols>
  <sheetData>
    <row r="1" ht="25" customHeight="1" spans="1:4">
      <c r="A1" s="192" t="s">
        <v>270</v>
      </c>
      <c r="B1" s="192"/>
      <c r="C1" s="192"/>
      <c r="D1" s="192"/>
    </row>
    <row r="2" ht="15" customHeight="1" spans="1:4">
      <c r="A2" s="181" t="s">
        <v>84</v>
      </c>
      <c r="B2" s="181" t="s">
        <v>271</v>
      </c>
      <c r="C2" s="193" t="s">
        <v>272</v>
      </c>
      <c r="D2" s="193" t="s">
        <v>273</v>
      </c>
    </row>
    <row r="3" ht="15" customHeight="1" spans="1:4">
      <c r="A3" s="194" t="s">
        <v>269</v>
      </c>
      <c r="B3" s="195"/>
      <c r="C3" s="195"/>
      <c r="D3" s="196"/>
    </row>
    <row r="4" ht="15" customHeight="1" spans="1:4">
      <c r="A4" s="194" t="s">
        <v>274</v>
      </c>
      <c r="B4" s="195"/>
      <c r="C4" s="195"/>
      <c r="D4" s="196"/>
    </row>
    <row r="5" ht="15" customHeight="1" spans="1:4">
      <c r="A5" s="197" t="s">
        <v>262</v>
      </c>
      <c r="B5" s="198">
        <v>819.73</v>
      </c>
      <c r="C5" s="199"/>
      <c r="D5" s="200"/>
    </row>
    <row r="6" ht="15" customHeight="1" spans="1:4">
      <c r="A6" s="197" t="s">
        <v>275</v>
      </c>
      <c r="B6" s="199"/>
      <c r="C6" s="198">
        <v>4.84</v>
      </c>
      <c r="D6" s="200"/>
    </row>
  </sheetData>
  <mergeCells count="1">
    <mergeCell ref="A1:D1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15" sqref="F15"/>
    </sheetView>
  </sheetViews>
  <sheetFormatPr defaultColWidth="9" defaultRowHeight="13.5"/>
  <cols>
    <col min="1" max="1" width="19.125" customWidth="1"/>
    <col min="2" max="10" width="23" customWidth="1"/>
  </cols>
  <sheetData>
    <row r="1" ht="25" customHeight="1" spans="1:10">
      <c r="A1" s="180" t="s">
        <v>276</v>
      </c>
      <c r="B1" s="180"/>
      <c r="C1" s="180"/>
      <c r="D1" s="180"/>
      <c r="E1" s="180"/>
      <c r="F1" s="180"/>
      <c r="G1" s="180"/>
      <c r="H1" s="180"/>
      <c r="I1" s="180"/>
      <c r="J1" s="180"/>
    </row>
    <row r="2" ht="15" customHeight="1" spans="1:10">
      <c r="A2" s="181" t="s">
        <v>277</v>
      </c>
      <c r="B2" s="182">
        <v>800</v>
      </c>
      <c r="C2" s="181" t="s">
        <v>278</v>
      </c>
      <c r="D2" s="182">
        <v>800</v>
      </c>
      <c r="E2" s="181" t="s">
        <v>279</v>
      </c>
      <c r="F2" s="182">
        <v>800</v>
      </c>
      <c r="G2" s="181" t="s">
        <v>280</v>
      </c>
      <c r="H2" s="182">
        <v>800</v>
      </c>
      <c r="I2" s="190"/>
      <c r="J2" s="181" t="s">
        <v>281</v>
      </c>
    </row>
    <row r="3" ht="15" customHeight="1" spans="1:10">
      <c r="A3" s="181" t="s">
        <v>84</v>
      </c>
      <c r="B3" s="181" t="s">
        <v>282</v>
      </c>
      <c r="C3" s="181"/>
      <c r="D3" s="181"/>
      <c r="E3" s="181" t="s">
        <v>283</v>
      </c>
      <c r="F3" s="181"/>
      <c r="G3" s="181"/>
      <c r="H3" s="181" t="s">
        <v>284</v>
      </c>
      <c r="I3" s="181"/>
      <c r="J3" s="181"/>
    </row>
    <row r="4" ht="15" customHeight="1" spans="1:10">
      <c r="A4" s="181"/>
      <c r="B4" s="181" t="s">
        <v>271</v>
      </c>
      <c r="C4" s="181" t="s">
        <v>172</v>
      </c>
      <c r="D4" s="181" t="s">
        <v>272</v>
      </c>
      <c r="E4" s="181" t="s">
        <v>271</v>
      </c>
      <c r="F4" s="181" t="s">
        <v>172</v>
      </c>
      <c r="G4" s="181" t="s">
        <v>272</v>
      </c>
      <c r="H4" s="181" t="s">
        <v>285</v>
      </c>
      <c r="I4" s="181" t="s">
        <v>286</v>
      </c>
      <c r="J4" s="181" t="s">
        <v>287</v>
      </c>
    </row>
    <row r="5" ht="15" customHeight="1" spans="1:10">
      <c r="A5" s="181" t="s">
        <v>288</v>
      </c>
      <c r="B5" s="183"/>
      <c r="C5" s="183"/>
      <c r="D5" s="183"/>
      <c r="E5" s="183"/>
      <c r="F5" s="183"/>
      <c r="G5" s="183"/>
      <c r="H5" s="183"/>
      <c r="I5" s="183"/>
      <c r="J5" s="183">
        <v>0</v>
      </c>
    </row>
    <row r="6" ht="15" customHeight="1" spans="1:10">
      <c r="A6" s="184" t="s">
        <v>269</v>
      </c>
      <c r="B6" s="185"/>
      <c r="C6" s="185"/>
      <c r="D6" s="185"/>
      <c r="E6" s="185"/>
      <c r="F6" s="185"/>
      <c r="G6" s="185"/>
      <c r="H6" s="185"/>
      <c r="I6" s="185"/>
      <c r="J6" s="185"/>
    </row>
    <row r="7" ht="15" customHeight="1" spans="1:10">
      <c r="A7" s="186" t="s">
        <v>289</v>
      </c>
      <c r="B7" s="185"/>
      <c r="C7" s="185"/>
      <c r="D7" s="185"/>
      <c r="E7" s="185"/>
      <c r="F7" s="185"/>
      <c r="G7" s="185"/>
      <c r="H7" s="185"/>
      <c r="I7" s="185"/>
      <c r="J7" s="185"/>
    </row>
    <row r="8" ht="15" customHeight="1" spans="1:10">
      <c r="A8" s="187" t="s">
        <v>262</v>
      </c>
      <c r="B8" s="183">
        <v>0</v>
      </c>
      <c r="C8" s="183">
        <v>0</v>
      </c>
      <c r="D8" s="183">
        <v>0</v>
      </c>
      <c r="E8" s="183">
        <v>0</v>
      </c>
      <c r="F8" s="183">
        <v>0</v>
      </c>
      <c r="G8" s="183">
        <f>(F8*E8)/1000</f>
        <v>0</v>
      </c>
      <c r="H8" s="183">
        <f>IF(F8&lt;=0,G8-D8,(F8-C8)*E8/1000)</f>
        <v>0</v>
      </c>
      <c r="I8" s="183">
        <f>IF(E8&gt;0,G8-D8,0)</f>
        <v>0</v>
      </c>
      <c r="J8" s="183">
        <f>H8+I8</f>
        <v>0</v>
      </c>
    </row>
    <row r="9" ht="15" customHeight="1" spans="1:10">
      <c r="A9" s="188" t="s">
        <v>290</v>
      </c>
      <c r="B9" s="185"/>
      <c r="C9" s="185"/>
      <c r="D9" s="185"/>
      <c r="E9" s="185"/>
      <c r="F9" s="185"/>
      <c r="G9" s="185"/>
      <c r="H9" s="185"/>
      <c r="I9" s="185"/>
      <c r="J9" s="185"/>
    </row>
    <row r="10" ht="15" customHeight="1" spans="1:10">
      <c r="A10" s="181" t="s">
        <v>291</v>
      </c>
      <c r="B10" s="181" t="s">
        <v>292</v>
      </c>
      <c r="C10" s="181"/>
      <c r="D10" s="181" t="s">
        <v>293</v>
      </c>
      <c r="E10" s="181"/>
      <c r="F10" s="181" t="s">
        <v>294</v>
      </c>
      <c r="G10" s="181"/>
      <c r="H10" s="181" t="s">
        <v>17</v>
      </c>
      <c r="I10" s="181"/>
      <c r="J10" s="181" t="s">
        <v>295</v>
      </c>
    </row>
    <row r="11" ht="15" customHeight="1" spans="1:10">
      <c r="A11" s="181"/>
      <c r="B11" s="189">
        <v>0</v>
      </c>
      <c r="C11" s="189"/>
      <c r="D11" s="189">
        <v>0</v>
      </c>
      <c r="E11" s="189"/>
      <c r="F11" s="189">
        <v>0</v>
      </c>
      <c r="G11" s="189"/>
      <c r="H11" s="189">
        <f>F11+D11+B11</f>
        <v>0</v>
      </c>
      <c r="I11" s="189"/>
      <c r="J11" s="182">
        <f>H11-J5</f>
        <v>0</v>
      </c>
    </row>
  </sheetData>
  <mergeCells count="14">
    <mergeCell ref="A1:J1"/>
    <mergeCell ref="B3:D3"/>
    <mergeCell ref="E3:G3"/>
    <mergeCell ref="H3:J3"/>
    <mergeCell ref="B10:C10"/>
    <mergeCell ref="D10:E10"/>
    <mergeCell ref="F10:G10"/>
    <mergeCell ref="H10:I10"/>
    <mergeCell ref="B11:C11"/>
    <mergeCell ref="D11:E11"/>
    <mergeCell ref="F11:G11"/>
    <mergeCell ref="H11:I11"/>
    <mergeCell ref="A3:A4"/>
    <mergeCell ref="A10:A11"/>
  </mergeCells>
  <pageMargins left="0.0388888888888889" right="0.0388888888888889" top="1" bottom="1" header="0.5" footer="0.5"/>
  <pageSetup paperSize="8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15" sqref="B15"/>
    </sheetView>
  </sheetViews>
  <sheetFormatPr defaultColWidth="9" defaultRowHeight="13.5" outlineLevelRow="5" outlineLevelCol="4"/>
  <cols>
    <col min="1" max="1" width="39.875" customWidth="1"/>
    <col min="2" max="2" width="38.8333333333333" customWidth="1"/>
    <col min="3" max="3" width="51.6666666666667" customWidth="1"/>
    <col min="4" max="4" width="49.8333333333333" customWidth="1"/>
    <col min="5" max="5" width="43.1666666666667" customWidth="1"/>
  </cols>
  <sheetData>
    <row r="1" ht="25" customHeight="1" spans="1:5">
      <c r="A1" s="173" t="s">
        <v>296</v>
      </c>
      <c r="B1" s="174"/>
      <c r="C1" s="174"/>
      <c r="D1" s="174"/>
      <c r="E1" s="175"/>
    </row>
    <row r="2" ht="15" customHeight="1" spans="1:5">
      <c r="A2" s="158" t="s">
        <v>84</v>
      </c>
      <c r="B2" s="158" t="s">
        <v>271</v>
      </c>
      <c r="C2" s="158" t="s">
        <v>172</v>
      </c>
      <c r="D2" s="158" t="s">
        <v>272</v>
      </c>
      <c r="E2" s="158" t="s">
        <v>297</v>
      </c>
    </row>
    <row r="3" ht="15" customHeight="1" spans="1:5">
      <c r="A3" s="176" t="s">
        <v>298</v>
      </c>
      <c r="B3" s="177"/>
      <c r="C3" s="177"/>
      <c r="D3" s="177"/>
      <c r="E3" s="177"/>
    </row>
    <row r="4" ht="15" customHeight="1" spans="1:5">
      <c r="A4" s="176" t="s">
        <v>244</v>
      </c>
      <c r="B4" s="178"/>
      <c r="C4" s="178"/>
      <c r="D4" s="179">
        <f>B4*C4/1000</f>
        <v>0</v>
      </c>
      <c r="E4" s="178"/>
    </row>
    <row r="5" ht="15" customHeight="1" spans="1:5">
      <c r="A5" s="176" t="s">
        <v>299</v>
      </c>
      <c r="B5" s="179"/>
      <c r="C5" s="179"/>
      <c r="D5" s="178"/>
      <c r="E5" s="179"/>
    </row>
    <row r="6" ht="15" customHeight="1" spans="1:5">
      <c r="A6" s="176" t="s">
        <v>299</v>
      </c>
      <c r="B6" s="178"/>
      <c r="C6" s="178"/>
      <c r="D6" s="179">
        <f>B6*C6</f>
        <v>0</v>
      </c>
      <c r="E6" s="179"/>
    </row>
  </sheetData>
  <protectedRanges>
    <protectedRange sqref="B4:C4 D5:D6 E4" name="区域1"/>
  </protectedRanges>
  <mergeCells count="1">
    <mergeCell ref="A1:E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D19" sqref="D19"/>
    </sheetView>
  </sheetViews>
  <sheetFormatPr defaultColWidth="9" defaultRowHeight="13.5" outlineLevelRow="6"/>
  <cols>
    <col min="1" max="1" width="31.125" customWidth="1"/>
    <col min="2" max="2" width="20.25" customWidth="1"/>
    <col min="3" max="3" width="20" customWidth="1"/>
    <col min="4" max="4" width="21.5" customWidth="1"/>
    <col min="5" max="5" width="23" customWidth="1"/>
    <col min="6" max="10" width="21.5" customWidth="1"/>
  </cols>
  <sheetData>
    <row r="1" ht="25" customHeight="1" spans="1:10">
      <c r="A1" s="156" t="s">
        <v>270</v>
      </c>
      <c r="B1" s="157"/>
      <c r="C1" s="157"/>
      <c r="D1" s="157"/>
      <c r="E1" s="157"/>
      <c r="F1" s="157"/>
      <c r="G1" s="157"/>
      <c r="H1" s="157"/>
      <c r="I1" s="157"/>
      <c r="J1" s="172"/>
    </row>
    <row r="2" ht="15" customHeight="1" spans="1:10">
      <c r="A2" s="158" t="s">
        <v>300</v>
      </c>
      <c r="B2" s="159" t="s">
        <v>301</v>
      </c>
      <c r="C2" s="160"/>
      <c r="D2" s="161" t="s">
        <v>302</v>
      </c>
      <c r="E2" s="161" t="s">
        <v>303</v>
      </c>
      <c r="F2" s="161" t="s">
        <v>304</v>
      </c>
      <c r="G2" s="161" t="s">
        <v>305</v>
      </c>
      <c r="H2" s="161" t="s">
        <v>306</v>
      </c>
      <c r="I2" s="161" t="s">
        <v>307</v>
      </c>
      <c r="J2" s="161" t="s">
        <v>308</v>
      </c>
    </row>
    <row r="3" ht="15" customHeight="1" spans="1:10">
      <c r="A3" s="162" t="s">
        <v>309</v>
      </c>
      <c r="B3" s="163"/>
      <c r="C3" s="163"/>
      <c r="D3" s="162" t="s">
        <v>310</v>
      </c>
      <c r="E3" s="162" t="s">
        <v>311</v>
      </c>
      <c r="F3" s="162" t="s">
        <v>312</v>
      </c>
      <c r="G3" s="162" t="s">
        <v>313</v>
      </c>
      <c r="H3" s="162" t="s">
        <v>314</v>
      </c>
      <c r="I3" s="162" t="s">
        <v>315</v>
      </c>
      <c r="J3" s="162" t="s">
        <v>316</v>
      </c>
    </row>
    <row r="4" ht="15" customHeight="1" spans="1:10">
      <c r="A4" s="164" t="s">
        <v>84</v>
      </c>
      <c r="B4" s="159" t="s">
        <v>254</v>
      </c>
      <c r="C4" s="165"/>
      <c r="D4" s="165"/>
      <c r="E4" s="165"/>
      <c r="F4" s="160"/>
      <c r="G4" s="165" t="s">
        <v>317</v>
      </c>
      <c r="H4" s="165"/>
      <c r="I4" s="165"/>
      <c r="J4" s="160"/>
    </row>
    <row r="5" ht="15" customHeight="1" spans="1:10">
      <c r="A5" s="166"/>
      <c r="B5" s="158" t="s">
        <v>256</v>
      </c>
      <c r="C5" s="158" t="s">
        <v>318</v>
      </c>
      <c r="D5" s="158" t="s">
        <v>319</v>
      </c>
      <c r="E5" s="158" t="s">
        <v>258</v>
      </c>
      <c r="F5" s="158" t="s">
        <v>320</v>
      </c>
      <c r="G5" s="158" t="s">
        <v>256</v>
      </c>
      <c r="H5" s="158" t="s">
        <v>318</v>
      </c>
      <c r="I5" s="158" t="s">
        <v>321</v>
      </c>
      <c r="J5" s="158" t="s">
        <v>322</v>
      </c>
    </row>
    <row r="6" ht="15" customHeight="1" spans="1:10">
      <c r="A6" s="167" t="s">
        <v>323</v>
      </c>
      <c r="B6" s="168"/>
      <c r="C6" s="168"/>
      <c r="D6" s="168"/>
      <c r="E6" s="168"/>
      <c r="F6" s="168"/>
      <c r="G6" s="168"/>
      <c r="H6" s="168"/>
      <c r="I6" s="168"/>
      <c r="J6" s="168"/>
    </row>
    <row r="7" ht="15" customHeight="1" spans="1:10">
      <c r="A7" s="167" t="s">
        <v>324</v>
      </c>
      <c r="B7" s="169"/>
      <c r="C7" s="169">
        <f>IF((B7+F7)&lt;&gt;0,(E7+D7)/(B7+F7),0)</f>
        <v>0</v>
      </c>
      <c r="D7" s="170"/>
      <c r="E7" s="170"/>
      <c r="F7" s="170"/>
      <c r="G7" s="171"/>
      <c r="H7" s="169">
        <f>IF(G7&lt;&gt;0,I7/G7,0)</f>
        <v>0</v>
      </c>
      <c r="I7" s="171"/>
      <c r="J7" s="170"/>
    </row>
  </sheetData>
  <mergeCells count="6">
    <mergeCell ref="A1:J1"/>
    <mergeCell ref="B2:C2"/>
    <mergeCell ref="B3:C3"/>
    <mergeCell ref="B4:F4"/>
    <mergeCell ref="G4:J4"/>
    <mergeCell ref="A4:A5"/>
  </mergeCells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5" sqref="$A2:$XFD15"/>
    </sheetView>
  </sheetViews>
  <sheetFormatPr defaultColWidth="9" defaultRowHeight="13.5"/>
  <cols>
    <col min="1" max="1" width="22.75" customWidth="1"/>
    <col min="2" max="15" width="14.375" customWidth="1"/>
  </cols>
  <sheetData>
    <row r="1" ht="25" customHeight="1" spans="1:15">
      <c r="A1" s="118" t="s">
        <v>20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43"/>
    </row>
    <row r="2" ht="15" customHeight="1" spans="1:15">
      <c r="A2" s="120" t="s">
        <v>325</v>
      </c>
      <c r="B2" s="121" t="s">
        <v>326</v>
      </c>
      <c r="C2" s="121"/>
      <c r="D2" s="122"/>
      <c r="E2" s="123" t="s">
        <v>327</v>
      </c>
      <c r="F2" s="123"/>
      <c r="G2" s="124" t="s">
        <v>328</v>
      </c>
      <c r="H2" s="124"/>
      <c r="I2" s="144" t="s">
        <v>329</v>
      </c>
      <c r="J2" s="144"/>
      <c r="K2" s="124" t="s">
        <v>330</v>
      </c>
      <c r="L2" s="124"/>
      <c r="M2" s="145" t="s">
        <v>331</v>
      </c>
      <c r="N2" s="145"/>
      <c r="O2" s="146"/>
    </row>
    <row r="3" ht="15" customHeight="1" spans="1:15">
      <c r="A3" s="65" t="s">
        <v>332</v>
      </c>
      <c r="B3" s="125" t="s">
        <v>333</v>
      </c>
      <c r="C3" s="126"/>
      <c r="D3" s="127"/>
      <c r="E3" s="125" t="s">
        <v>334</v>
      </c>
      <c r="F3" s="126"/>
      <c r="G3" s="127"/>
      <c r="H3" s="125" t="s">
        <v>335</v>
      </c>
      <c r="I3" s="126"/>
      <c r="J3" s="127"/>
      <c r="K3" s="147" t="s">
        <v>336</v>
      </c>
      <c r="L3" s="148"/>
      <c r="M3" s="148"/>
      <c r="N3" s="148"/>
      <c r="O3" s="149"/>
    </row>
    <row r="4" ht="15" customHeight="1" spans="1:15">
      <c r="A4" s="69"/>
      <c r="B4" s="128" t="s">
        <v>271</v>
      </c>
      <c r="C4" s="129" t="s">
        <v>172</v>
      </c>
      <c r="D4" s="130" t="s">
        <v>272</v>
      </c>
      <c r="E4" s="128" t="s">
        <v>271</v>
      </c>
      <c r="F4" s="129" t="s">
        <v>172</v>
      </c>
      <c r="G4" s="130" t="s">
        <v>272</v>
      </c>
      <c r="H4" s="128" t="s">
        <v>271</v>
      </c>
      <c r="I4" s="129" t="s">
        <v>172</v>
      </c>
      <c r="J4" s="130" t="s">
        <v>272</v>
      </c>
      <c r="K4" s="91" t="s">
        <v>337</v>
      </c>
      <c r="L4" s="150" t="s">
        <v>292</v>
      </c>
      <c r="M4" s="150" t="s">
        <v>338</v>
      </c>
      <c r="N4" s="150" t="s">
        <v>293</v>
      </c>
      <c r="O4" s="151" t="s">
        <v>287</v>
      </c>
    </row>
    <row r="5" ht="15" customHeight="1" spans="1:15">
      <c r="A5" s="73" t="s">
        <v>288</v>
      </c>
      <c r="B5" s="131"/>
      <c r="C5" s="132"/>
      <c r="D5" s="133"/>
      <c r="E5" s="131"/>
      <c r="F5" s="132"/>
      <c r="G5" s="77"/>
      <c r="H5" s="131"/>
      <c r="I5" s="132"/>
      <c r="J5" s="77"/>
      <c r="K5" s="84"/>
      <c r="L5" s="105"/>
      <c r="M5" s="105"/>
      <c r="N5" s="105"/>
      <c r="O5" s="85"/>
    </row>
    <row r="6" ht="15" customHeight="1" spans="1:15">
      <c r="A6" s="78" t="s">
        <v>339</v>
      </c>
      <c r="B6" s="79"/>
      <c r="C6" s="80"/>
      <c r="D6" s="81"/>
      <c r="E6" s="79"/>
      <c r="F6" s="80"/>
      <c r="G6" s="81"/>
      <c r="H6" s="79"/>
      <c r="I6" s="80"/>
      <c r="J6" s="81"/>
      <c r="K6" s="79"/>
      <c r="L6" s="80"/>
      <c r="M6" s="80"/>
      <c r="N6" s="80"/>
      <c r="O6" s="81"/>
    </row>
    <row r="7" ht="15" customHeight="1" spans="1:15">
      <c r="A7" s="82" t="s">
        <v>340</v>
      </c>
      <c r="B7" s="131"/>
      <c r="C7" s="132"/>
      <c r="D7" s="134">
        <f>B7*C7/1000</f>
        <v>0</v>
      </c>
      <c r="E7" s="84"/>
      <c r="F7" s="132"/>
      <c r="G7" s="85">
        <f>E7*F7/1000</f>
        <v>0</v>
      </c>
      <c r="H7" s="84"/>
      <c r="I7" s="132"/>
      <c r="J7" s="85">
        <f>H7*I7/1000</f>
        <v>0</v>
      </c>
      <c r="K7" s="84">
        <f>I7-C7</f>
        <v>0</v>
      </c>
      <c r="L7" s="106">
        <f>ROUND(IF(J7&lt;=0,J7-D7,IF(J7&gt;0,(I7-C7)*H7/1000,0)),2)</f>
        <v>0</v>
      </c>
      <c r="M7" s="105">
        <f>H7-B7</f>
        <v>0</v>
      </c>
      <c r="N7" s="106">
        <f>ROUND(IF(I7&gt;0,J7-D7-L7,0),2)</f>
        <v>0</v>
      </c>
      <c r="O7" s="85">
        <f t="shared" ref="O7:O9" si="0">L7+N7</f>
        <v>0</v>
      </c>
    </row>
    <row r="8" ht="15" customHeight="1" spans="1:15">
      <c r="A8" s="82" t="s">
        <v>341</v>
      </c>
      <c r="B8" s="131"/>
      <c r="C8" s="132"/>
      <c r="D8" s="134">
        <f>B8*C8</f>
        <v>0</v>
      </c>
      <c r="E8" s="84"/>
      <c r="F8" s="132"/>
      <c r="G8" s="85">
        <f>E8*F8</f>
        <v>0</v>
      </c>
      <c r="H8" s="84"/>
      <c r="I8" s="132"/>
      <c r="J8" s="85">
        <f>H8*I8</f>
        <v>0</v>
      </c>
      <c r="K8" s="84">
        <f>I8-C8</f>
        <v>0</v>
      </c>
      <c r="L8" s="107">
        <f>J8-D8</f>
        <v>0</v>
      </c>
      <c r="M8" s="105">
        <f>H8-B8</f>
        <v>0</v>
      </c>
      <c r="N8" s="106">
        <f>ROUND(IF(I8&gt;0,J8-D8-L8,0),2)</f>
        <v>0</v>
      </c>
      <c r="O8" s="85">
        <f t="shared" si="0"/>
        <v>0</v>
      </c>
    </row>
    <row r="9" ht="15" customHeight="1" spans="1:15">
      <c r="A9" s="135" t="s">
        <v>342</v>
      </c>
      <c r="B9" s="131"/>
      <c r="C9" s="132"/>
      <c r="D9" s="134"/>
      <c r="E9" s="84"/>
      <c r="F9" s="132"/>
      <c r="G9" s="85"/>
      <c r="H9" s="84"/>
      <c r="I9" s="132"/>
      <c r="J9" s="85"/>
      <c r="K9" s="84"/>
      <c r="L9" s="107">
        <f>J9-D9</f>
        <v>0</v>
      </c>
      <c r="M9" s="105"/>
      <c r="N9" s="107">
        <f>ROUND(IF(D9&gt;0,J9-D9-L9,0),2)</f>
        <v>0</v>
      </c>
      <c r="O9" s="85">
        <f t="shared" si="0"/>
        <v>0</v>
      </c>
    </row>
    <row r="10" ht="15" customHeight="1" spans="1:15">
      <c r="A10" s="86" t="s">
        <v>343</v>
      </c>
      <c r="B10" s="87"/>
      <c r="C10" s="87"/>
      <c r="D10" s="87"/>
      <c r="E10" s="87"/>
      <c r="F10" s="87"/>
      <c r="G10" s="87"/>
      <c r="H10" s="108"/>
      <c r="I10" s="152" t="s">
        <v>344</v>
      </c>
      <c r="J10" s="87"/>
      <c r="K10" s="87"/>
      <c r="L10" s="87"/>
      <c r="M10" s="87"/>
      <c r="N10" s="87"/>
      <c r="O10" s="108"/>
    </row>
    <row r="11" ht="15" customHeight="1" spans="1:15">
      <c r="A11" s="88" t="s">
        <v>22</v>
      </c>
      <c r="B11" s="136" t="s">
        <v>345</v>
      </c>
      <c r="C11" s="137" t="s">
        <v>346</v>
      </c>
      <c r="D11" s="136" t="s">
        <v>347</v>
      </c>
      <c r="E11" s="136" t="s">
        <v>348</v>
      </c>
      <c r="F11" s="136" t="s">
        <v>349</v>
      </c>
      <c r="G11" s="136" t="s">
        <v>350</v>
      </c>
      <c r="H11" s="138" t="s">
        <v>351</v>
      </c>
      <c r="I11" s="153" t="s">
        <v>352</v>
      </c>
      <c r="J11" s="109"/>
      <c r="K11" s="105"/>
      <c r="L11" s="105"/>
      <c r="M11" s="105" t="e">
        <f>ROUND(IF(K2&lt;&gt;0,K11/K2,0),2)</f>
        <v>#VALUE!</v>
      </c>
      <c r="N11" s="105"/>
      <c r="O11" s="85"/>
    </row>
    <row r="12" ht="15" customHeight="1" spans="1:15">
      <c r="A12" s="91" t="s">
        <v>353</v>
      </c>
      <c r="B12" s="139"/>
      <c r="C12" s="139">
        <f t="shared" ref="C12:C15" si="1">D12-B12</f>
        <v>0</v>
      </c>
      <c r="D12" s="132">
        <f>D5</f>
        <v>0</v>
      </c>
      <c r="E12" s="132"/>
      <c r="F12" s="132" t="s">
        <v>354</v>
      </c>
      <c r="G12" s="132" t="s">
        <v>326</v>
      </c>
      <c r="H12" s="134" t="e">
        <f t="shared" ref="H12:H15" si="2">ROUND(IF(F12&lt;&gt;0,D12/F12,0),2)</f>
        <v>#VALUE!</v>
      </c>
      <c r="I12" s="110" t="s">
        <v>355</v>
      </c>
      <c r="J12" s="105"/>
      <c r="K12" s="105"/>
      <c r="L12" s="105"/>
      <c r="M12" s="105" t="e">
        <f>ROUND(IF(K2&lt;&gt;0,K12/K2,0),2)</f>
        <v>#VALUE!</v>
      </c>
      <c r="N12" s="105"/>
      <c r="O12" s="85"/>
    </row>
    <row r="13" ht="15" customHeight="1" spans="1:15">
      <c r="A13" s="91" t="s">
        <v>356</v>
      </c>
      <c r="B13" s="139"/>
      <c r="C13" s="139">
        <f t="shared" si="1"/>
        <v>0</v>
      </c>
      <c r="D13" s="139">
        <f>G5</f>
        <v>0</v>
      </c>
      <c r="E13" s="132"/>
      <c r="F13" s="132" t="s">
        <v>357</v>
      </c>
      <c r="G13" s="132" t="s">
        <v>328</v>
      </c>
      <c r="H13" s="134" t="e">
        <f t="shared" si="2"/>
        <v>#VALUE!</v>
      </c>
      <c r="I13" s="110" t="s">
        <v>358</v>
      </c>
      <c r="J13" s="105"/>
      <c r="K13" s="105"/>
      <c r="L13" s="105"/>
      <c r="M13" s="105" t="e">
        <f>ROUND(IF(K2&lt;&gt;0,K13/K2,0),2)</f>
        <v>#VALUE!</v>
      </c>
      <c r="N13" s="105"/>
      <c r="O13" s="85"/>
    </row>
    <row r="14" ht="15" customHeight="1" spans="1:15">
      <c r="A14" s="91" t="s">
        <v>359</v>
      </c>
      <c r="B14" s="139" t="s">
        <v>360</v>
      </c>
      <c r="C14" s="139" t="e">
        <f t="shared" si="1"/>
        <v>#VALUE!</v>
      </c>
      <c r="D14" s="132" t="s">
        <v>361</v>
      </c>
      <c r="E14" s="132"/>
      <c r="F14" s="132" t="s">
        <v>362</v>
      </c>
      <c r="G14" s="132" t="s">
        <v>363</v>
      </c>
      <c r="H14" s="134" t="e">
        <f t="shared" si="2"/>
        <v>#VALUE!</v>
      </c>
      <c r="I14" s="154" t="s">
        <v>364</v>
      </c>
      <c r="J14" s="113"/>
      <c r="K14" s="105"/>
      <c r="L14" s="105"/>
      <c r="M14" s="105" t="e">
        <f>ROUND(IF(K2&lt;&gt;0,K14/K2,0),2)</f>
        <v>#VALUE!</v>
      </c>
      <c r="N14" s="105"/>
      <c r="O14" s="85"/>
    </row>
    <row r="15" ht="15" customHeight="1" spans="1:15">
      <c r="A15" s="93" t="s">
        <v>365</v>
      </c>
      <c r="B15" s="140"/>
      <c r="C15" s="140">
        <f t="shared" si="1"/>
        <v>0</v>
      </c>
      <c r="D15" s="141">
        <f>J5</f>
        <v>0</v>
      </c>
      <c r="E15" s="141"/>
      <c r="F15" s="141" t="s">
        <v>366</v>
      </c>
      <c r="G15" s="141" t="s">
        <v>330</v>
      </c>
      <c r="H15" s="142" t="e">
        <f t="shared" si="2"/>
        <v>#VALUE!</v>
      </c>
      <c r="I15" s="115" t="s">
        <v>367</v>
      </c>
      <c r="J15" s="114"/>
      <c r="K15" s="114"/>
      <c r="L15" s="114"/>
      <c r="M15" s="114"/>
      <c r="N15" s="114"/>
      <c r="O15" s="155"/>
    </row>
  </sheetData>
  <mergeCells count="29">
    <mergeCell ref="A1:O1"/>
    <mergeCell ref="B2:C2"/>
    <mergeCell ref="E2:F2"/>
    <mergeCell ref="G2:H2"/>
    <mergeCell ref="I2:J2"/>
    <mergeCell ref="K2:L2"/>
    <mergeCell ref="M2:O2"/>
    <mergeCell ref="B3:D3"/>
    <mergeCell ref="E3:G3"/>
    <mergeCell ref="H3:J3"/>
    <mergeCell ref="K3:O3"/>
    <mergeCell ref="A10:H10"/>
    <mergeCell ref="I10:O10"/>
    <mergeCell ref="I11:J11"/>
    <mergeCell ref="K11:L11"/>
    <mergeCell ref="M11:O11"/>
    <mergeCell ref="I12:J12"/>
    <mergeCell ref="K12:L12"/>
    <mergeCell ref="M12:O12"/>
    <mergeCell ref="I13:J13"/>
    <mergeCell ref="K13:L13"/>
    <mergeCell ref="M13:O13"/>
    <mergeCell ref="I14:J14"/>
    <mergeCell ref="K14:L14"/>
    <mergeCell ref="M14:O14"/>
    <mergeCell ref="I15:J15"/>
    <mergeCell ref="K15:L15"/>
    <mergeCell ref="M15:O15"/>
    <mergeCell ref="A3:A4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F23" sqref="F23"/>
    </sheetView>
  </sheetViews>
  <sheetFormatPr defaultColWidth="9" defaultRowHeight="13.5"/>
  <cols>
    <col min="1" max="1" width="21" customWidth="1"/>
    <col min="2" max="13" width="16.875" customWidth="1"/>
  </cols>
  <sheetData>
    <row r="1" ht="25" customHeight="1" spans="1:13">
      <c r="A1" s="57" t="s">
        <v>20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96"/>
    </row>
    <row r="2" ht="15" customHeight="1" spans="1:13">
      <c r="A2" s="59" t="s">
        <v>368</v>
      </c>
      <c r="B2" s="60" t="s">
        <v>326</v>
      </c>
      <c r="C2" s="60"/>
      <c r="D2" s="61"/>
      <c r="E2" s="62" t="s">
        <v>369</v>
      </c>
      <c r="F2" s="63" t="s">
        <v>328</v>
      </c>
      <c r="G2" s="63"/>
      <c r="H2" s="64" t="s">
        <v>329</v>
      </c>
      <c r="I2" s="97" t="s">
        <v>330</v>
      </c>
      <c r="J2" s="97"/>
      <c r="K2" s="98" t="s">
        <v>331</v>
      </c>
      <c r="L2" s="98"/>
      <c r="M2" s="99"/>
    </row>
    <row r="3" ht="15" customHeight="1" spans="1:13">
      <c r="A3" s="65" t="s">
        <v>332</v>
      </c>
      <c r="B3" s="66" t="s">
        <v>333</v>
      </c>
      <c r="C3" s="67"/>
      <c r="D3" s="68"/>
      <c r="E3" s="66" t="s">
        <v>370</v>
      </c>
      <c r="F3" s="67"/>
      <c r="G3" s="68"/>
      <c r="H3" s="66" t="s">
        <v>335</v>
      </c>
      <c r="I3" s="67"/>
      <c r="J3" s="68"/>
      <c r="K3" s="100" t="s">
        <v>371</v>
      </c>
      <c r="L3" s="101"/>
      <c r="M3" s="102"/>
    </row>
    <row r="4" ht="15" customHeight="1" spans="1:13">
      <c r="A4" s="69"/>
      <c r="B4" s="70" t="s">
        <v>271</v>
      </c>
      <c r="C4" s="71" t="s">
        <v>172</v>
      </c>
      <c r="D4" s="72" t="s">
        <v>272</v>
      </c>
      <c r="E4" s="70" t="s">
        <v>271</v>
      </c>
      <c r="F4" s="71" t="s">
        <v>172</v>
      </c>
      <c r="G4" s="72" t="s">
        <v>272</v>
      </c>
      <c r="H4" s="70" t="s">
        <v>271</v>
      </c>
      <c r="I4" s="71" t="s">
        <v>172</v>
      </c>
      <c r="J4" s="72" t="s">
        <v>272</v>
      </c>
      <c r="K4" s="103" t="s">
        <v>292</v>
      </c>
      <c r="L4" s="103" t="s">
        <v>293</v>
      </c>
      <c r="M4" s="104" t="s">
        <v>287</v>
      </c>
    </row>
    <row r="5" ht="15" customHeight="1" spans="1:13">
      <c r="A5" s="73" t="s">
        <v>288</v>
      </c>
      <c r="B5" s="74"/>
      <c r="C5" s="75"/>
      <c r="D5" s="76"/>
      <c r="E5" s="74"/>
      <c r="F5" s="75"/>
      <c r="G5" s="77"/>
      <c r="H5" s="74"/>
      <c r="I5" s="75"/>
      <c r="J5" s="77"/>
      <c r="K5" s="105"/>
      <c r="L5" s="105"/>
      <c r="M5" s="85"/>
    </row>
    <row r="6" ht="15" customHeight="1" spans="1:13">
      <c r="A6" s="78" t="s">
        <v>339</v>
      </c>
      <c r="B6" s="79"/>
      <c r="C6" s="80"/>
      <c r="D6" s="81"/>
      <c r="E6" s="79"/>
      <c r="F6" s="80"/>
      <c r="G6" s="81"/>
      <c r="H6" s="79"/>
      <c r="I6" s="80"/>
      <c r="J6" s="81"/>
      <c r="K6" s="80"/>
      <c r="L6" s="80"/>
      <c r="M6" s="81"/>
    </row>
    <row r="7" ht="15" customHeight="1" spans="1:13">
      <c r="A7" s="82" t="s">
        <v>340</v>
      </c>
      <c r="B7" s="74"/>
      <c r="C7" s="75"/>
      <c r="D7" s="83">
        <f>B7*C7/1000</f>
        <v>0</v>
      </c>
      <c r="E7" s="84"/>
      <c r="F7" s="75"/>
      <c r="G7" s="85">
        <f>E7*F7/1000</f>
        <v>0</v>
      </c>
      <c r="H7" s="84"/>
      <c r="I7" s="75"/>
      <c r="J7" s="85">
        <f>H7*I7/1000</f>
        <v>0</v>
      </c>
      <c r="K7" s="106">
        <f>ROUND(IF(F7&lt;=0,G7-D7,IF(F7&gt;0,(F7-C7)*E7/1000,0)),2)</f>
        <v>0</v>
      </c>
      <c r="L7" s="105">
        <f t="shared" ref="L7:L9" si="0">ROUND(IF(F7&gt;0,G7-D7-K7,0),2)</f>
        <v>0</v>
      </c>
      <c r="M7" s="85">
        <f t="shared" ref="M7:M9" si="1">K7+L7</f>
        <v>0</v>
      </c>
    </row>
    <row r="8" ht="15" customHeight="1" spans="1:13">
      <c r="A8" s="82" t="s">
        <v>341</v>
      </c>
      <c r="B8" s="74"/>
      <c r="C8" s="75"/>
      <c r="D8" s="83">
        <f>B8*C8</f>
        <v>0</v>
      </c>
      <c r="E8" s="84"/>
      <c r="F8" s="75"/>
      <c r="G8" s="85">
        <f>E8*F8</f>
        <v>0</v>
      </c>
      <c r="H8" s="84"/>
      <c r="I8" s="75"/>
      <c r="J8" s="85">
        <f>H8*I8</f>
        <v>0</v>
      </c>
      <c r="K8" s="107">
        <f>G8-D8</f>
        <v>0</v>
      </c>
      <c r="L8" s="105">
        <f t="shared" si="0"/>
        <v>0</v>
      </c>
      <c r="M8" s="85">
        <f t="shared" si="1"/>
        <v>0</v>
      </c>
    </row>
    <row r="9" ht="15" customHeight="1" spans="1:13">
      <c r="A9" s="82" t="s">
        <v>372</v>
      </c>
      <c r="B9" s="74"/>
      <c r="C9" s="75"/>
      <c r="D9" s="83"/>
      <c r="E9" s="84"/>
      <c r="F9" s="75"/>
      <c r="G9" s="85"/>
      <c r="H9" s="84"/>
      <c r="I9" s="75"/>
      <c r="J9" s="85"/>
      <c r="K9" s="105">
        <f>ROUND(IF(J9&lt;=0,J9-D9,IF(J9&gt;0,IF(G15&lt;&gt;0,G9-D9,0))),2)</f>
        <v>0</v>
      </c>
      <c r="L9" s="105">
        <f t="shared" si="0"/>
        <v>0</v>
      </c>
      <c r="M9" s="85">
        <f t="shared" si="1"/>
        <v>0</v>
      </c>
    </row>
    <row r="10" ht="15" customHeight="1" spans="1:13">
      <c r="A10" s="86" t="s">
        <v>343</v>
      </c>
      <c r="B10" s="87"/>
      <c r="C10" s="87"/>
      <c r="D10" s="87"/>
      <c r="E10" s="87"/>
      <c r="F10" s="87"/>
      <c r="G10" s="87"/>
      <c r="H10" s="87"/>
      <c r="I10" s="87" t="s">
        <v>344</v>
      </c>
      <c r="J10" s="87"/>
      <c r="K10" s="87"/>
      <c r="L10" s="87"/>
      <c r="M10" s="108"/>
    </row>
    <row r="11" ht="15" customHeight="1" spans="1:13">
      <c r="A11" s="88" t="s">
        <v>22</v>
      </c>
      <c r="B11" s="89" t="s">
        <v>345</v>
      </c>
      <c r="C11" s="90" t="s">
        <v>346</v>
      </c>
      <c r="D11" s="89" t="s">
        <v>347</v>
      </c>
      <c r="E11" s="89" t="s">
        <v>348</v>
      </c>
      <c r="F11" s="89" t="s">
        <v>349</v>
      </c>
      <c r="G11" s="89" t="s">
        <v>350</v>
      </c>
      <c r="H11" s="90" t="s">
        <v>351</v>
      </c>
      <c r="I11" s="109" t="s">
        <v>352</v>
      </c>
      <c r="J11" s="109"/>
      <c r="K11" s="110"/>
      <c r="L11" s="111" t="e">
        <f>ROUND(IF(I2&lt;&gt;0,K11/I2,0),2)</f>
        <v>#VALUE!</v>
      </c>
      <c r="M11" s="112"/>
    </row>
    <row r="12" ht="15" customHeight="1" spans="1:13">
      <c r="A12" s="91" t="s">
        <v>353</v>
      </c>
      <c r="B12" s="92"/>
      <c r="C12" s="92">
        <f t="shared" ref="C12:C15" si="2">D12-B12</f>
        <v>0</v>
      </c>
      <c r="D12" s="75">
        <f>D5</f>
        <v>0</v>
      </c>
      <c r="E12" s="75"/>
      <c r="F12" s="75" t="s">
        <v>354</v>
      </c>
      <c r="G12" s="75" t="s">
        <v>326</v>
      </c>
      <c r="H12" s="75" t="e">
        <f t="shared" ref="H12:H15" si="3">ROUND(IF(F12&lt;&gt;0,D12/F12,0),2)</f>
        <v>#VALUE!</v>
      </c>
      <c r="I12" s="105" t="s">
        <v>355</v>
      </c>
      <c r="J12" s="105"/>
      <c r="K12" s="110"/>
      <c r="L12" s="111" t="e">
        <f>ROUND(IF(I2&lt;&gt;0,K12/I2,0),2)</f>
        <v>#VALUE!</v>
      </c>
      <c r="M12" s="112"/>
    </row>
    <row r="13" ht="15" customHeight="1" spans="1:13">
      <c r="A13" s="91" t="s">
        <v>373</v>
      </c>
      <c r="B13" s="92"/>
      <c r="C13" s="92">
        <f t="shared" si="2"/>
        <v>0</v>
      </c>
      <c r="D13" s="92">
        <f>G5</f>
        <v>0</v>
      </c>
      <c r="E13" s="75"/>
      <c r="F13" s="75" t="s">
        <v>357</v>
      </c>
      <c r="G13" s="75" t="s">
        <v>328</v>
      </c>
      <c r="H13" s="75" t="e">
        <f t="shared" si="3"/>
        <v>#VALUE!</v>
      </c>
      <c r="I13" s="105" t="s">
        <v>358</v>
      </c>
      <c r="J13" s="105"/>
      <c r="K13" s="110"/>
      <c r="L13" s="111" t="e">
        <f>ROUND(IF(I2&lt;&gt;0,K13/I2,0),2)</f>
        <v>#VALUE!</v>
      </c>
      <c r="M13" s="112"/>
    </row>
    <row r="14" ht="15" customHeight="1" spans="1:13">
      <c r="A14" s="91" t="s">
        <v>374</v>
      </c>
      <c r="B14" s="92" t="s">
        <v>360</v>
      </c>
      <c r="C14" s="92" t="e">
        <f t="shared" si="2"/>
        <v>#VALUE!</v>
      </c>
      <c r="D14" s="75" t="s">
        <v>361</v>
      </c>
      <c r="E14" s="75"/>
      <c r="F14" s="75" t="s">
        <v>362</v>
      </c>
      <c r="G14" s="75" t="s">
        <v>363</v>
      </c>
      <c r="H14" s="75" t="e">
        <f t="shared" si="3"/>
        <v>#VALUE!</v>
      </c>
      <c r="I14" s="113" t="s">
        <v>364</v>
      </c>
      <c r="J14" s="113"/>
      <c r="K14" s="110"/>
      <c r="L14" s="111" t="e">
        <f>ROUND(IF(I2&lt;&gt;0,K14/I2,0),2)</f>
        <v>#VALUE!</v>
      </c>
      <c r="M14" s="112"/>
    </row>
    <row r="15" ht="15" customHeight="1" spans="1:13">
      <c r="A15" s="93" t="s">
        <v>365</v>
      </c>
      <c r="B15" s="94"/>
      <c r="C15" s="94">
        <f t="shared" si="2"/>
        <v>0</v>
      </c>
      <c r="D15" s="95">
        <f>J5</f>
        <v>0</v>
      </c>
      <c r="E15" s="95"/>
      <c r="F15" s="95" t="s">
        <v>366</v>
      </c>
      <c r="G15" s="95" t="s">
        <v>330</v>
      </c>
      <c r="H15" s="95" t="e">
        <f t="shared" si="3"/>
        <v>#VALUE!</v>
      </c>
      <c r="I15" s="114" t="s">
        <v>367</v>
      </c>
      <c r="J15" s="114"/>
      <c r="K15" s="115"/>
      <c r="L15" s="116"/>
      <c r="M15" s="117"/>
    </row>
  </sheetData>
  <mergeCells count="22">
    <mergeCell ref="A1:M1"/>
    <mergeCell ref="B2:C2"/>
    <mergeCell ref="F2:G2"/>
    <mergeCell ref="I2:J2"/>
    <mergeCell ref="K2:M2"/>
    <mergeCell ref="B3:D3"/>
    <mergeCell ref="E3:G3"/>
    <mergeCell ref="H3:J3"/>
    <mergeCell ref="K3:M3"/>
    <mergeCell ref="A10:H10"/>
    <mergeCell ref="I10:M10"/>
    <mergeCell ref="I11:J11"/>
    <mergeCell ref="L11:M11"/>
    <mergeCell ref="I12:J12"/>
    <mergeCell ref="L12:M12"/>
    <mergeCell ref="I13:J13"/>
    <mergeCell ref="L13:M13"/>
    <mergeCell ref="I14:J14"/>
    <mergeCell ref="L14:M14"/>
    <mergeCell ref="I15:J15"/>
    <mergeCell ref="L15:M15"/>
    <mergeCell ref="A3:A4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I56" sqref="I56"/>
    </sheetView>
  </sheetViews>
  <sheetFormatPr defaultColWidth="9" defaultRowHeight="13.5" outlineLevelRow="4" outlineLevelCol="6"/>
  <cols>
    <col min="1" max="7" width="32.25" customWidth="1"/>
  </cols>
  <sheetData>
    <row r="1" ht="20" customHeight="1" spans="1:7">
      <c r="A1" s="53" t="s">
        <v>84</v>
      </c>
      <c r="B1" s="53" t="s">
        <v>375</v>
      </c>
      <c r="C1" s="53" t="s">
        <v>376</v>
      </c>
      <c r="D1" s="53" t="s">
        <v>377</v>
      </c>
      <c r="E1" s="53" t="s">
        <v>378</v>
      </c>
      <c r="F1" s="53" t="s">
        <v>379</v>
      </c>
      <c r="G1" s="53" t="s">
        <v>380</v>
      </c>
    </row>
    <row r="2" ht="20" customHeight="1" spans="1:7">
      <c r="A2" s="54" t="s">
        <v>381</v>
      </c>
      <c r="B2" s="55"/>
      <c r="C2" s="55">
        <v>404.12</v>
      </c>
      <c r="D2" s="55">
        <v>404.12</v>
      </c>
      <c r="E2" s="55">
        <v>404.12</v>
      </c>
      <c r="F2" s="55">
        <v>404.12</v>
      </c>
      <c r="G2" s="55">
        <v>404.12</v>
      </c>
    </row>
    <row r="3" ht="20" customHeight="1" spans="1:7">
      <c r="A3" s="56" t="s">
        <v>260</v>
      </c>
      <c r="B3" s="55"/>
      <c r="C3" s="55"/>
      <c r="D3" s="55"/>
      <c r="E3" s="55"/>
      <c r="F3" s="55"/>
      <c r="G3" s="55"/>
    </row>
    <row r="4" ht="20" customHeight="1" spans="1:7">
      <c r="A4" s="56" t="s">
        <v>382</v>
      </c>
      <c r="B4" s="55"/>
      <c r="C4" s="55"/>
      <c r="D4" s="55"/>
      <c r="E4" s="55"/>
      <c r="F4" s="55"/>
      <c r="G4" s="55"/>
    </row>
    <row r="5" ht="20" customHeight="1" spans="1:7">
      <c r="A5" s="56" t="s">
        <v>383</v>
      </c>
      <c r="B5" s="55">
        <v>876.1</v>
      </c>
      <c r="C5" s="55">
        <v>404.12</v>
      </c>
      <c r="D5" s="55">
        <v>404.12</v>
      </c>
      <c r="E5" s="55">
        <v>404.12</v>
      </c>
      <c r="F5" s="55">
        <v>404.12</v>
      </c>
      <c r="G5" s="55">
        <v>404.12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E16" sqref="E16"/>
    </sheetView>
  </sheetViews>
  <sheetFormatPr defaultColWidth="9" defaultRowHeight="15" customHeight="1"/>
  <cols>
    <col min="1" max="13" width="12.625" customWidth="1"/>
    <col min="14" max="14" width="15.625" customWidth="1"/>
  </cols>
  <sheetData>
    <row r="1" ht="36" customHeight="1" spans="1:14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8"/>
    </row>
    <row r="2" ht="22.5" customHeight="1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39" t="s">
        <v>21</v>
      </c>
      <c r="M2" s="39"/>
      <c r="N2" s="40"/>
    </row>
    <row r="3" customHeight="1" spans="1:14">
      <c r="A3" s="5" t="s">
        <v>384</v>
      </c>
      <c r="B3" s="6" t="s">
        <v>385</v>
      </c>
      <c r="C3" s="7"/>
      <c r="D3" s="7"/>
      <c r="E3" s="7"/>
      <c r="F3" s="7"/>
      <c r="G3" s="8"/>
      <c r="H3" s="9" t="s">
        <v>91</v>
      </c>
      <c r="I3" s="9" t="s">
        <v>92</v>
      </c>
      <c r="J3" s="41" t="s">
        <v>386</v>
      </c>
      <c r="K3" s="41"/>
      <c r="L3" s="41" t="s">
        <v>387</v>
      </c>
      <c r="M3" s="9" t="s">
        <v>388</v>
      </c>
      <c r="N3" s="42" t="s">
        <v>389</v>
      </c>
    </row>
    <row r="4" customHeight="1" spans="1:14">
      <c r="A4" s="10"/>
      <c r="B4" s="11" t="s">
        <v>390</v>
      </c>
      <c r="C4" s="11" t="s">
        <v>391</v>
      </c>
      <c r="D4" s="11" t="s">
        <v>392</v>
      </c>
      <c r="E4" s="11" t="s">
        <v>393</v>
      </c>
      <c r="F4" s="11" t="s">
        <v>394</v>
      </c>
      <c r="G4" s="11" t="s">
        <v>90</v>
      </c>
      <c r="H4" s="12"/>
      <c r="I4" s="12"/>
      <c r="J4" s="25" t="s">
        <v>395</v>
      </c>
      <c r="K4" s="25" t="s">
        <v>396</v>
      </c>
      <c r="L4" s="25" t="s">
        <v>173</v>
      </c>
      <c r="M4" s="12"/>
      <c r="N4" s="43"/>
    </row>
    <row r="5" customHeight="1" spans="1:14">
      <c r="A5" s="13" t="s">
        <v>87</v>
      </c>
      <c r="B5" s="14" t="s">
        <v>397</v>
      </c>
      <c r="C5" s="14" t="s">
        <v>398</v>
      </c>
      <c r="D5" s="14" t="s">
        <v>399</v>
      </c>
      <c r="E5" s="14" t="s">
        <v>400</v>
      </c>
      <c r="F5" s="14" t="s">
        <v>401</v>
      </c>
      <c r="G5" s="14">
        <f>SUM(B5:F5)</f>
        <v>0</v>
      </c>
      <c r="H5" s="15" t="s">
        <v>402</v>
      </c>
      <c r="I5" s="15" t="s">
        <v>403</v>
      </c>
      <c r="J5" s="44" t="s">
        <v>404</v>
      </c>
      <c r="K5" s="44" t="s">
        <v>405</v>
      </c>
      <c r="L5" s="44" t="s">
        <v>406</v>
      </c>
      <c r="M5" s="15" t="s">
        <v>407</v>
      </c>
      <c r="N5" s="45" t="s">
        <v>408</v>
      </c>
    </row>
    <row r="6" customHeight="1" spans="1:14">
      <c r="A6" s="13" t="s">
        <v>88</v>
      </c>
      <c r="B6" s="14" t="s">
        <v>409</v>
      </c>
      <c r="C6" s="14" t="s">
        <v>410</v>
      </c>
      <c r="D6" s="14" t="s">
        <v>411</v>
      </c>
      <c r="E6" s="14" t="s">
        <v>412</v>
      </c>
      <c r="F6" s="14" t="s">
        <v>413</v>
      </c>
      <c r="G6" s="14">
        <f t="shared" ref="G5:G9" si="0">SUM(B6:F6)</f>
        <v>0</v>
      </c>
      <c r="H6" s="16"/>
      <c r="I6" s="16"/>
      <c r="J6" s="44" t="s">
        <v>414</v>
      </c>
      <c r="K6" s="44" t="s">
        <v>415</v>
      </c>
      <c r="L6" s="44" t="s">
        <v>416</v>
      </c>
      <c r="M6" s="16"/>
      <c r="N6" s="45" t="s">
        <v>417</v>
      </c>
    </row>
    <row r="7" customHeight="1" spans="1:14">
      <c r="A7" s="13" t="s">
        <v>89</v>
      </c>
      <c r="B7" s="14" t="s">
        <v>418</v>
      </c>
      <c r="C7" s="14" t="s">
        <v>419</v>
      </c>
      <c r="D7" s="14" t="s">
        <v>420</v>
      </c>
      <c r="E7" s="14" t="s">
        <v>421</v>
      </c>
      <c r="F7" s="14" t="s">
        <v>422</v>
      </c>
      <c r="G7" s="14">
        <f t="shared" si="0"/>
        <v>0</v>
      </c>
      <c r="H7" s="16"/>
      <c r="I7" s="16"/>
      <c r="J7" s="44" t="s">
        <v>423</v>
      </c>
      <c r="K7" s="44" t="s">
        <v>424</v>
      </c>
      <c r="L7" s="44" t="s">
        <v>425</v>
      </c>
      <c r="M7" s="16"/>
      <c r="N7" s="45" t="s">
        <v>426</v>
      </c>
    </row>
    <row r="8" customHeight="1" spans="1:14">
      <c r="A8" s="13" t="s">
        <v>64</v>
      </c>
      <c r="B8" s="14">
        <f>SUM(B5:B7)</f>
        <v>0</v>
      </c>
      <c r="C8" s="14">
        <f>SUM(C5:C7)</f>
        <v>0</v>
      </c>
      <c r="D8" s="14">
        <f>SUM(D5:D7)</f>
        <v>0</v>
      </c>
      <c r="E8" s="14">
        <f>SUM(E5:E7)</f>
        <v>0</v>
      </c>
      <c r="F8" s="14">
        <f>SUM(F5:F7)</f>
        <v>0</v>
      </c>
      <c r="G8" s="14" t="s">
        <v>427</v>
      </c>
      <c r="H8" s="16"/>
      <c r="I8" s="16"/>
      <c r="J8" s="44">
        <f>SUM(J5:J7)</f>
        <v>0</v>
      </c>
      <c r="K8" s="44">
        <f>SUM(K5:K7)</f>
        <v>0</v>
      </c>
      <c r="L8" s="44">
        <f>SUM(L5:L7)</f>
        <v>0</v>
      </c>
      <c r="M8" s="16"/>
      <c r="N8" s="45">
        <f>SUM(M5:N7)</f>
        <v>0</v>
      </c>
    </row>
    <row r="9" customHeight="1" spans="1:14">
      <c r="A9" s="17" t="s">
        <v>138</v>
      </c>
      <c r="B9" s="18" t="s">
        <v>428</v>
      </c>
      <c r="C9" s="18" t="s">
        <v>429</v>
      </c>
      <c r="D9" s="18" t="s">
        <v>430</v>
      </c>
      <c r="E9" s="18" t="s">
        <v>431</v>
      </c>
      <c r="F9" s="18" t="s">
        <v>432</v>
      </c>
      <c r="G9" s="18" t="s">
        <v>433</v>
      </c>
      <c r="H9" s="19"/>
      <c r="I9" s="19"/>
      <c r="J9" s="46" t="s">
        <v>434</v>
      </c>
      <c r="K9" s="46" t="s">
        <v>435</v>
      </c>
      <c r="L9" s="46" t="s">
        <v>436</v>
      </c>
      <c r="M9" s="19"/>
      <c r="N9" s="47" t="s">
        <v>437</v>
      </c>
    </row>
    <row r="10" customHeight="1" spans="1:14">
      <c r="A10" s="20" t="s">
        <v>25</v>
      </c>
      <c r="B10" s="21"/>
      <c r="C10" s="21"/>
      <c r="D10" s="21"/>
      <c r="E10" s="22"/>
      <c r="F10" s="23" t="s">
        <v>438</v>
      </c>
      <c r="G10" s="24"/>
      <c r="H10" s="24"/>
      <c r="I10" s="24"/>
      <c r="J10" s="24"/>
      <c r="K10" s="24"/>
      <c r="L10" s="24"/>
      <c r="M10" s="24"/>
      <c r="N10" s="48"/>
    </row>
    <row r="11" customHeight="1" spans="1:14">
      <c r="A11" s="10" t="s">
        <v>384</v>
      </c>
      <c r="B11" s="25" t="s">
        <v>439</v>
      </c>
      <c r="C11" s="25" t="s">
        <v>440</v>
      </c>
      <c r="D11" s="25" t="s">
        <v>441</v>
      </c>
      <c r="E11" s="26" t="s">
        <v>442</v>
      </c>
      <c r="F11" s="27" t="s">
        <v>443</v>
      </c>
      <c r="G11" s="25" t="s">
        <v>231</v>
      </c>
      <c r="H11" s="25" t="s">
        <v>232</v>
      </c>
      <c r="I11" s="25" t="s">
        <v>233</v>
      </c>
      <c r="J11" s="25" t="s">
        <v>234</v>
      </c>
      <c r="K11" s="25" t="s">
        <v>235</v>
      </c>
      <c r="L11" s="25" t="s">
        <v>236</v>
      </c>
      <c r="M11" s="25" t="s">
        <v>237</v>
      </c>
      <c r="N11" s="49" t="s">
        <v>238</v>
      </c>
    </row>
    <row r="12" customHeight="1" spans="1:14">
      <c r="A12" s="28" t="s">
        <v>87</v>
      </c>
      <c r="B12" s="29" t="s">
        <v>444</v>
      </c>
      <c r="C12" s="29"/>
      <c r="D12" s="29" t="s">
        <v>445</v>
      </c>
      <c r="E12" s="30" t="e">
        <f>D12/(J5+K5)</f>
        <v>#VALUE!</v>
      </c>
      <c r="F12" s="27" t="s">
        <v>446</v>
      </c>
      <c r="G12" s="31"/>
      <c r="H12" s="31"/>
      <c r="I12" s="31"/>
      <c r="J12" s="31"/>
      <c r="K12" s="31"/>
      <c r="L12" s="31"/>
      <c r="M12" s="31"/>
      <c r="N12" s="50"/>
    </row>
    <row r="13" customHeight="1" spans="1:14">
      <c r="A13" s="28" t="s">
        <v>88</v>
      </c>
      <c r="B13" s="32" t="s">
        <v>447</v>
      </c>
      <c r="C13" s="32"/>
      <c r="D13" s="32" t="s">
        <v>448</v>
      </c>
      <c r="E13" s="30" t="e">
        <f>D13/(J6+K6)</f>
        <v>#VALUE!</v>
      </c>
      <c r="F13" s="27" t="s">
        <v>449</v>
      </c>
      <c r="G13" s="31"/>
      <c r="H13" s="31"/>
      <c r="I13" s="31"/>
      <c r="J13" s="31"/>
      <c r="K13" s="31"/>
      <c r="L13" s="31"/>
      <c r="M13" s="31"/>
      <c r="N13" s="51"/>
    </row>
    <row r="14" customHeight="1" spans="1:14">
      <c r="A14" s="28" t="s">
        <v>89</v>
      </c>
      <c r="B14" s="32" t="s">
        <v>450</v>
      </c>
      <c r="C14" s="32"/>
      <c r="D14" s="32" t="s">
        <v>451</v>
      </c>
      <c r="E14" s="30" t="e">
        <f>D14/(J7+K7)</f>
        <v>#VALUE!</v>
      </c>
      <c r="F14" s="27" t="s">
        <v>452</v>
      </c>
      <c r="G14" s="31"/>
      <c r="H14" s="31"/>
      <c r="I14" s="31"/>
      <c r="J14" s="31"/>
      <c r="K14" s="31"/>
      <c r="L14" s="31"/>
      <c r="M14" s="31"/>
      <c r="N14" s="51"/>
    </row>
    <row r="15" customHeight="1" spans="1:14">
      <c r="A15" s="28" t="s">
        <v>64</v>
      </c>
      <c r="B15" s="32"/>
      <c r="C15" s="32" t="s">
        <v>453</v>
      </c>
      <c r="D15" s="32">
        <f>SUM(D12:D14)</f>
        <v>0</v>
      </c>
      <c r="E15" s="30" t="e">
        <f>D15/(J8+K8)</f>
        <v>#DIV/0!</v>
      </c>
      <c r="F15" s="27" t="s">
        <v>454</v>
      </c>
      <c r="G15" s="31"/>
      <c r="H15" s="31"/>
      <c r="I15" s="31"/>
      <c r="J15" s="31"/>
      <c r="K15" s="31"/>
      <c r="L15" s="31"/>
      <c r="M15" s="31"/>
      <c r="N15" s="51"/>
    </row>
    <row r="16" customHeight="1" spans="1:14">
      <c r="A16" s="33" t="s">
        <v>138</v>
      </c>
      <c r="B16" s="34"/>
      <c r="C16" s="34" t="s">
        <v>455</v>
      </c>
      <c r="D16" s="34" t="s">
        <v>456</v>
      </c>
      <c r="E16" s="35" t="e">
        <f>D16/(J9+K9)</f>
        <v>#VALUE!</v>
      </c>
      <c r="F16" s="36" t="s">
        <v>457</v>
      </c>
      <c r="G16" s="37"/>
      <c r="H16" s="37"/>
      <c r="I16" s="37"/>
      <c r="J16" s="37"/>
      <c r="K16" s="37"/>
      <c r="L16" s="37"/>
      <c r="M16" s="37"/>
      <c r="N16" s="52"/>
    </row>
  </sheetData>
  <mergeCells count="15">
    <mergeCell ref="A1:N1"/>
    <mergeCell ref="A2:K2"/>
    <mergeCell ref="L2:N2"/>
    <mergeCell ref="B3:G3"/>
    <mergeCell ref="J3:K3"/>
    <mergeCell ref="A10:E10"/>
    <mergeCell ref="F10:N10"/>
    <mergeCell ref="A3:A4"/>
    <mergeCell ref="H3:H4"/>
    <mergeCell ref="H5:H9"/>
    <mergeCell ref="I3:I4"/>
    <mergeCell ref="I5:I9"/>
    <mergeCell ref="M3:M4"/>
    <mergeCell ref="M5:M9"/>
    <mergeCell ref="N3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WORKSHOP_DAILY</vt:lpstr>
      <vt:lpstr>PRODUCE_DAILY（宁夏_山西_烧结厂）</vt:lpstr>
      <vt:lpstr>PRODUCE_DAILY（宁夏_山西_炼铁厂）</vt:lpstr>
      <vt:lpstr>INVENTORY_DETAIL</vt:lpstr>
      <vt:lpstr>INVENTORY_CHECK</vt:lpstr>
      <vt:lpstr>COST_CONTROL_MONTHLY</vt:lpstr>
      <vt:lpstr>COST_CONTROL_MONTHLY_VIEW</vt:lpstr>
      <vt:lpstr>PLAN</vt:lpstr>
      <vt:lpstr>COST_CONTROL_DAILY</vt:lpstr>
      <vt:lpstr>COST_REPORT_DAILY</vt:lpstr>
      <vt:lpstr>COST_REPORT_WEEKLY</vt:lpstr>
      <vt:lpstr>COST_DAILY_DETAIL</vt:lpstr>
      <vt:lpstr>PRODUCE_DAILY（宁夏_山西_白灰厂）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huangshuai</cp:lastModifiedBy>
  <dcterms:created xsi:type="dcterms:W3CDTF">2020-07-23T06:18:00Z</dcterms:created>
  <dcterms:modified xsi:type="dcterms:W3CDTF">2020-09-21T12:33:22Z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