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kwach\OneDrive\Desktop\Assignment\"/>
    </mc:Choice>
  </mc:AlternateContent>
  <xr:revisionPtr revIDLastSave="0" documentId="13_ncr:1_{BAD49FDF-7D1D-4E3F-B313-AA13A0F14FC7}" xr6:coauthVersionLast="47" xr6:coauthVersionMax="47" xr10:uidLastSave="{00000000-0000-0000-0000-000000000000}"/>
  <bookViews>
    <workbookView xWindow="-120" yWindow="-16320" windowWidth="38640" windowHeight="15720" activeTab="1" xr2:uid="{D32C21BF-4CAF-4924-AD59-CC55455CD400}"/>
  </bookViews>
  <sheets>
    <sheet name="Assignment" sheetId="6" r:id="rId1"/>
    <sheet name="PO List" sheetId="1" r:id="rId2"/>
    <sheet name="PO GBW List" sheetId="4" r:id="rId3"/>
    <sheet name="Project List" sheetId="2" r:id="rId4"/>
  </sheets>
  <definedNames>
    <definedName name="_xlnm._FilterDatabase" localSheetId="3" hidden="1">'Project List'!$A$2:$P$144</definedName>
    <definedName name="solver_adj" localSheetId="0" hidden="1">Assignment!$A$2</definedName>
    <definedName name="solver_cvg" localSheetId="0" hidden="1">0.0001</definedName>
    <definedName name="solver_drv" localSheetId="0" hidden="1">1</definedName>
    <definedName name="solver_eng" localSheetId="0" hidden="1">1</definedName>
    <definedName name="solver_eng" localSheetId="1" hidden="1">1</definedName>
    <definedName name="solver_est" localSheetId="0" hidden="1">1</definedName>
    <definedName name="solver_itr" localSheetId="0" hidden="1">2147483647</definedName>
    <definedName name="solver_lhs1" localSheetId="0" hidden="1">Assignment!$C$5</definedName>
    <definedName name="solver_lhs2" localSheetId="0" hidden="1">Assignment!#REF!</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eg" localSheetId="1" hidden="1">1</definedName>
    <definedName name="solver_nod" localSheetId="0" hidden="1">2147483647</definedName>
    <definedName name="solver_num" localSheetId="0" hidden="1">2</definedName>
    <definedName name="solver_num" localSheetId="1" hidden="1">0</definedName>
    <definedName name="solver_nwt" localSheetId="0" hidden="1">1</definedName>
    <definedName name="solver_opt" localSheetId="0" hidden="1">Assignment!$B$11</definedName>
    <definedName name="solver_opt" localSheetId="1" hidden="1">'PO List'!$K$33</definedName>
    <definedName name="solver_pre" localSheetId="0" hidden="1">0.000001</definedName>
    <definedName name="solver_rbv" localSheetId="0" hidden="1">1</definedName>
    <definedName name="solver_rel1" localSheetId="0" hidden="1">3</definedName>
    <definedName name="solver_rel2" localSheetId="0" hidden="1">2</definedName>
    <definedName name="solver_rhs1" localSheetId="0" hidden="1">Assignment!$J$5</definedName>
    <definedName name="solver_rhs2" localSheetId="0" hidden="1">1</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2</definedName>
    <definedName name="solver_typ" localSheetId="1" hidden="1">1</definedName>
    <definedName name="solver_val" localSheetId="0" hidden="1">0</definedName>
    <definedName name="solver_val" localSheetId="1" hidden="1">0</definedName>
    <definedName name="solver_ver" localSheetId="0" hidden="1">3</definedName>
    <definedName name="solver_ver" localSheetId="1"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P4" i="2" l="1"/>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72" i="2"/>
  <c r="P173" i="2"/>
  <c r="P174" i="2"/>
  <c r="P175" i="2"/>
  <c r="P176" i="2"/>
  <c r="P177" i="2"/>
  <c r="P178" i="2"/>
  <c r="P179" i="2"/>
  <c r="P180" i="2"/>
  <c r="P181" i="2"/>
  <c r="P182" i="2"/>
  <c r="P183" i="2"/>
  <c r="P184" i="2"/>
  <c r="P185" i="2"/>
  <c r="P186" i="2"/>
  <c r="P187" i="2"/>
  <c r="P188" i="2"/>
  <c r="P189" i="2"/>
  <c r="P190" i="2"/>
  <c r="P3" i="2"/>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72" i="2"/>
  <c r="S173" i="2"/>
  <c r="S174" i="2"/>
  <c r="S175" i="2"/>
  <c r="S176" i="2"/>
  <c r="S177" i="2"/>
  <c r="S178" i="2"/>
  <c r="S179" i="2"/>
  <c r="S180" i="2"/>
  <c r="S181" i="2"/>
  <c r="S182" i="2"/>
  <c r="S183" i="2"/>
  <c r="S184" i="2"/>
  <c r="S185" i="2"/>
  <c r="S186" i="2"/>
  <c r="S187" i="2"/>
  <c r="S188" i="2"/>
  <c r="S189" i="2"/>
  <c r="S190" i="2"/>
  <c r="S3" i="2"/>
  <c r="T4" i="2"/>
  <c r="T5" i="2"/>
  <c r="T6" i="2"/>
  <c r="T7" i="2"/>
  <c r="T8" i="2"/>
  <c r="T9" i="2"/>
  <c r="T10" i="2"/>
  <c r="T11" i="2"/>
  <c r="T12" i="2"/>
  <c r="T13" i="2"/>
  <c r="T14" i="2"/>
  <c r="T15" i="2"/>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T76" i="2"/>
  <c r="T77" i="2"/>
  <c r="T78" i="2"/>
  <c r="T79" i="2"/>
  <c r="T80" i="2"/>
  <c r="T81" i="2"/>
  <c r="T82" i="2"/>
  <c r="T83" i="2"/>
  <c r="T84" i="2"/>
  <c r="T85" i="2"/>
  <c r="T86" i="2"/>
  <c r="T87" i="2"/>
  <c r="T88" i="2"/>
  <c r="T89" i="2"/>
  <c r="T90" i="2"/>
  <c r="T91" i="2"/>
  <c r="T92" i="2"/>
  <c r="T93" i="2"/>
  <c r="T94" i="2"/>
  <c r="T95" i="2"/>
  <c r="T96" i="2"/>
  <c r="T97" i="2"/>
  <c r="T98" i="2"/>
  <c r="T99" i="2"/>
  <c r="T100" i="2"/>
  <c r="T101" i="2"/>
  <c r="T102" i="2"/>
  <c r="T103" i="2"/>
  <c r="T104" i="2"/>
  <c r="T105" i="2"/>
  <c r="T106" i="2"/>
  <c r="T107" i="2"/>
  <c r="T108" i="2"/>
  <c r="T109" i="2"/>
  <c r="T110" i="2"/>
  <c r="T111" i="2"/>
  <c r="T112" i="2"/>
  <c r="T113" i="2"/>
  <c r="T114" i="2"/>
  <c r="T115" i="2"/>
  <c r="T116" i="2"/>
  <c r="T117" i="2"/>
  <c r="T118" i="2"/>
  <c r="T119" i="2"/>
  <c r="T120" i="2"/>
  <c r="T121" i="2"/>
  <c r="T122" i="2"/>
  <c r="T123" i="2"/>
  <c r="T124" i="2"/>
  <c r="T125" i="2"/>
  <c r="T126" i="2"/>
  <c r="T127" i="2"/>
  <c r="T128" i="2"/>
  <c r="T129" i="2"/>
  <c r="T130" i="2"/>
  <c r="T131" i="2"/>
  <c r="T132" i="2"/>
  <c r="T133" i="2"/>
  <c r="T134" i="2"/>
  <c r="T135" i="2"/>
  <c r="T136" i="2"/>
  <c r="T137" i="2"/>
  <c r="T138" i="2"/>
  <c r="T139" i="2"/>
  <c r="T140" i="2"/>
  <c r="T141" i="2"/>
  <c r="T142" i="2"/>
  <c r="T143" i="2"/>
  <c r="T144" i="2"/>
  <c r="T145" i="2"/>
  <c r="T146" i="2"/>
  <c r="T147" i="2"/>
  <c r="T148" i="2"/>
  <c r="T149" i="2"/>
  <c r="T150" i="2"/>
  <c r="T151" i="2"/>
  <c r="T152" i="2"/>
  <c r="T153" i="2"/>
  <c r="T154" i="2"/>
  <c r="T155" i="2"/>
  <c r="T156" i="2"/>
  <c r="T157" i="2"/>
  <c r="T158" i="2"/>
  <c r="T159" i="2"/>
  <c r="T160" i="2"/>
  <c r="T161" i="2"/>
  <c r="T162" i="2"/>
  <c r="T163" i="2"/>
  <c r="T164" i="2"/>
  <c r="T165" i="2"/>
  <c r="T166" i="2"/>
  <c r="T167" i="2"/>
  <c r="T168" i="2"/>
  <c r="T169" i="2"/>
  <c r="T170" i="2"/>
  <c r="T171" i="2"/>
  <c r="T172" i="2"/>
  <c r="T173" i="2"/>
  <c r="T174" i="2"/>
  <c r="T175" i="2"/>
  <c r="T176" i="2"/>
  <c r="T177" i="2"/>
  <c r="T178" i="2"/>
  <c r="T179" i="2"/>
  <c r="T180" i="2"/>
  <c r="T181" i="2"/>
  <c r="T182" i="2"/>
  <c r="T183" i="2"/>
  <c r="T184" i="2"/>
  <c r="T185" i="2"/>
  <c r="T186" i="2"/>
  <c r="T187" i="2"/>
  <c r="T188" i="2"/>
  <c r="T189" i="2"/>
  <c r="T190" i="2"/>
  <c r="T3" i="2"/>
  <c r="Q134" i="2"/>
  <c r="Q135" i="2"/>
  <c r="K4" i="1"/>
  <c r="K5" i="1"/>
  <c r="K6" i="1"/>
  <c r="K8" i="1"/>
  <c r="K9" i="1"/>
  <c r="K10" i="1"/>
  <c r="K11" i="1"/>
  <c r="K12" i="1"/>
  <c r="K13" i="1"/>
  <c r="K14" i="1"/>
  <c r="K15" i="1"/>
  <c r="K16" i="1"/>
  <c r="K18" i="1"/>
  <c r="K19" i="1"/>
  <c r="K20" i="1"/>
  <c r="K21" i="1"/>
  <c r="K22" i="1"/>
  <c r="K23" i="1"/>
  <c r="K24" i="1"/>
  <c r="K25" i="1"/>
  <c r="K26" i="1"/>
  <c r="K27" i="1"/>
  <c r="K28" i="1"/>
  <c r="K29" i="1"/>
  <c r="K3" i="1"/>
  <c r="Q4" i="2" l="1"/>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Q87" i="2"/>
  <c r="Q88" i="2"/>
  <c r="Q89" i="2"/>
  <c r="Q90" i="2"/>
  <c r="Q91" i="2"/>
  <c r="Q92" i="2"/>
  <c r="Q93" i="2"/>
  <c r="Q94" i="2"/>
  <c r="Q95" i="2"/>
  <c r="Q96" i="2"/>
  <c r="Q97" i="2"/>
  <c r="Q98" i="2"/>
  <c r="Q99" i="2"/>
  <c r="Q100" i="2"/>
  <c r="Q101" i="2"/>
  <c r="Q102" i="2"/>
  <c r="Q103" i="2"/>
  <c r="Q104" i="2"/>
  <c r="Q105" i="2"/>
  <c r="Q106" i="2"/>
  <c r="Q107" i="2"/>
  <c r="Q108" i="2"/>
  <c r="Q109" i="2"/>
  <c r="Q110" i="2"/>
  <c r="Q111" i="2"/>
  <c r="Q112" i="2"/>
  <c r="Q113" i="2"/>
  <c r="Q114" i="2"/>
  <c r="Q115" i="2"/>
  <c r="Q116" i="2"/>
  <c r="Q117" i="2"/>
  <c r="Q118" i="2"/>
  <c r="Q119" i="2"/>
  <c r="Q120" i="2"/>
  <c r="Q121" i="2"/>
  <c r="Q122" i="2"/>
  <c r="Q123" i="2"/>
  <c r="Q124" i="2"/>
  <c r="Q125" i="2"/>
  <c r="K17" i="1" s="1"/>
  <c r="Q126" i="2"/>
  <c r="Q127" i="2"/>
  <c r="Q128" i="2"/>
  <c r="Q129" i="2"/>
  <c r="Q130" i="2"/>
  <c r="Q131" i="2"/>
  <c r="Q132" i="2"/>
  <c r="Q133" i="2"/>
  <c r="Q136" i="2"/>
  <c r="Q137" i="2"/>
  <c r="Q138" i="2"/>
  <c r="Q139" i="2"/>
  <c r="Q140" i="2"/>
  <c r="Q141" i="2"/>
  <c r="Q142" i="2"/>
  <c r="Q143" i="2"/>
  <c r="Q144" i="2"/>
  <c r="Q145" i="2"/>
  <c r="Q146" i="2"/>
  <c r="Q147" i="2"/>
  <c r="Q148" i="2"/>
  <c r="Q149" i="2"/>
  <c r="Q150" i="2"/>
  <c r="Q151" i="2"/>
  <c r="Q152" i="2"/>
  <c r="Q153" i="2"/>
  <c r="K7" i="1" s="1"/>
  <c r="Q154" i="2"/>
  <c r="Q155" i="2"/>
  <c r="Q156" i="2"/>
  <c r="Q157" i="2"/>
  <c r="Q158" i="2"/>
  <c r="S158" i="2" s="1"/>
  <c r="Q159" i="2"/>
  <c r="S159" i="2" s="1"/>
  <c r="Q160" i="2"/>
  <c r="S160" i="2" s="1"/>
  <c r="Q161" i="2"/>
  <c r="S161" i="2" s="1"/>
  <c r="Q162" i="2"/>
  <c r="S162" i="2" s="1"/>
  <c r="Q163" i="2"/>
  <c r="S163" i="2" s="1"/>
  <c r="Q164" i="2"/>
  <c r="S164" i="2" s="1"/>
  <c r="Q165" i="2"/>
  <c r="S165" i="2" s="1"/>
  <c r="Q166" i="2"/>
  <c r="S166" i="2" s="1"/>
  <c r="Q167" i="2"/>
  <c r="S167" i="2" s="1"/>
  <c r="Q168" i="2"/>
  <c r="S168" i="2" s="1"/>
  <c r="Q169" i="2"/>
  <c r="S169" i="2" s="1"/>
  <c r="Q170" i="2"/>
  <c r="S170" i="2" s="1"/>
  <c r="Q171" i="2"/>
  <c r="S171" i="2" s="1"/>
  <c r="Q172" i="2"/>
  <c r="Q173" i="2"/>
  <c r="Q174" i="2"/>
  <c r="Q175" i="2"/>
  <c r="Q176" i="2"/>
  <c r="Q177" i="2"/>
  <c r="Q178" i="2"/>
  <c r="Q179" i="2"/>
  <c r="Q180" i="2"/>
  <c r="Q181" i="2"/>
  <c r="Q182" i="2"/>
  <c r="Q183" i="2"/>
  <c r="Q184" i="2"/>
  <c r="Q185" i="2"/>
  <c r="Q186" i="2"/>
  <c r="Q187" i="2"/>
  <c r="Q188" i="2"/>
  <c r="Q189" i="2"/>
  <c r="Q190" i="2"/>
  <c r="Q3" i="2"/>
  <c r="M157" i="2"/>
  <c r="N157" i="2" s="1"/>
  <c r="M156" i="2"/>
  <c r="N156" i="2" s="1"/>
  <c r="M155" i="2"/>
  <c r="N155" i="2" s="1"/>
  <c r="M143" i="2"/>
  <c r="N143" i="2" s="1"/>
  <c r="M144" i="2"/>
  <c r="N144" i="2" s="1"/>
  <c r="M145" i="2"/>
  <c r="N145" i="2" s="1"/>
  <c r="M146" i="2"/>
  <c r="N146" i="2" s="1"/>
  <c r="M147" i="2"/>
  <c r="N147" i="2" s="1"/>
  <c r="M148" i="2"/>
  <c r="N148" i="2" s="1"/>
  <c r="M149" i="2"/>
  <c r="N149" i="2" s="1"/>
  <c r="M150" i="2"/>
  <c r="N150" i="2" s="1"/>
  <c r="M151" i="2"/>
  <c r="N151" i="2" s="1"/>
  <c r="M152" i="2"/>
  <c r="N152" i="2" s="1"/>
  <c r="M153" i="2"/>
  <c r="N153" i="2" s="1"/>
  <c r="M154" i="2"/>
  <c r="N154" i="2" s="1"/>
  <c r="M158" i="2"/>
  <c r="N158" i="2" s="1"/>
  <c r="M159" i="2"/>
  <c r="N159" i="2" s="1"/>
  <c r="M160" i="2"/>
  <c r="N160" i="2" s="1"/>
  <c r="M161" i="2"/>
  <c r="N161" i="2" s="1"/>
  <c r="M162" i="2"/>
  <c r="N162" i="2" s="1"/>
  <c r="M163" i="2"/>
  <c r="N163" i="2" s="1"/>
  <c r="M164" i="2"/>
  <c r="N164" i="2" s="1"/>
  <c r="M165" i="2"/>
  <c r="N165" i="2" s="1"/>
  <c r="M166" i="2"/>
  <c r="N166" i="2" s="1"/>
  <c r="M167" i="2"/>
  <c r="N167" i="2" s="1"/>
  <c r="M168" i="2"/>
  <c r="N168" i="2" s="1"/>
  <c r="M169" i="2"/>
  <c r="N169" i="2" s="1"/>
  <c r="M170" i="2"/>
  <c r="N170" i="2" s="1"/>
  <c r="M171" i="2"/>
  <c r="N171" i="2" s="1"/>
  <c r="M172" i="2"/>
  <c r="N172" i="2" s="1"/>
  <c r="M173" i="2"/>
  <c r="N173" i="2" s="1"/>
  <c r="M174" i="2"/>
  <c r="N174" i="2" s="1"/>
  <c r="M175" i="2"/>
  <c r="N175" i="2" s="1"/>
  <c r="M176" i="2"/>
  <c r="N176" i="2" s="1"/>
  <c r="M177" i="2"/>
  <c r="N177" i="2" s="1"/>
  <c r="M178" i="2"/>
  <c r="N178" i="2" s="1"/>
  <c r="M179" i="2"/>
  <c r="N179" i="2" s="1"/>
  <c r="M180" i="2"/>
  <c r="N180" i="2" s="1"/>
  <c r="M181" i="2"/>
  <c r="N181" i="2" s="1"/>
  <c r="M182" i="2"/>
  <c r="N182" i="2" s="1"/>
  <c r="M183" i="2"/>
  <c r="N183" i="2" s="1"/>
  <c r="M184" i="2"/>
  <c r="N184" i="2" s="1"/>
  <c r="M185" i="2"/>
  <c r="N185" i="2" s="1"/>
  <c r="M186" i="2"/>
  <c r="N186" i="2" s="1"/>
  <c r="M187" i="2"/>
  <c r="N187" i="2" s="1"/>
  <c r="M188" i="2"/>
  <c r="N188" i="2" s="1"/>
  <c r="M189" i="2"/>
  <c r="N189" i="2" s="1"/>
  <c r="M190" i="2"/>
  <c r="N190" i="2" s="1"/>
  <c r="M142" i="2"/>
  <c r="N142" i="2" s="1"/>
  <c r="M141" i="2"/>
  <c r="N141" i="2" s="1"/>
  <c r="M140" i="2"/>
  <c r="N140" i="2" s="1"/>
  <c r="M139" i="2"/>
  <c r="N139" i="2" s="1"/>
  <c r="M138" i="2"/>
  <c r="N138" i="2" s="1"/>
  <c r="M137" i="2"/>
  <c r="N137" i="2" s="1"/>
  <c r="M136" i="2"/>
  <c r="N136" i="2" s="1"/>
  <c r="M135" i="2"/>
  <c r="N135" i="2" s="1"/>
  <c r="M134" i="2"/>
  <c r="N134" i="2" s="1"/>
  <c r="M44" i="2"/>
  <c r="N44" i="2" s="1"/>
  <c r="M130" i="2"/>
  <c r="N130" i="2" s="1"/>
  <c r="M131" i="2"/>
  <c r="N131" i="2" s="1"/>
  <c r="M132" i="2"/>
  <c r="N132" i="2" s="1"/>
  <c r="M133" i="2"/>
  <c r="N133" i="2" s="1"/>
  <c r="M129" i="2"/>
  <c r="N129" i="2" s="1"/>
  <c r="M128" i="2"/>
  <c r="N128" i="2" s="1"/>
  <c r="M127" i="2"/>
  <c r="N127" i="2" s="1"/>
  <c r="L28" i="1" l="1"/>
  <c r="M126" i="2"/>
  <c r="N126" i="2" s="1"/>
  <c r="F14" i="1"/>
  <c r="F29" i="1"/>
  <c r="X3" i="1" a="1"/>
  <c r="X3" i="1" s="1"/>
  <c r="X4" i="1" a="1"/>
  <c r="X4" i="1" s="1"/>
  <c r="X5" i="1" a="1"/>
  <c r="X5" i="1" s="1"/>
  <c r="X6" i="1" a="1"/>
  <c r="X6" i="1" s="1"/>
  <c r="X7" i="1" a="1"/>
  <c r="X7" i="1" s="1"/>
  <c r="X8" i="1" a="1"/>
  <c r="X8" i="1" s="1"/>
  <c r="X9" i="1" a="1"/>
  <c r="X9" i="1" s="1"/>
  <c r="X10" i="1" a="1"/>
  <c r="X10" i="1" s="1"/>
  <c r="X11" i="1" a="1"/>
  <c r="X11" i="1" s="1"/>
  <c r="X12" i="1" a="1"/>
  <c r="X12" i="1" s="1"/>
  <c r="X13" i="1" a="1"/>
  <c r="X13" i="1" s="1"/>
  <c r="X14" i="1" a="1"/>
  <c r="X14" i="1" s="1"/>
  <c r="X15" i="1" a="1"/>
  <c r="X15" i="1" s="1"/>
  <c r="X16" i="1" a="1"/>
  <c r="X16" i="1" s="1"/>
  <c r="X17" i="1" a="1"/>
  <c r="X17" i="1" s="1"/>
  <c r="X18" i="1" a="1"/>
  <c r="X18" i="1" s="1"/>
  <c r="X19" i="1" a="1"/>
  <c r="X19" i="1" s="1"/>
  <c r="X20" i="1" a="1"/>
  <c r="X20" i="1" s="1"/>
  <c r="X21" i="1" a="1"/>
  <c r="X21" i="1" s="1"/>
  <c r="X22" i="1" a="1"/>
  <c r="X22" i="1" s="1"/>
  <c r="X23" i="1" a="1"/>
  <c r="X23" i="1" s="1"/>
  <c r="X24" i="1" a="1"/>
  <c r="X24" i="1" s="1"/>
  <c r="X25" i="1" a="1"/>
  <c r="X25" i="1" s="1"/>
  <c r="X26" i="1" a="1"/>
  <c r="X26" i="1" s="1"/>
  <c r="X27" i="1" a="1"/>
  <c r="X27" i="1" s="1"/>
  <c r="X28" i="1" a="1"/>
  <c r="X28" i="1" s="1"/>
  <c r="X29" i="1" a="1"/>
  <c r="X29" i="1" s="1"/>
  <c r="Y15" i="1" l="1"/>
  <c r="Y9" i="1"/>
  <c r="Y7" i="1"/>
  <c r="Y28" i="1"/>
  <c r="Y21" i="1"/>
  <c r="Y13" i="1"/>
  <c r="Y6" i="1"/>
  <c r="Y29" i="1"/>
  <c r="Y20" i="1"/>
  <c r="Y12" i="1"/>
  <c r="Y5" i="1"/>
  <c r="Y14" i="1"/>
  <c r="Y27" i="1"/>
  <c r="Y26" i="1"/>
  <c r="Y19" i="1"/>
  <c r="Y11" i="1"/>
  <c r="Y4" i="1"/>
  <c r="Y25" i="1"/>
  <c r="Y18" i="1"/>
  <c r="Y10" i="1"/>
  <c r="Y24" i="1"/>
  <c r="Y17" i="1"/>
  <c r="Y22" i="1"/>
  <c r="Y23" i="1"/>
  <c r="Y16" i="1"/>
  <c r="Y8" i="1"/>
  <c r="Y3" i="1"/>
  <c r="E11" i="6" l="1" a="1"/>
  <c r="E11" i="6" s="1"/>
  <c r="U4" i="1" a="1"/>
  <c r="U4" i="1" s="1"/>
  <c r="U5" i="1" a="1"/>
  <c r="U5" i="1" s="1"/>
  <c r="U6" i="1" a="1"/>
  <c r="U6" i="1" s="1"/>
  <c r="U7" i="1" a="1"/>
  <c r="U7" i="1" s="1"/>
  <c r="U8" i="1" a="1"/>
  <c r="U8" i="1" s="1"/>
  <c r="U9" i="1" a="1"/>
  <c r="U9" i="1" s="1"/>
  <c r="U10" i="1" a="1"/>
  <c r="U10" i="1" s="1"/>
  <c r="U11" i="1" a="1"/>
  <c r="U11" i="1" s="1"/>
  <c r="U12" i="1" a="1"/>
  <c r="U12" i="1" s="1"/>
  <c r="U13" i="1" a="1"/>
  <c r="U13" i="1" s="1"/>
  <c r="U14" i="1" a="1"/>
  <c r="U14" i="1" s="1"/>
  <c r="U15" i="1" a="1"/>
  <c r="U15" i="1" s="1"/>
  <c r="U16" i="1" a="1"/>
  <c r="U16" i="1" s="1"/>
  <c r="U17" i="1" a="1"/>
  <c r="U17" i="1" s="1"/>
  <c r="U18" i="1" a="1"/>
  <c r="U18" i="1" s="1"/>
  <c r="U19" i="1" a="1"/>
  <c r="U19" i="1" s="1"/>
  <c r="U20" i="1" a="1"/>
  <c r="U20" i="1" s="1"/>
  <c r="U21" i="1" a="1"/>
  <c r="U21" i="1" s="1"/>
  <c r="U22" i="1" a="1"/>
  <c r="U22" i="1" s="1"/>
  <c r="U23" i="1" a="1"/>
  <c r="U23" i="1" s="1"/>
  <c r="U24" i="1" a="1"/>
  <c r="U24" i="1" s="1"/>
  <c r="U25" i="1" a="1"/>
  <c r="U25" i="1" s="1"/>
  <c r="U26" i="1" a="1"/>
  <c r="U26" i="1" s="1"/>
  <c r="U27" i="1" a="1"/>
  <c r="U27" i="1" s="1"/>
  <c r="U28" i="1" a="1"/>
  <c r="U28" i="1" s="1"/>
  <c r="U29" i="1" a="1"/>
  <c r="U29" i="1" s="1"/>
  <c r="U3" i="1" a="1"/>
  <c r="U3" i="1" s="1"/>
  <c r="W28" i="1"/>
  <c r="T28" i="1"/>
  <c r="B1" i="2"/>
  <c r="V4" i="1"/>
  <c r="V5" i="1"/>
  <c r="V6" i="1"/>
  <c r="V7" i="1"/>
  <c r="V8" i="1"/>
  <c r="V9" i="1"/>
  <c r="V10" i="1"/>
  <c r="V11" i="1"/>
  <c r="V12" i="1"/>
  <c r="V13" i="1"/>
  <c r="V14" i="1"/>
  <c r="V15" i="1"/>
  <c r="V16" i="1"/>
  <c r="V17" i="1"/>
  <c r="V18" i="1"/>
  <c r="V19" i="1"/>
  <c r="V20" i="1"/>
  <c r="V21" i="1"/>
  <c r="V22" i="1"/>
  <c r="V23" i="1"/>
  <c r="V24" i="1"/>
  <c r="V25" i="1"/>
  <c r="V26" i="1"/>
  <c r="V27" i="1"/>
  <c r="V28" i="1"/>
  <c r="V29" i="1"/>
  <c r="V3" i="1"/>
  <c r="S4" i="1"/>
  <c r="S5" i="1"/>
  <c r="S6" i="1"/>
  <c r="S7" i="1"/>
  <c r="S8" i="1"/>
  <c r="S9" i="1"/>
  <c r="S10" i="1"/>
  <c r="S11" i="1"/>
  <c r="S12" i="1"/>
  <c r="S13" i="1"/>
  <c r="S14" i="1"/>
  <c r="S15" i="1"/>
  <c r="S16" i="1"/>
  <c r="S17" i="1"/>
  <c r="S18" i="1"/>
  <c r="S19" i="1"/>
  <c r="S20" i="1"/>
  <c r="S21" i="1"/>
  <c r="S22" i="1"/>
  <c r="S23" i="1"/>
  <c r="S24" i="1"/>
  <c r="S25" i="1"/>
  <c r="S26" i="1"/>
  <c r="S27" i="1"/>
  <c r="S28" i="1"/>
  <c r="S29" i="1"/>
  <c r="S3" i="1"/>
  <c r="F4" i="4"/>
  <c r="F5" i="4"/>
  <c r="F6" i="4"/>
  <c r="F7" i="4"/>
  <c r="F8" i="4"/>
  <c r="F9" i="4"/>
  <c r="F10" i="4"/>
  <c r="F11" i="4"/>
  <c r="F12" i="4"/>
  <c r="F13" i="4"/>
  <c r="F14" i="4"/>
  <c r="F15" i="4"/>
  <c r="F3" i="4"/>
  <c r="F4" i="1"/>
  <c r="F5" i="1"/>
  <c r="F6" i="1"/>
  <c r="F7" i="1"/>
  <c r="F8" i="1"/>
  <c r="F9" i="1"/>
  <c r="F10" i="1"/>
  <c r="F11" i="1"/>
  <c r="F12" i="1"/>
  <c r="F13" i="1"/>
  <c r="F15" i="1"/>
  <c r="F16" i="1"/>
  <c r="F17" i="1"/>
  <c r="F18" i="1"/>
  <c r="F19" i="1"/>
  <c r="F20" i="1"/>
  <c r="F21" i="1"/>
  <c r="F22" i="1"/>
  <c r="F23" i="1"/>
  <c r="F24" i="1"/>
  <c r="F25" i="1"/>
  <c r="F26" i="1"/>
  <c r="F27" i="1"/>
  <c r="F28" i="1"/>
  <c r="F3" i="1"/>
  <c r="M94" i="2"/>
  <c r="N94" i="2" s="1"/>
  <c r="M95" i="2"/>
  <c r="N95" i="2" s="1"/>
  <c r="M96" i="2"/>
  <c r="N96" i="2" s="1"/>
  <c r="M97" i="2"/>
  <c r="N97" i="2" s="1"/>
  <c r="M98" i="2"/>
  <c r="N98" i="2" s="1"/>
  <c r="M99" i="2"/>
  <c r="N99" i="2" s="1"/>
  <c r="M100" i="2"/>
  <c r="N100" i="2" s="1"/>
  <c r="M101" i="2"/>
  <c r="N101" i="2" s="1"/>
  <c r="M102" i="2"/>
  <c r="N102" i="2" s="1"/>
  <c r="M103" i="2"/>
  <c r="N103" i="2" s="1"/>
  <c r="M104" i="2"/>
  <c r="N104" i="2" s="1"/>
  <c r="M105" i="2"/>
  <c r="N105" i="2" s="1"/>
  <c r="M106" i="2"/>
  <c r="N106" i="2" s="1"/>
  <c r="M107" i="2"/>
  <c r="N107" i="2" s="1"/>
  <c r="M108" i="2"/>
  <c r="N108" i="2" s="1"/>
  <c r="M109" i="2"/>
  <c r="N109" i="2" s="1"/>
  <c r="M110" i="2"/>
  <c r="N110" i="2" s="1"/>
  <c r="M111" i="2"/>
  <c r="N111" i="2" s="1"/>
  <c r="M112" i="2"/>
  <c r="N112" i="2" s="1"/>
  <c r="M113" i="2"/>
  <c r="N113" i="2" s="1"/>
  <c r="M114" i="2"/>
  <c r="N114" i="2" s="1"/>
  <c r="M115" i="2"/>
  <c r="N115" i="2" s="1"/>
  <c r="M116" i="2"/>
  <c r="N116" i="2" s="1"/>
  <c r="M117" i="2"/>
  <c r="N117" i="2" s="1"/>
  <c r="M118" i="2"/>
  <c r="N118" i="2" s="1"/>
  <c r="M119" i="2"/>
  <c r="N119" i="2" s="1"/>
  <c r="M120" i="2"/>
  <c r="N120" i="2" s="1"/>
  <c r="M121" i="2"/>
  <c r="N121" i="2" s="1"/>
  <c r="M122" i="2"/>
  <c r="N122" i="2" s="1"/>
  <c r="M123" i="2"/>
  <c r="N123" i="2" s="1"/>
  <c r="M124" i="2"/>
  <c r="N124" i="2" s="1"/>
  <c r="M125" i="2"/>
  <c r="N125" i="2" s="1"/>
  <c r="M43" i="2"/>
  <c r="N43" i="2" s="1"/>
  <c r="M45" i="2"/>
  <c r="N45" i="2" s="1"/>
  <c r="M46" i="2"/>
  <c r="N46" i="2" s="1"/>
  <c r="M47" i="2"/>
  <c r="N47" i="2" s="1"/>
  <c r="M48" i="2"/>
  <c r="N48" i="2" s="1"/>
  <c r="M49" i="2"/>
  <c r="N49" i="2" s="1"/>
  <c r="M50" i="2"/>
  <c r="N50" i="2" s="1"/>
  <c r="M51" i="2"/>
  <c r="N51" i="2" s="1"/>
  <c r="M52" i="2"/>
  <c r="N52" i="2" s="1"/>
  <c r="M53" i="2"/>
  <c r="N53" i="2" s="1"/>
  <c r="M54" i="2"/>
  <c r="N54" i="2" s="1"/>
  <c r="M55" i="2"/>
  <c r="N55" i="2" s="1"/>
  <c r="M56" i="2"/>
  <c r="N56" i="2" s="1"/>
  <c r="M57" i="2"/>
  <c r="N57" i="2" s="1"/>
  <c r="M58" i="2"/>
  <c r="N58" i="2" s="1"/>
  <c r="M59" i="2"/>
  <c r="N59" i="2" s="1"/>
  <c r="M60" i="2"/>
  <c r="N60" i="2" s="1"/>
  <c r="M61" i="2"/>
  <c r="N61" i="2" s="1"/>
  <c r="M62" i="2"/>
  <c r="N62" i="2" s="1"/>
  <c r="M63" i="2"/>
  <c r="N63" i="2" s="1"/>
  <c r="M64" i="2"/>
  <c r="N64" i="2" s="1"/>
  <c r="M65" i="2"/>
  <c r="N65" i="2" s="1"/>
  <c r="M66" i="2"/>
  <c r="N66" i="2" s="1"/>
  <c r="M67" i="2"/>
  <c r="N67" i="2" s="1"/>
  <c r="M68" i="2"/>
  <c r="N68" i="2" s="1"/>
  <c r="M69" i="2"/>
  <c r="N69" i="2" s="1"/>
  <c r="M70" i="2"/>
  <c r="N70" i="2" s="1"/>
  <c r="M71" i="2"/>
  <c r="N71" i="2" s="1"/>
  <c r="M72" i="2"/>
  <c r="N72" i="2" s="1"/>
  <c r="M73" i="2"/>
  <c r="N73" i="2" s="1"/>
  <c r="M74" i="2"/>
  <c r="N74" i="2" s="1"/>
  <c r="M75" i="2"/>
  <c r="N75" i="2" s="1"/>
  <c r="M76" i="2"/>
  <c r="N76" i="2" s="1"/>
  <c r="M77" i="2"/>
  <c r="N77" i="2" s="1"/>
  <c r="M78" i="2"/>
  <c r="N78" i="2" s="1"/>
  <c r="M79" i="2"/>
  <c r="N79" i="2" s="1"/>
  <c r="M80" i="2"/>
  <c r="N80" i="2" s="1"/>
  <c r="M81" i="2"/>
  <c r="N81" i="2" s="1"/>
  <c r="M82" i="2"/>
  <c r="N82" i="2" s="1"/>
  <c r="M83" i="2"/>
  <c r="M84" i="2"/>
  <c r="M85" i="2"/>
  <c r="N85" i="2" s="1"/>
  <c r="M86" i="2"/>
  <c r="N86" i="2" s="1"/>
  <c r="M87" i="2"/>
  <c r="N87" i="2" s="1"/>
  <c r="M88" i="2"/>
  <c r="N88" i="2" s="1"/>
  <c r="M89" i="2"/>
  <c r="N89" i="2" s="1"/>
  <c r="M90" i="2"/>
  <c r="N90" i="2" s="1"/>
  <c r="M91" i="2"/>
  <c r="N91" i="2" s="1"/>
  <c r="M92" i="2"/>
  <c r="N92" i="2" s="1"/>
  <c r="M93" i="2"/>
  <c r="N93" i="2" s="1"/>
  <c r="M42" i="2"/>
  <c r="N42" i="2" s="1"/>
  <c r="M41" i="2"/>
  <c r="N41" i="2" s="1"/>
  <c r="M40" i="2"/>
  <c r="M39" i="2"/>
  <c r="N39" i="2" s="1"/>
  <c r="M38" i="2"/>
  <c r="N38" i="2" s="1"/>
  <c r="M35" i="2"/>
  <c r="N35" i="2" s="1"/>
  <c r="M36" i="2"/>
  <c r="N36" i="2" s="1"/>
  <c r="M37" i="2"/>
  <c r="N37" i="2" s="1"/>
  <c r="M4" i="2"/>
  <c r="N4" i="2" s="1"/>
  <c r="M5" i="2"/>
  <c r="N5" i="2" s="1"/>
  <c r="M6" i="2"/>
  <c r="N6" i="2" s="1"/>
  <c r="M7" i="2"/>
  <c r="N7" i="2" s="1"/>
  <c r="M8" i="2"/>
  <c r="N8" i="2" s="1"/>
  <c r="M9" i="2"/>
  <c r="N9" i="2" s="1"/>
  <c r="M10" i="2"/>
  <c r="N10" i="2" s="1"/>
  <c r="M11" i="2"/>
  <c r="N11" i="2" s="1"/>
  <c r="M12" i="2"/>
  <c r="N12" i="2" s="1"/>
  <c r="M13" i="2"/>
  <c r="N13" i="2" s="1"/>
  <c r="M14" i="2"/>
  <c r="N14" i="2" s="1"/>
  <c r="M15" i="2"/>
  <c r="N15" i="2" s="1"/>
  <c r="M16" i="2"/>
  <c r="N16" i="2" s="1"/>
  <c r="M17" i="2"/>
  <c r="N17" i="2" s="1"/>
  <c r="M18" i="2"/>
  <c r="N18" i="2" s="1"/>
  <c r="M19" i="2"/>
  <c r="N19" i="2" s="1"/>
  <c r="M20" i="2"/>
  <c r="N20" i="2" s="1"/>
  <c r="M21" i="2"/>
  <c r="N21" i="2" s="1"/>
  <c r="M22" i="2"/>
  <c r="N22" i="2" s="1"/>
  <c r="M23" i="2"/>
  <c r="N23" i="2" s="1"/>
  <c r="M24" i="2"/>
  <c r="N24" i="2" s="1"/>
  <c r="M25" i="2"/>
  <c r="N25" i="2" s="1"/>
  <c r="M26" i="2"/>
  <c r="N26" i="2" s="1"/>
  <c r="M27" i="2"/>
  <c r="N27" i="2" s="1"/>
  <c r="M28" i="2"/>
  <c r="N28" i="2" s="1"/>
  <c r="M29" i="2"/>
  <c r="N29" i="2" s="1"/>
  <c r="M30" i="2"/>
  <c r="N30" i="2" s="1"/>
  <c r="M31" i="2"/>
  <c r="N31" i="2" s="1"/>
  <c r="M32" i="2"/>
  <c r="N32" i="2" s="1"/>
  <c r="M33" i="2"/>
  <c r="N33" i="2" s="1"/>
  <c r="M34" i="2"/>
  <c r="N34" i="2" s="1"/>
  <c r="M3" i="2"/>
  <c r="N3" i="2" s="1"/>
  <c r="L16" i="1" l="1"/>
  <c r="L12" i="1"/>
  <c r="L25" i="1"/>
  <c r="L24" i="1"/>
  <c r="L23" i="1"/>
  <c r="L9" i="1"/>
  <c r="L29" i="1"/>
  <c r="L18" i="1"/>
  <c r="L21" i="1"/>
  <c r="L6" i="1"/>
  <c r="L8" i="1"/>
  <c r="L27" i="1"/>
  <c r="L15" i="1"/>
  <c r="L26" i="1"/>
  <c r="L19" i="1"/>
  <c r="L17" i="1"/>
  <c r="L7" i="1"/>
  <c r="L5" i="1"/>
  <c r="L11" i="1"/>
  <c r="L10" i="1"/>
  <c r="L4" i="1"/>
  <c r="L20" i="1"/>
  <c r="L3" i="1"/>
  <c r="N40" i="2"/>
  <c r="N84" i="2"/>
  <c r="N83" i="2"/>
  <c r="W12" i="1"/>
  <c r="T25" i="1"/>
  <c r="W25" i="1"/>
  <c r="W9" i="1"/>
  <c r="T26" i="1"/>
  <c r="W6" i="1"/>
  <c r="W18" i="1"/>
  <c r="W20" i="1"/>
  <c r="W17" i="1"/>
  <c r="W11" i="1"/>
  <c r="W15" i="1"/>
  <c r="W5" i="1"/>
  <c r="W16" i="1"/>
  <c r="W3" i="1"/>
  <c r="W4" i="1"/>
  <c r="W7" i="1"/>
  <c r="W8" i="1"/>
  <c r="W10" i="1"/>
  <c r="W27" i="1"/>
  <c r="T17" i="1"/>
  <c r="W19" i="1"/>
  <c r="W24" i="1"/>
  <c r="T29" i="1"/>
  <c r="W26" i="1"/>
  <c r="W23" i="1"/>
  <c r="W29" i="1"/>
  <c r="W21" i="1"/>
  <c r="T20" i="1"/>
  <c r="T12" i="1"/>
  <c r="T11" i="1"/>
  <c r="T19" i="1"/>
  <c r="T24" i="1"/>
  <c r="T9" i="1"/>
  <c r="T16" i="1"/>
  <c r="T4" i="1"/>
  <c r="T7" i="1"/>
  <c r="T15" i="1"/>
  <c r="T5" i="1"/>
  <c r="T10" i="1"/>
  <c r="T27" i="1"/>
  <c r="T6" i="1"/>
  <c r="T3" i="1"/>
  <c r="T18" i="1"/>
  <c r="T8" i="1"/>
  <c r="T23" i="1"/>
  <c r="T21" i="1"/>
  <c r="W13" i="1" l="1"/>
  <c r="L13" i="1"/>
  <c r="L14" i="1"/>
  <c r="L22" i="1"/>
  <c r="T14" i="1"/>
  <c r="W14" i="1"/>
  <c r="W22" i="1"/>
  <c r="T22" i="1"/>
  <c r="T13" i="1"/>
  <c r="D11" i="6" l="1" a="1"/>
  <c r="D11" i="6" s="1"/>
  <c r="B3" i="6" s="1"/>
  <c r="O3" i="2" l="1"/>
  <c r="R3" i="2" l="1"/>
  <c r="O125" i="2" l="1"/>
  <c r="R125" i="2"/>
  <c r="O134" i="2"/>
  <c r="R134" i="2" s="1"/>
  <c r="O157" i="2"/>
  <c r="R157" i="2" s="1"/>
  <c r="O152" i="2"/>
  <c r="R152" i="2"/>
  <c r="O153" i="2"/>
  <c r="R153" i="2"/>
  <c r="O151" i="2"/>
  <c r="R151" i="2" s="1"/>
  <c r="O156" i="2"/>
  <c r="R156" i="2" s="1"/>
  <c r="O150" i="2"/>
  <c r="R150" i="2" s="1"/>
  <c r="O139" i="2"/>
  <c r="R139" i="2"/>
  <c r="O66" i="2"/>
  <c r="R66" i="2"/>
  <c r="O181" i="2"/>
  <c r="R181" i="2"/>
  <c r="O106" i="2"/>
  <c r="R106" i="2" s="1"/>
  <c r="O186" i="2"/>
  <c r="R186" i="2" s="1"/>
  <c r="O178" i="2"/>
  <c r="R178" i="2" s="1"/>
  <c r="O170" i="2"/>
  <c r="R170" i="2" s="1"/>
  <c r="P170" i="2" s="1"/>
  <c r="O162" i="2"/>
  <c r="R162" i="2" s="1"/>
  <c r="P162" i="2" s="1"/>
  <c r="O148" i="2"/>
  <c r="R148" i="2"/>
  <c r="O140" i="2"/>
  <c r="R140" i="2"/>
  <c r="O132" i="2"/>
  <c r="R132" i="2"/>
  <c r="O123" i="2"/>
  <c r="R123" i="2" s="1"/>
  <c r="O115" i="2"/>
  <c r="R115" i="2"/>
  <c r="O107" i="2"/>
  <c r="R107" i="2" s="1"/>
  <c r="O99" i="2"/>
  <c r="R99" i="2" s="1"/>
  <c r="O91" i="2"/>
  <c r="R91" i="2" s="1"/>
  <c r="O75" i="2"/>
  <c r="R75" i="2" s="1"/>
  <c r="O67" i="2"/>
  <c r="R67" i="2" s="1"/>
  <c r="O59" i="2"/>
  <c r="R59" i="2"/>
  <c r="O51" i="2"/>
  <c r="R51" i="2"/>
  <c r="O43" i="2"/>
  <c r="R43" i="2"/>
  <c r="O35" i="2"/>
  <c r="R35" i="2"/>
  <c r="O27" i="2"/>
  <c r="R27" i="2" s="1"/>
  <c r="O19" i="2"/>
  <c r="R19" i="2" s="1"/>
  <c r="O190" i="2"/>
  <c r="R190" i="2" s="1"/>
  <c r="O182" i="2"/>
  <c r="R182" i="2" s="1"/>
  <c r="O174" i="2"/>
  <c r="R174" i="2" s="1"/>
  <c r="O166" i="2"/>
  <c r="R166" i="2" s="1"/>
  <c r="P166" i="2" s="1"/>
  <c r="O158" i="2"/>
  <c r="R158" i="2"/>
  <c r="P158" i="2" s="1"/>
  <c r="O142" i="2"/>
  <c r="R142" i="2"/>
  <c r="O147" i="2"/>
  <c r="R147" i="2" s="1"/>
  <c r="O98" i="2"/>
  <c r="R98" i="2" s="1"/>
  <c r="O19" i="1"/>
  <c r="O131" i="2"/>
  <c r="R131" i="2"/>
  <c r="O90" i="2"/>
  <c r="R90" i="2"/>
  <c r="O42" i="2"/>
  <c r="R42" i="2" s="1"/>
  <c r="O184" i="2"/>
  <c r="R184" i="2" s="1"/>
  <c r="O176" i="2"/>
  <c r="R176" i="2" s="1"/>
  <c r="O168" i="2"/>
  <c r="R168" i="2" s="1"/>
  <c r="P168" i="2" s="1"/>
  <c r="O160" i="2"/>
  <c r="R160" i="2"/>
  <c r="P160" i="2" s="1"/>
  <c r="O146" i="2"/>
  <c r="R146" i="2"/>
  <c r="O138" i="2"/>
  <c r="R138" i="2"/>
  <c r="O130" i="2"/>
  <c r="R130" i="2" s="1"/>
  <c r="O121" i="2"/>
  <c r="R121" i="2"/>
  <c r="O113" i="2"/>
  <c r="R113" i="2"/>
  <c r="O105" i="2"/>
  <c r="R105" i="2" s="1"/>
  <c r="O97" i="2"/>
  <c r="R97" i="2" s="1"/>
  <c r="O89" i="2"/>
  <c r="R89" i="2" s="1"/>
  <c r="O81" i="2"/>
  <c r="R81" i="2"/>
  <c r="O73" i="2"/>
  <c r="R73" i="2"/>
  <c r="O65" i="2"/>
  <c r="R65" i="2"/>
  <c r="O57" i="2"/>
  <c r="R57" i="2" s="1"/>
  <c r="O49" i="2"/>
  <c r="R49" i="2" s="1"/>
  <c r="O33" i="2"/>
  <c r="R33" i="2"/>
  <c r="H6" i="4"/>
  <c r="O188" i="2"/>
  <c r="R188" i="2" s="1"/>
  <c r="O180" i="2"/>
  <c r="R180" i="2" s="1"/>
  <c r="O172" i="2"/>
  <c r="R172" i="2"/>
  <c r="O164" i="2"/>
  <c r="R164" i="2" s="1"/>
  <c r="P164" i="2" s="1"/>
  <c r="O177" i="2"/>
  <c r="R177" i="2" s="1"/>
  <c r="O114" i="2"/>
  <c r="R114" i="2"/>
  <c r="O122" i="2"/>
  <c r="R122" i="2" s="1"/>
  <c r="O10" i="2"/>
  <c r="R10" i="2"/>
  <c r="J7" i="1" s="1"/>
  <c r="O183" i="2"/>
  <c r="R183" i="2"/>
  <c r="O175" i="2"/>
  <c r="R175" i="2" s="1"/>
  <c r="O167" i="2"/>
  <c r="R167" i="2"/>
  <c r="P167" i="2" s="1"/>
  <c r="O159" i="2"/>
  <c r="R159" i="2" s="1"/>
  <c r="P159" i="2" s="1"/>
  <c r="O145" i="2"/>
  <c r="R145" i="2" s="1"/>
  <c r="O137" i="2"/>
  <c r="R137" i="2" s="1"/>
  <c r="O129" i="2"/>
  <c r="R129" i="2" s="1"/>
  <c r="O120" i="2"/>
  <c r="R120" i="2"/>
  <c r="O112" i="2"/>
  <c r="R112" i="2"/>
  <c r="O104" i="2"/>
  <c r="R104" i="2"/>
  <c r="O96" i="2"/>
  <c r="R96" i="2" s="1"/>
  <c r="O88" i="2"/>
  <c r="R88" i="2" s="1"/>
  <c r="O80" i="2"/>
  <c r="R80" i="2" s="1"/>
  <c r="O72" i="2"/>
  <c r="R72" i="2" s="1"/>
  <c r="O64" i="2"/>
  <c r="R64" i="2"/>
  <c r="O56" i="2"/>
  <c r="R56" i="2"/>
  <c r="O48" i="2"/>
  <c r="R48" i="2"/>
  <c r="O32" i="2"/>
  <c r="R32" i="2"/>
  <c r="O24" i="2"/>
  <c r="R24" i="2"/>
  <c r="H5" i="4"/>
  <c r="O21" i="1"/>
  <c r="O187" i="2"/>
  <c r="R187" i="2" s="1"/>
  <c r="O179" i="2"/>
  <c r="R179" i="2" s="1"/>
  <c r="O171" i="2"/>
  <c r="R171" i="2"/>
  <c r="P171" i="2" s="1"/>
  <c r="O163" i="2"/>
  <c r="R163" i="2" s="1"/>
  <c r="P163" i="2" s="1"/>
  <c r="O58" i="2"/>
  <c r="R58" i="2" s="1"/>
  <c r="O189" i="2"/>
  <c r="R189" i="2"/>
  <c r="O34" i="2"/>
  <c r="R34" i="2"/>
  <c r="I24" i="1" s="1"/>
  <c r="O144" i="2"/>
  <c r="R144" i="2"/>
  <c r="O136" i="2"/>
  <c r="R136" i="2"/>
  <c r="O128" i="2"/>
  <c r="R128" i="2"/>
  <c r="O119" i="2"/>
  <c r="R119" i="2" s="1"/>
  <c r="O111" i="2"/>
  <c r="R111" i="2" s="1"/>
  <c r="O103" i="2"/>
  <c r="R103" i="2" s="1"/>
  <c r="O95" i="2"/>
  <c r="R95" i="2" s="1"/>
  <c r="O87" i="2"/>
  <c r="R87" i="2"/>
  <c r="O79" i="2"/>
  <c r="R79" i="2"/>
  <c r="O71" i="2"/>
  <c r="R71" i="2" s="1"/>
  <c r="O63" i="2"/>
  <c r="R63" i="2" s="1"/>
  <c r="O55" i="2"/>
  <c r="R55" i="2"/>
  <c r="O47" i="2"/>
  <c r="R47" i="2" s="1"/>
  <c r="O39" i="2"/>
  <c r="R39" i="2" s="1"/>
  <c r="O31" i="2"/>
  <c r="R31" i="2"/>
  <c r="O23" i="2"/>
  <c r="R23" i="2"/>
  <c r="O15" i="2"/>
  <c r="H15" i="4" s="1"/>
  <c r="I15" i="4"/>
  <c r="O7" i="2"/>
  <c r="O161" i="2"/>
  <c r="R161" i="2" s="1"/>
  <c r="P161" i="2" s="1"/>
  <c r="O149" i="2"/>
  <c r="R149" i="2" s="1"/>
  <c r="O18" i="2"/>
  <c r="P17" i="1" s="1"/>
  <c r="O155" i="2"/>
  <c r="R155" i="2"/>
  <c r="O173" i="2"/>
  <c r="R173" i="2"/>
  <c r="O165" i="2"/>
  <c r="R165" i="2" s="1"/>
  <c r="P165" i="2" s="1"/>
  <c r="O143" i="2"/>
  <c r="R143" i="2" s="1"/>
  <c r="O135" i="2"/>
  <c r="R135" i="2" s="1"/>
  <c r="O127" i="2"/>
  <c r="R127" i="2"/>
  <c r="O118" i="2"/>
  <c r="R118" i="2"/>
  <c r="O110" i="2"/>
  <c r="R110" i="2"/>
  <c r="O102" i="2"/>
  <c r="R102" i="2" s="1"/>
  <c r="O94" i="2"/>
  <c r="P25" i="1" s="1"/>
  <c r="O86" i="2"/>
  <c r="R86" i="2" s="1"/>
  <c r="O78" i="2"/>
  <c r="R78" i="2" s="1"/>
  <c r="O70" i="2"/>
  <c r="R70" i="2"/>
  <c r="O62" i="2"/>
  <c r="R62" i="2"/>
  <c r="O54" i="2"/>
  <c r="R54" i="2"/>
  <c r="O46" i="2"/>
  <c r="R46" i="2" s="1"/>
  <c r="O38" i="2"/>
  <c r="R38" i="2"/>
  <c r="O30" i="2"/>
  <c r="R30" i="2"/>
  <c r="O22" i="2"/>
  <c r="O14" i="2"/>
  <c r="P6" i="1"/>
  <c r="H3" i="4"/>
  <c r="O185" i="2"/>
  <c r="R185" i="2" s="1"/>
  <c r="O169" i="2"/>
  <c r="R169" i="2"/>
  <c r="P169" i="2" s="1"/>
  <c r="O126" i="2"/>
  <c r="R126" i="2" s="1"/>
  <c r="O117" i="2"/>
  <c r="R117" i="2"/>
  <c r="O109" i="2"/>
  <c r="R109" i="2"/>
  <c r="O101" i="2"/>
  <c r="R101" i="2" s="1"/>
  <c r="O93" i="2"/>
  <c r="R93" i="2" s="1"/>
  <c r="O85" i="2"/>
  <c r="O15" i="1" s="1"/>
  <c r="R85" i="2"/>
  <c r="P8" i="1"/>
  <c r="O69" i="2"/>
  <c r="R69" i="2" s="1"/>
  <c r="O61" i="2"/>
  <c r="R61" i="2" s="1"/>
  <c r="O53" i="2"/>
  <c r="R53" i="2" s="1"/>
  <c r="O45" i="2"/>
  <c r="R45" i="2" s="1"/>
  <c r="O37" i="2"/>
  <c r="R37" i="2"/>
  <c r="P24" i="1"/>
  <c r="O29" i="2"/>
  <c r="R29" i="2"/>
  <c r="O82" i="2"/>
  <c r="R82" i="2" s="1"/>
  <c r="O141" i="2"/>
  <c r="R141" i="2"/>
  <c r="O133" i="2"/>
  <c r="R133" i="2"/>
  <c r="O124" i="2"/>
  <c r="R124" i="2" s="1"/>
  <c r="O116" i="2"/>
  <c r="R116" i="2" s="1"/>
  <c r="O108" i="2"/>
  <c r="R108" i="2" s="1"/>
  <c r="O100" i="2"/>
  <c r="P5" i="1" s="1"/>
  <c r="O92" i="2"/>
  <c r="R92" i="2"/>
  <c r="O76" i="2"/>
  <c r="R76" i="2"/>
  <c r="O68" i="2"/>
  <c r="R68" i="2"/>
  <c r="O60" i="2"/>
  <c r="R60" i="2"/>
  <c r="O52" i="2"/>
  <c r="R52" i="2" s="1"/>
  <c r="O44" i="2"/>
  <c r="R44" i="2"/>
  <c r="O23" i="1"/>
  <c r="O20" i="2"/>
  <c r="R20" i="2"/>
  <c r="O21" i="2"/>
  <c r="R21" i="2"/>
  <c r="O17" i="2"/>
  <c r="R17" i="2"/>
  <c r="J15" i="1" s="1"/>
  <c r="O41" i="2"/>
  <c r="O4" i="1" s="1"/>
  <c r="O13" i="2"/>
  <c r="R13" i="2" s="1"/>
  <c r="O84" i="2"/>
  <c r="P14" i="1" s="1"/>
  <c r="O74" i="2"/>
  <c r="P26" i="1" s="1"/>
  <c r="R74" i="2"/>
  <c r="O28" i="2"/>
  <c r="R28" i="2" s="1"/>
  <c r="O25" i="2"/>
  <c r="O11" i="1" s="1"/>
  <c r="O83" i="2"/>
  <c r="R83" i="2"/>
  <c r="O26" i="2"/>
  <c r="R26" i="2" s="1"/>
  <c r="O11" i="2"/>
  <c r="O3" i="1" s="1"/>
  <c r="R11" i="2"/>
  <c r="O40" i="2"/>
  <c r="H8" i="4" s="1"/>
  <c r="O16" i="2"/>
  <c r="I13" i="4" s="1"/>
  <c r="O4" i="2"/>
  <c r="R4" i="2"/>
  <c r="J29" i="1" s="1"/>
  <c r="J21" i="1"/>
  <c r="O8" i="2"/>
  <c r="R8" i="2"/>
  <c r="I21" i="1" s="1"/>
  <c r="O12" i="2"/>
  <c r="P9" i="1" s="1"/>
  <c r="R12" i="2"/>
  <c r="O154" i="2"/>
  <c r="O28" i="1" s="1"/>
  <c r="R154" i="2"/>
  <c r="J28" i="1" s="1"/>
  <c r="I28" i="1"/>
  <c r="O5" i="2"/>
  <c r="O77" i="2"/>
  <c r="O8" i="1" s="1"/>
  <c r="R77" i="2"/>
  <c r="I8" i="1"/>
  <c r="O9" i="2"/>
  <c r="I6" i="4" s="1"/>
  <c r="O36" i="2"/>
  <c r="O50" i="2"/>
  <c r="P19" i="1" s="1"/>
  <c r="R50" i="2"/>
  <c r="J19" i="1" s="1"/>
  <c r="O6" i="2"/>
  <c r="R6" i="2"/>
  <c r="I6" i="1" s="1"/>
  <c r="O27" i="1" l="1"/>
  <c r="Q13" i="1" a="1"/>
  <c r="Q13" i="1" s="1"/>
  <c r="I13" i="1"/>
  <c r="I26" i="1"/>
  <c r="I29" i="1"/>
  <c r="I18" i="1"/>
  <c r="J18" i="1"/>
  <c r="I19" i="1"/>
  <c r="J23" i="1"/>
  <c r="I23" i="1"/>
  <c r="I15" i="1"/>
  <c r="J6" i="1"/>
  <c r="P16" i="1"/>
  <c r="R36" i="2"/>
  <c r="P20" i="1"/>
  <c r="H9" i="4"/>
  <c r="I9" i="1"/>
  <c r="R16" i="2"/>
  <c r="R25" i="2"/>
  <c r="R84" i="2"/>
  <c r="R41" i="2"/>
  <c r="I25" i="1"/>
  <c r="J12" i="4" a="1"/>
  <c r="J12" i="4" s="1"/>
  <c r="R100" i="2"/>
  <c r="H11" i="4"/>
  <c r="R22" i="2"/>
  <c r="H7" i="4"/>
  <c r="R94" i="2"/>
  <c r="R18" i="2"/>
  <c r="R7" i="2"/>
  <c r="P11" i="1"/>
  <c r="I8" i="4"/>
  <c r="Q8" i="1" a="1"/>
  <c r="Q8" i="1" s="1"/>
  <c r="O17" i="1"/>
  <c r="O25" i="1"/>
  <c r="Q17" i="1" a="1"/>
  <c r="Q17" i="1" s="1"/>
  <c r="P23" i="1"/>
  <c r="O12" i="1"/>
  <c r="I11" i="4"/>
  <c r="P28" i="1"/>
  <c r="O6" i="1"/>
  <c r="I7" i="4"/>
  <c r="P21" i="1"/>
  <c r="O5" i="1"/>
  <c r="J7" i="4" a="1"/>
  <c r="J7" i="4" s="1"/>
  <c r="I7" i="1"/>
  <c r="Q16" i="1" a="1"/>
  <c r="Q16" i="1" s="1"/>
  <c r="Q21" i="1" a="1"/>
  <c r="Q21" i="1" s="1"/>
  <c r="J9" i="1"/>
  <c r="P12" i="1"/>
  <c r="H13" i="4"/>
  <c r="O7" i="1"/>
  <c r="P15" i="1"/>
  <c r="P3" i="1"/>
  <c r="J6" i="4" a="1"/>
  <c r="J6" i="4" s="1"/>
  <c r="O16" i="1"/>
  <c r="P4" i="1"/>
  <c r="P27" i="1"/>
  <c r="J12" i="1"/>
  <c r="H12" i="4"/>
  <c r="R9" i="2"/>
  <c r="J8" i="1"/>
  <c r="R40" i="2"/>
  <c r="P13" i="1"/>
  <c r="O26" i="1"/>
  <c r="J24" i="1"/>
  <c r="I14" i="4"/>
  <c r="P29" i="1"/>
  <c r="O9" i="1"/>
  <c r="P18" i="1"/>
  <c r="O20" i="1"/>
  <c r="P10" i="1"/>
  <c r="O22" i="1"/>
  <c r="Q24" i="1" a="1"/>
  <c r="Q24" i="1" s="1"/>
  <c r="O14" i="1"/>
  <c r="Q3" i="1" a="1"/>
  <c r="Q3" i="1" s="1"/>
  <c r="Q22" i="1" a="1"/>
  <c r="Q22" i="1" s="1"/>
  <c r="J4" i="4" a="1"/>
  <c r="J4" i="4" s="1"/>
  <c r="Q25" i="1" a="1"/>
  <c r="Q25" i="1" s="1"/>
  <c r="J14" i="4" a="1"/>
  <c r="J14" i="4" s="1"/>
  <c r="J11" i="4" a="1"/>
  <c r="J11" i="4" s="1"/>
  <c r="Q12" i="1" a="1"/>
  <c r="Q12" i="1" s="1"/>
  <c r="Q15" i="1" a="1"/>
  <c r="Q15" i="1" s="1"/>
  <c r="Q27" i="1" a="1"/>
  <c r="Q27" i="1" s="1"/>
  <c r="Q20" i="1" a="1"/>
  <c r="Q20" i="1" s="1"/>
  <c r="Q29" i="1" a="1"/>
  <c r="Q29" i="1" s="1"/>
  <c r="J5" i="4" a="1"/>
  <c r="J5" i="4" s="1"/>
  <c r="Q10" i="1" a="1"/>
  <c r="Q10" i="1" s="1"/>
  <c r="J8" i="4" a="1"/>
  <c r="J8" i="4" s="1"/>
  <c r="Q11" i="1" a="1"/>
  <c r="Q11" i="1" s="1"/>
  <c r="Q6" i="1" a="1"/>
  <c r="Q6" i="1" s="1"/>
  <c r="Q26" i="1" a="1"/>
  <c r="Q26" i="1" s="1"/>
  <c r="Q23" i="1" a="1"/>
  <c r="Q23" i="1" s="1"/>
  <c r="Q18" i="1" a="1"/>
  <c r="Q18" i="1" s="1"/>
  <c r="J13" i="4" a="1"/>
  <c r="J13" i="4" s="1"/>
  <c r="Q5" i="1" a="1"/>
  <c r="Q5" i="1" s="1"/>
  <c r="O29" i="1"/>
  <c r="Q7" i="1" a="1"/>
  <c r="Q7" i="1" s="1"/>
  <c r="Q9" i="1" a="1"/>
  <c r="Q9" i="1" s="1"/>
  <c r="Q28" i="1" a="1"/>
  <c r="Q28" i="1" s="1"/>
  <c r="Q4" i="1" a="1"/>
  <c r="Q4" i="1" s="1"/>
  <c r="J3" i="4" a="1"/>
  <c r="J3" i="4" s="1"/>
  <c r="J10" i="4" a="1"/>
  <c r="J10" i="4" s="1"/>
  <c r="J9" i="4" a="1"/>
  <c r="J9" i="4" s="1"/>
  <c r="J15" i="4" a="1"/>
  <c r="J15" i="4" s="1"/>
  <c r="I10" i="4"/>
  <c r="J26" i="1"/>
  <c r="H4" i="4"/>
  <c r="O18" i="1"/>
  <c r="I9" i="4"/>
  <c r="R14" i="2"/>
  <c r="O10" i="1"/>
  <c r="P22" i="1"/>
  <c r="H14" i="4"/>
  <c r="Q19" i="1" a="1"/>
  <c r="Q19" i="1" s="1"/>
  <c r="I12" i="1"/>
  <c r="H10" i="4"/>
  <c r="J13" i="1"/>
  <c r="Q14" i="1" a="1"/>
  <c r="Q14" i="1" s="1"/>
  <c r="I3" i="4"/>
  <c r="R5" i="2"/>
  <c r="I5" i="4"/>
  <c r="I4" i="4"/>
  <c r="O24" i="1"/>
  <c r="I12" i="4"/>
  <c r="R15" i="2"/>
  <c r="J3" i="1" s="1"/>
  <c r="P7" i="1"/>
  <c r="O13" i="1"/>
  <c r="K9" i="4" l="1"/>
  <c r="R13" i="1"/>
  <c r="R5" i="1"/>
  <c r="R19" i="1"/>
  <c r="R14" i="1"/>
  <c r="K15" i="4"/>
  <c r="K8" i="4"/>
  <c r="K11" i="4"/>
  <c r="K12" i="4"/>
  <c r="R10" i="1"/>
  <c r="K7" i="4"/>
  <c r="J16" i="1"/>
  <c r="I16" i="1"/>
  <c r="I27" i="1"/>
  <c r="J27" i="1"/>
  <c r="K13" i="4"/>
  <c r="K5" i="4"/>
  <c r="R25" i="1"/>
  <c r="R17" i="1"/>
  <c r="J17" i="1"/>
  <c r="I17" i="1"/>
  <c r="J4" i="1"/>
  <c r="I4" i="1"/>
  <c r="K14" i="4"/>
  <c r="K10" i="4"/>
  <c r="K3" i="4"/>
  <c r="R18" i="1"/>
  <c r="R29" i="1"/>
  <c r="K4" i="4"/>
  <c r="I22" i="1"/>
  <c r="J22" i="1"/>
  <c r="I14" i="1"/>
  <c r="J14" i="1"/>
  <c r="J25" i="1"/>
  <c r="R20" i="1"/>
  <c r="R22" i="1"/>
  <c r="M21" i="1" a="1"/>
  <c r="M21" i="1" s="1"/>
  <c r="M12" i="1" a="1"/>
  <c r="M12" i="1" s="1"/>
  <c r="I11" i="1"/>
  <c r="J11" i="1"/>
  <c r="R28" i="1"/>
  <c r="R27" i="1"/>
  <c r="R3" i="1"/>
  <c r="K6" i="4"/>
  <c r="R21" i="1"/>
  <c r="R8" i="1"/>
  <c r="I10" i="1"/>
  <c r="J10" i="1"/>
  <c r="R23" i="1"/>
  <c r="R26" i="1"/>
  <c r="I20" i="1"/>
  <c r="J20" i="1"/>
  <c r="M10" i="1" a="1"/>
  <c r="M10" i="1" s="1"/>
  <c r="R9" i="1"/>
  <c r="R6" i="1"/>
  <c r="R15" i="1"/>
  <c r="M14" i="1" a="1"/>
  <c r="M14" i="1" s="1"/>
  <c r="I5" i="1"/>
  <c r="J5" i="1"/>
  <c r="R16" i="1"/>
  <c r="I3" i="1"/>
  <c r="R4" i="1"/>
  <c r="R7" i="1"/>
  <c r="R11" i="1"/>
  <c r="R12" i="1"/>
  <c r="R24" i="1"/>
  <c r="M3" i="1" l="1" a="1"/>
  <c r="M3" i="1" s="1"/>
  <c r="M13" i="1" a="1"/>
  <c r="M13" i="1" s="1"/>
  <c r="M18" i="1" a="1"/>
  <c r="M18" i="1" s="1"/>
  <c r="M24" i="1" a="1"/>
  <c r="M24" i="1" s="1"/>
  <c r="M11" i="1" a="1"/>
  <c r="M11" i="1" s="1"/>
  <c r="M29" i="1" a="1"/>
  <c r="M29" i="1" s="1"/>
  <c r="C14" i="6" a="1"/>
  <c r="C14" i="6" s="1"/>
  <c r="C11" i="6" a="1"/>
  <c r="C11" i="6" s="1"/>
  <c r="B2" i="6" s="1"/>
  <c r="M22" i="1" a="1"/>
  <c r="M22" i="1" s="1"/>
  <c r="M8" i="1" a="1"/>
  <c r="M8" i="1" s="1"/>
  <c r="M5" i="1" a="1"/>
  <c r="M5" i="1" s="1"/>
  <c r="M4" i="1" a="1"/>
  <c r="M4" i="1" s="1"/>
  <c r="M9" i="1" a="1"/>
  <c r="M9" i="1" s="1"/>
  <c r="M15" i="1" a="1"/>
  <c r="M15" i="1" s="1"/>
  <c r="M25" i="1" a="1"/>
  <c r="M25" i="1" s="1"/>
  <c r="M28" i="1" a="1"/>
  <c r="M28" i="1" s="1"/>
  <c r="M26" i="1" a="1"/>
  <c r="M26" i="1" s="1"/>
  <c r="M20" i="1" a="1"/>
  <c r="M20" i="1" s="1"/>
  <c r="M23" i="1" a="1"/>
  <c r="M23" i="1" s="1"/>
  <c r="M6" i="1" a="1"/>
  <c r="M6" i="1" s="1"/>
  <c r="M19" i="1" a="1"/>
  <c r="M19" i="1" s="1"/>
  <c r="M7" i="1" a="1"/>
  <c r="M7" i="1" s="1"/>
  <c r="M17" i="1" a="1"/>
  <c r="M17" i="1" s="1"/>
  <c r="M27" i="1" a="1"/>
  <c r="M27" i="1" s="1"/>
  <c r="M16" i="1" a="1"/>
  <c r="M16" i="1" s="1"/>
  <c r="N13" i="1" l="1"/>
  <c r="N21" i="1"/>
  <c r="N6" i="1"/>
  <c r="N19" i="1"/>
  <c r="N9" i="1"/>
  <c r="N11" i="1"/>
  <c r="N4" i="1"/>
  <c r="N24" i="1"/>
  <c r="N23" i="1"/>
  <c r="N5" i="1"/>
  <c r="N16" i="1"/>
  <c r="N20" i="1"/>
  <c r="N8" i="1"/>
  <c r="N18" i="1"/>
  <c r="N22" i="1"/>
  <c r="N28" i="1"/>
  <c r="H2" i="6"/>
  <c r="F3" i="6"/>
  <c r="D2" i="6"/>
  <c r="H3" i="6"/>
  <c r="C2" i="6"/>
  <c r="E2" i="6"/>
  <c r="G2" i="6"/>
  <c r="N3" i="1"/>
  <c r="N26" i="1"/>
  <c r="N17" i="1"/>
  <c r="N12" i="1"/>
  <c r="N25" i="1"/>
  <c r="N10" i="1"/>
  <c r="N27" i="1"/>
  <c r="N7" i="1"/>
  <c r="N15" i="1"/>
  <c r="N29" i="1"/>
  <c r="N14" i="1"/>
  <c r="F2" i="6" l="1"/>
  <c r="F11" i="6" a="1"/>
  <c r="F11" i="6" s="1"/>
  <c r="B11" i="6" a="1"/>
  <c r="B11" i="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<sst xmlns="http://schemas.openxmlformats.org/spreadsheetml/2006/main" count="727" uniqueCount="417">
  <si>
    <t>S/N</t>
  </si>
  <si>
    <t>complex_lastdate</t>
  </si>
  <si>
    <t>PPVClist</t>
  </si>
  <si>
    <t>Catherine Wong</t>
  </si>
  <si>
    <t>Charmaine Fang</t>
  </si>
  <si>
    <t>Ng Kay Beng</t>
  </si>
  <si>
    <t>Richard Lim</t>
  </si>
  <si>
    <t>Lim Kheng Guan</t>
  </si>
  <si>
    <t>Vance Kang</t>
  </si>
  <si>
    <t>Michael Sien</t>
  </si>
  <si>
    <t>Lim Meng May</t>
  </si>
  <si>
    <t>Woo Kwan Wye</t>
  </si>
  <si>
    <t>Brian Phua</t>
  </si>
  <si>
    <t>Lee Xuan Yen</t>
  </si>
  <si>
    <t>Yau Yen Nee</t>
  </si>
  <si>
    <t>Lim Leng Boon</t>
  </si>
  <si>
    <t>Tan Chong Lin</t>
  </si>
  <si>
    <t>Yan Chong Hui</t>
  </si>
  <si>
    <t>Kang Mi</t>
  </si>
  <si>
    <t>Bong Sell Feng</t>
  </si>
  <si>
    <t>Santoso</t>
  </si>
  <si>
    <t>Thung Sek Kwang</t>
  </si>
  <si>
    <t>Tran Chi Trung</t>
  </si>
  <si>
    <t>Zhao Zhe</t>
  </si>
  <si>
    <t>Willie Chai</t>
  </si>
  <si>
    <t>Chris Chong</t>
  </si>
  <si>
    <t>Chuah Sze Seng</t>
  </si>
  <si>
    <t>Ben Tan</t>
  </si>
  <si>
    <t>Chow Wei Foo</t>
  </si>
  <si>
    <t>Kong Tze Foong</t>
  </si>
  <si>
    <t>Tan Geok Lee</t>
  </si>
  <si>
    <t>Huang Yongqing</t>
  </si>
  <si>
    <t>Lim Chun Hong</t>
  </si>
  <si>
    <t>Ng Hee Yang</t>
  </si>
  <si>
    <t>Chin Kheng Ghee</t>
  </si>
  <si>
    <t>Chow Wei Mun</t>
  </si>
  <si>
    <t>Year</t>
  </si>
  <si>
    <t>complex_ct</t>
  </si>
  <si>
    <t>10storey_ct</t>
  </si>
  <si>
    <t>10storey_lastdate</t>
  </si>
  <si>
    <t>30storey_ct</t>
  </si>
  <si>
    <t>30storey_lastdate</t>
  </si>
  <si>
    <t>ppvc_lastdate</t>
  </si>
  <si>
    <t>Joanne</t>
  </si>
  <si>
    <t>PO_name</t>
  </si>
  <si>
    <t>Yrs_of_Exp</t>
  </si>
  <si>
    <t>PE</t>
  </si>
  <si>
    <t>PRN</t>
  </si>
  <si>
    <t>project_desc</t>
  </si>
  <si>
    <t>date_ass</t>
  </si>
  <si>
    <t>date_presented</t>
  </si>
  <si>
    <t>storey_n</t>
  </si>
  <si>
    <t>PO</t>
  </si>
  <si>
    <t>PO_F</t>
  </si>
  <si>
    <t>GBW_flist</t>
  </si>
  <si>
    <t xml:space="preserve">complex </t>
  </si>
  <si>
    <t>ppvc</t>
  </si>
  <si>
    <t>notes</t>
  </si>
  <si>
    <t>day_from_ass</t>
  </si>
  <si>
    <t>PE_GEO</t>
  </si>
  <si>
    <t>A1259-01810-2021</t>
  </si>
  <si>
    <t>(CENTRAL AREA CONTRACT 8) PROPOSED ERECTION OF A NEW PUBLIC HOUSING DEVELOPMENT COMPRISING 3 BLOCKS OF 47-STOREY RESIDENTIAL BUILDING (TOTAL 520 UNITS), 1 BLOCK OF MULTI-STOREY CARPARK WITH COMMERCIAL AND OTHER ANCILLARY FACILITIES ON LOTS 01120W, 00179P TS16 AT KELANTAN ROAD (ROCHOR PLANNING AREA)</t>
  </si>
  <si>
    <t>30storey</t>
  </si>
  <si>
    <t>10storey</t>
  </si>
  <si>
    <t>A1252-00566-2022</t>
  </si>
  <si>
    <t>Chang Heng Choy</t>
  </si>
  <si>
    <t>PROPOSED MIXED DEVELOPMENT COMPRISING ERECTION OF 47-STOREY BUILDING WITH 6-STOREY COMMERCIAL &amp; CARPARK PODIUM, 8-STOREY HOTEL, 33-STOREY RESIDENTIAL FLATS (740 UNITS) WITH 2 BASEMENT CARPARK ON URA LAND PARCEL D1 ON LOT 00483K &amp; 00484N TS 30 AT MARINA VIEW (DOWNTOWN CORE PLANNING AREA)</t>
  </si>
  <si>
    <t>A1287-00003-2021-ST50</t>
  </si>
  <si>
    <t>PROPOSED PUBLIC HOUSING DEVELOPMENT COMPRISING 2 BLOCKS OF 36/27-STOREY RESIDENTIAL BUILDING (TOTAL: 404 UNITS),1 BLOCK OF 6/6 MULTI-STOREY CARPARK WITH SOCIAL COMMUNITY FACILITIES, PRECINCT PAVILION &amp; ESS, AND 1 BLOCK OF 5-STOREY COMMUNITY CLUB AT LORONG 6 &amp; 7 TOA PAYOH,TOA PAYOH CENTRAL</t>
  </si>
  <si>
    <t>Anastasia Maria Santoso</t>
  </si>
  <si>
    <t>date_st01</t>
  </si>
  <si>
    <t>A2000-00275-2021</t>
  </si>
  <si>
    <t>A1259-01805-2021-ST01</t>
  </si>
  <si>
    <t>A0854-00344-2016-ST01</t>
  </si>
  <si>
    <t>A1720-00010-2020</t>
  </si>
  <si>
    <t>A1938-00001-2021</t>
  </si>
  <si>
    <t>A0814-00003-2020</t>
  </si>
  <si>
    <t>A1698-00698-2021</t>
  </si>
  <si>
    <t>A1217-00448-2017</t>
  </si>
  <si>
    <t>A1479-00008-2021</t>
  </si>
  <si>
    <t>A1995-00002-2020</t>
  </si>
  <si>
    <t>A2091-00561-2021</t>
  </si>
  <si>
    <t>A1224-00002-2021</t>
  </si>
  <si>
    <t>PROPOSED NEW ERECTION OF A 32-STOREY MIXED COMMERCIAL AND RESIDENTIAL DEVELOPMENT COMPRISING OF 8 BLOCKS OF RESIDENTIAL BLOCKS (TOTAL 740 UNITS) INCLUDING A 2 STOREY CARPARK WITH ANCILLARY FACILITIES, 1 BLOCK OF SERVICED APARTMENTS (TOTAL 160 UNITS) WITH ANCILLARY FACILITIES, 3 STOREY COMMERCIAL PODIUM WITH BUS INTERCHANGE, 1 STOREY OF CARPARK WITH ANCILLARY FACILITIES AND LTA UNDERGROUND PEDESTRIAN LINK ON LOT 02843M AND 02852K MK16 AT JALAN ANAK BUKIT (BUKIT TIMAH PLANNING AREA)</t>
  </si>
  <si>
    <t>(CENTRAL AREA CONTRACT 7) PROPOSED ERECTION OF A NEW PUBLIC HOUSING DEVELOPMENT COMPRISING 3 BLOCKS OF 47-STOREY RESIDENTIAL BUILDING (TOTAL 480 UNITS), 1 BLOCKS OF MULTI-STOREY CARPARK WITH COMMERCIAL AND OTHER ANCILLARY FACILITIES ON LOTS 00158C, 00167A, 00168K TS16 AT WELD ROAD (ROCHOR PLANNING AREA)</t>
  </si>
  <si>
    <t>PROPOSED PUBLIC HOUSING DEVELOPMENT COMPRISING OF A 38-STOREY RESIDENTIAL BLOCK (175 UNITS) WITH A 3-STOREY SUPERMARKET, MARKET AND HAWKER CENTRE BLOCK WITH ROOF GARDEN (BUKIT MERAH CONTRACT 39B PT II - PHASE 1A AND 1B) MK01 ON LOT 03862P PT , 03863T AT 78 &amp; 78C TELOK BLANGAH DRIVE (BUKIT MERAH PLANNING AREA)</t>
  </si>
  <si>
    <t>Proposed Mixed Development Comprising of 1 Block of 47-Storey Service Apartment (Total : 198 Units) / Residential Apartment (Total : 274 units) and 9-Storey Podium Commercial / Office with Basement Carpark and Communal Facilities TS03 on Lot 00595K, 00596N and 00598L(PT) at Anson Road (Downtown Core Planning Area)</t>
  </si>
  <si>
    <t>PROPOSED PUBLIC HOUSING DEVELOPMENT COMPRISING 1 BLOCK OF 23/32-STOREY&amp; 1 BLOCK OF 29/39-STOREY RESIDENTIAL FLATS (610 UNITS), 1 BLOCK OF 25-STOREY RENTAL FLAT(234 UNITS), 1 BLOCK OF 6/6-STOREY MULTI-STOREY CARPARK(234 UNITS) AT AT QUEENSWAY</t>
  </si>
  <si>
    <t>KALLANG WHAMPOA C55 - PROPOSED PUBLIC HOUSING DEVELOPMENT COMPRISING 2 BLOCKS OF 40-STOREY &amp; 1 BLOCK OF 24/34-STOREY RESIDENTIAL BUILDING (TOTAL: 664 UNITS) WITH 1 BLOCK OF MULTI-STOREY CARPARK WITH SOCIAL COMMUNAL FACILITIES, ESS &amp; PRECINCT PAVILION ON LOT 00233M PT, 97962N PT &amp; 02992A PT TS17 AT MCNAIR ROAD</t>
  </si>
  <si>
    <t>PROPOSED PUBLIC HOUSING DEVELOPMENT COMPRISING OF 1 BLK OF 25-STY, 1 BLK OF 32/40 STY RESIDENTIAL BUILDINGS AND 1 BLOCK OF MULTI-STOREY CARPARK WITH CHILDCARE CENTRE ON TS17 LOT 02921C AT TOWNER ROAD (KALLANG PLANNING AREA)</t>
  </si>
  <si>
    <t>KALLANG WHAMPOA CONTRACT 36 - PROPOSED PUBLIC HOUSING DEVELOPMENT COMPRISING A BLOCK OF 33/47 STOREY RESIDENTIAL BUILDING WITH SKY TERRACE AT 22ND AND 34TH STOREY [TOTAL 398 UNITS], 1 BLOCK OF MULTI-STOREY CARPARK WITH ROOF TERRACE &amp; ESS AND A PAVILION ON LOTS 2181C PT, 98934X PT, 2853P PT, 2852V PT, 2278N PT, 98933N PT, 98936C PT, 2176X PT, 1517W PT, 707W PT, 2632A PT, 706M, 704L, 705C TS 17 AT KING GEORGE'S AVENUE / SYED ALWI ROAD (KALLANG PLANNING AREA)</t>
  </si>
  <si>
    <t>PROPOSED ERECTION OF 37-STOREY DEVELOPMENT COMPRISING 2-STOREY COMMERCIAL PODIUM, 33-STOREY RESIDENTIAL FLATS (114 UNITS) WITH SKY TERRACES, SWIMMING POOL AND ANCILLARY FACILITIES, 3 BASEMENT CARPARKS ON LOT 00384T, 00383P, 00791N(PT), 00789X, TS03 AT 15 ENGGOR STREET (DOWNTOWN CORE PLANNING AREA)</t>
  </si>
  <si>
    <t>PROPOSED ERECTION OF PART 3 STOREY, PART 33 STOREY HOTEL (TOTAL 800 ROOMS) /SERVICE APARTMENTS (TOTAL 34 ROOMS) DEVELOPMENT WITH ANCILLARY FACILITIES AND 2 BASEMENT CARPARKS ON LOTS
01343W &amp; 01344V TS23 AT HOE CHIANG ROAD / LIM TECK KIM ROAD (DOWNTOWN CORE PLANNING AREA)</t>
  </si>
  <si>
    <t>PROPOSED ERECTION OF A 32-STOREY COMMERCIAL BUILDING WITH 4 BASEMENTS &amp; 1 LEVEL UNDERGROUND PEDESTRIAN LINK ON LOT 00419C &amp; 00634V TS 01 AT COLLYER QUAY (DOWNTOWN CORE PLANNING AREA)</t>
  </si>
  <si>
    <t>PROPOSED PUBLIC HOUSING DEVELOPMENT COMPRISING OF 1 BLOCK OF 32-STOREY RESIDENTIAL BUILDING (TOTAL 430 UNITS) WITH ROOF GARDEN, 1 BLOCK OF MULTI-STOREY CAR PARK, ESS AND PRECINCT PAVILION (KALLANG WHAMPOA CONTRACT 59) TS18 ON LOTS 02590A PT, 02422A PT AND 02391W AT OWEN ROAD (KALLANG PLANNING AREA)</t>
  </si>
  <si>
    <t>Chai Kui Fhen</t>
  </si>
  <si>
    <t>Structure with unconventional geometry (e.g. dome or arch-shaped) or a building (&gt; 20 storeys) with irregular layout or behaviour (e.g. building governed by torsional mode; slender building with natural frequency &lt; 0.2Hz; or building coupled/ connected by link bridge at height &gt; 10 storeys)</t>
  </si>
  <si>
    <t>Goh Hooi Theng</t>
  </si>
  <si>
    <t>Lim Zhu Liang</t>
  </si>
  <si>
    <t xml:space="preserve">A1174-00001-2020 </t>
  </si>
  <si>
    <t>PROPOSED DEVELOPMENT OF A 4 BASEMENT UNDERGROUND SUB-STATION (UGSS), ONE BLOCK OF 5-STOREY PODIUM COMPRISING OF 2 STOREY OF OPERATIONS SUPPORT CENTRE (OSC) / 3 STOREY OF CARPARK AND ONE BLOCK OF 34-STOREY OFFICE BUILDING WITH 4 BASEMENT CARPARK AT LABRADOR VILLA ROAD / PASIR PANJANG ROAD</t>
  </si>
  <si>
    <t>Victor Tay</t>
  </si>
  <si>
    <t>Missing</t>
  </si>
  <si>
    <t>Anson Road</t>
  </si>
  <si>
    <t>Steve Ang</t>
  </si>
  <si>
    <t>A0819-00198-2020-ST01</t>
  </si>
  <si>
    <t>PROPOSED PUBLIC HOUSING DEVELOPMENT COMPRISING 1 BLOCK OF 33 STOREY AND 1 BLOCK OF 25/33 STOREY RESIDENTIAL BUILDING (TOTAL 472 UNITS), 1 BLOCK OF 2 STOREY OF SOCIAL COMMUNAL FACILITIES WITH ROOF GARDEN AND 1 BLOCK OF 4 STOREY MULTI STOREY CARPARK WITH ROOF GARDEN AND A PRECINCT PAVILION AT BISHAN EAST CONTRACT 36 (BISHAN PLANNING AREA)</t>
  </si>
  <si>
    <t xml:space="preserve">A1249-00002-2019 </t>
  </si>
  <si>
    <t>Multilevel &amp; Cantilevered transfer structures</t>
  </si>
  <si>
    <t>PROPOSED MIXED-USE DEVELOPMENT COMPRISING 1 BLOCK 48-STOREY AND 1 BLOCK 24-STOREY RESIDENTIAL FLATS (TOTAL 701 UNITS) WITH CLUBHOUSE, SWIMMING POOL &amp; COMMUNAL FACILITIES, 1 BLOCK 21-STOREY HOTEL (475 GUESTROOMS) AND 1 BLOCK 20-STOREY HOTEL (192 GUESTROOMS), 2-STOREY COMMERCIAL PODIUM AND 4 LEVELS BASEMENT CAR PARK WITH COMMERCIAL AT BASEMENT 1 ON LOTS 00147V TS 09 AT RIVER VALLEY ROAD/TAN TYE PLACE/CLARKE QUAY (SINGAPORE RIVER PLANNING AREA)</t>
  </si>
  <si>
    <t>Jimmy Wong</t>
  </si>
  <si>
    <t>A0814-00008-2018-ST01</t>
  </si>
  <si>
    <t>PROPOSED PUBLIC HOUSING DEVELOPMENT COMPRISING 6 BLKS OF 22/27/30/33/34/36 &amp; 39 STOREY RESIDENTIAL BLDGS (TOTAL 1502 UNITS), 1 BLK OF 2-STY MSCP WITH ROOF GARDEN, 1 BLK OF 2-STY SOCIAL COMMUNAL FACILITIES BLDG WITH CCC, RCC, ACTIVE-AGING HUB &amp; COMMERCIAL CLUSTER, 3 PRECINCT PAVILIONS &amp; 3 NOS. OF ESS  ON LOT 12215W PT, MK 18 AT BISHAN STREET 14 ( BISHAN EAST C35A/ 35B)</t>
  </si>
  <si>
    <t>A1698-00673-2020</t>
  </si>
  <si>
    <t>(JURONG EAST N2 C26) PROPOSED PUBLIC HOUSING DEVELOPMENT COMPRISING 2 BLOCKS OF 25/37 STOREY AND 1 BLOCK OF 10 STOREY RESIDENTIAL BUILDINGS (TOTAL 569 UNITS) WITH COMMERCIAL &amp; SOCIAL COMMUNAL FACILITIES, PRECINCT PAVILION AND ESS ON MK 05 LOT 07513N AT TOH GUAN ROAD</t>
  </si>
  <si>
    <t>Chin Wee Keong</t>
  </si>
  <si>
    <t>PROPOSED MIXED-USE DEVELOPMENT COMPRISING A 69-STOREY BUILDING WIH SKY TERRACES, 22-STOREY OFFICES, 7-STOREY HOTEL (184 ROOMS) AND 30-STOREY RESIDENTIAL FLATS(173 UNITS) WITH A 2-STOREY PODIUM, COMMUNAL/ ANCILLARY FACILLTIES, 1 BASEMENT STOREY COMPRISING RETAIL F&amp;B AND 2 BASEMENT CARPARKS ON LOTS 00144C &amp; 00147V TS 30 AT 8 SHENTON WAY (DOWNTOWN PLANNING AREA)</t>
  </si>
  <si>
    <t>PROPOSED ERECTION OF PUBLIC HOUSING COMPRISING 8 BLKS OF 14-32 STY RESIDENTIAL BLDGS AT WOODLANDS NEIGHBOURHOOD 9 CONTRACT 4</t>
  </si>
  <si>
    <t>TOA PAYOH NEIGHBOURHOOD 1 CONTRACT 26A - PROPOSED PUBLIC HOUSING DEVELOPMENT COMPRISING 3 BLOCKS OF 16/25/31 STOREY RESIDENTIAL BUILDINGS (TOTAL 708 UNITS), 1 BLOCK OF MULTI-STOREY CARPARK WITH ELECTRICAL SUBSTATION, 1 BLOCK OF CHILD CARE CENTRE AND 1 BLOCK OF PRECINCT PAVILION AT TOA PAYOH EAST &amp; KIM KEAT AVENUE</t>
  </si>
  <si>
    <t>PROPOSED RESIDENTIAL FLAT DEVELOPMENT COMPRISING 2 BLOCKS OF 36-STOREY APARTMENTS (TOTAL: 540 UNITS) WITH COMMON BASEMENT CARPARKS &amp; COMMUNAL FACILITIES ON LOT 01653X TS21 AT IRWELL BANK ROAD (RIVER VALLEY PLANNING AREA)</t>
  </si>
  <si>
    <t>PROPOSED PUBLIC HOUSING DEVELOPMENT COMPRISING 4 BLOCKS OF RESIDENTIAL BUILDINGS (TOTAL 920 UNITS), 1 BLOCK OF MULTI-STOREY CARPARK WITH ROOF GARDEN, 1 BLOCK OF CHILDCARE CENTRE INCLUDE RESIDENT COMMUNITY CENTRE, 2 NOS. OF PRECINCT PAVILION, COMMUNITY FACILITIES &amp; 2 NOS. OF ESS ON LOT MK17-10865C PT, 10895L PT AND 10863X PT AT LORONG 1 TOA PAYOH</t>
  </si>
  <si>
    <t>Proposed Condominium Housing Development comprising 2 Towers of 36-storeys Apartments (Total:376units) with Carpark Roof deck,common basement carparks and communal facilities at River Valley Close(River Valley Planning Area)</t>
  </si>
  <si>
    <t>A1369-04189-2018-ST01</t>
  </si>
  <si>
    <t>A1720-00012-2018</t>
  </si>
  <si>
    <t>A1659-00001-2020</t>
  </si>
  <si>
    <t>Multilevel transfer</t>
  </si>
  <si>
    <t>A2139-00043-2019-ST01</t>
  </si>
  <si>
    <t xml:space="preserve">A1753-00381-2020 </t>
  </si>
  <si>
    <t>A1182-00001-2021</t>
  </si>
  <si>
    <t>Cantilever transfer structures</t>
  </si>
  <si>
    <t>Large cantilever structure</t>
  </si>
  <si>
    <t>A1720-00019-2019-ST50</t>
  </si>
  <si>
    <t>PROPOSED RESIDENTIAL FLATS DEVELOPMENT COMPRISING 2 BLOCKS OF 30-STOREY APARTMENTS (TOTAL: 558 UNITS) WITH CARPARK AND COMMUNAL FACILITIES, AND COMMERICAL AT 1ST STOREY WITH BASEMENT TS12 ON LOT 01062X AT TAN QUEE LAN STREET (DOWNTOWN CORE PLANNING AREA)</t>
  </si>
  <si>
    <t>A0506-00063-2010</t>
  </si>
  <si>
    <t>PROPOSED COMMERCIAL DEVELOPMENT COMPRISING ERECTION OF 31-STOREY BUILDING, 1 BASEMENT CARPARK, 5-STOREY COMMERCIAL PODIUM WITH ANCILLARY FACILITIES ON LOTS 01346T AND 01347A TS 23 AT 10 HOE CHIANG ROAD (DOWNTOWN CORE PLANNING AREA)</t>
  </si>
  <si>
    <t>A1716-00008-2019-ST100</t>
  </si>
  <si>
    <t>PROPOSED RESIDENTIAL FLAT DEVELOPMENT COMPRISING 2 BLOCKS OF 37-STOREY BUILDING (TOTAL 640 UNITS) WITH 1 CHILDCARE CENTRE AND 2 LEVELS OF BASEMENT CARPARKS, SWIMMING POOL, COMMUNAL FACILITIES AND LANDSCAPE DECK ON LOT 05455L MK 03 AT CLEMENTI AVENUE 1 (CLEMENTI PLANNING AREA)</t>
  </si>
  <si>
    <t>PROPOSED RESIDENTIAL FLAT DEVELOPMENT COMPRISING 2 BLOCKS OF 56-STOREY APARTMENTS (TOTAL: 988 UNITS) WITH MULTI- STOREY &amp; BASEMENT CARPARKS &amp; COMMUNAL FACILITIES AND ADDITIONS &amp; ALTERATIONS TO EXISTING 5 BLOCKS OF CONSERVED 4-STOREY FLATS (TOTAL: 86 UNITS) INVOLVING NEW SHOPS &amp; CHILDCARE CENTRE  AT SILAT AVENUE (BUKIT MERAH PLANNING AREA)</t>
  </si>
  <si>
    <t>PROPOSED CONSERVATION OF EXISTING SINGLE-STOREY BUNGALOW AND NEW ERECTION OF A 36-STOREY RESIDENTIAL FLAT (TOTAL 138 UNITS) WITH 4-STOREY MULTI-STOREY CARPARK, 1 BASEMENT CARPARK, SWIMMING POOL AND COMMUNAL FACILITIES ON LOTS 00819C, 00838W, 00836C AND 00844T TS 27 AT CAIRNHILL ROAD (NEWTON PLANNING AREA)</t>
  </si>
  <si>
    <t>PROPOSED RESIDENTIAL FLATS DEVELOPMENT COMPRISING 1 BLOCK OF 30-STOREY RESIDENTIAL APARTMENTS (TOTAL: 340 UNITS) INTEGRATED WITH 5 LEVELS OF MULTI-STOREY CARPARKS WITH BASEMENT AND COMMUNAL FACILITIES ON TS28 LOT 00862K AT DUNEARN ROAD (NOVENA PLANNING AREA</t>
  </si>
  <si>
    <t>KALLANG WHAMPOA CONTRACT 58 - PROPOSED PUBLIC HOUSING DEVELOPMENT COMPRISING 2 BLOCKS OF 30 STOREY, 1 BLOCK OF 36 STOREY, 1 BLOCK OF 37 STOREY RESIDENTIAL BUILDING WITH SKY TERRACE AT 8TH AND 30TH STOREY [TOTAL 583 UNITS], 1 BLOCK OF MULTI-STOREY CARPARK WITH CHILD CARE CENTRE &amp; ROOF TERRACE, ESS AND 2 PAVILIONS AT KEMPAS ROAD (KALLANG PLANNING AREA)</t>
  </si>
  <si>
    <t>PROPOSED NEW ERECTION OF A 33-STOREY COMMERCIAL BUILDING ON LOT 00564X TS 12 AT BEACH ROAD, MIDDLE ROAD, NICOLL HIGHWAY (DOWNTOWN CORE PLANNING AREA)</t>
  </si>
  <si>
    <t>PROPSOED RESIDENTIAL FLAT DEVELOPMENT COMPRISING 2 RESIDENTIAL BLOCKS OF 39-STOREY (TOTAL 774 UNITS) WITH 4 LEVELS BASEMENT CAR PARKS, SWIMMING POOL AND COMMUNAL FACILITIES AT PEARL BANK</t>
  </si>
  <si>
    <t>PROPOSED ERECTION OF 35 STOREY DEVELOPMENT COMPRISING 2 STOREY COMMERICAL, 1 STOREY SERVICE APARTMENTS (13 UNITS), 32 STOREY RESIDENTIAL FLATS (351 UNITS) WITH SWIMMING POOL AND COMMUNAL FACILITIES, BASEMENT CAR PARK, MULTI-STOREY CAR PARK ON LOT 00936X TS 03 AT BERNAM STREET (DOWNTOWN CORE PLANNING AREA)</t>
  </si>
  <si>
    <t>PROPOSED NEW ERECTION OF RESIDENTIAL DEVELOPMENT COMPRISING 1 BLOCK OF 33-STOREY RESIDENTIAL FLAT (248 UNITS), 1 BLOCK OF 28-STOREY SERVICED APARTMENT (255 UNITS) AND RESIDENTIAL FLAT (36 UNITS) AND 1 BLOCK OF 3-STOREY RESIDENTIAL FLAT (21 UNITS) (TOTAL: 560 UNITS) WITH SWIMMING POOL, COMMUNAL FACILITIES AND BASEMENT CARPARK ON LOT 07253C PT MK04 AT HOLLAND ROAD (QUEENSTOWN PLANNING AREA)</t>
  </si>
  <si>
    <t>PROPOSED NEW ERECTION OF 39-STOREY RESIDENTIAL CONDOMINIUM DEVELOPMENT (396 UNITS) COMPRISING ONE 39-STOREY RESIDENTIAL TOWER BLOCK WITH 2 SKY TERRACES, LANDSCAPE DECK AND 3 BASEMENT CARPARKS ON LOT 00269P, 00270W, 00599T &amp; 00601N TS22 AT 173 CHIN SWEE ROAD (OUTRAM PLANNING AREA)</t>
  </si>
  <si>
    <t>A2458-00025-2018</t>
  </si>
  <si>
    <t>A1259-01806-2018-ST01</t>
  </si>
  <si>
    <t>A1259-01808-2018-ST100</t>
  </si>
  <si>
    <t>A909-00015-2019</t>
  </si>
  <si>
    <t>A1493-18023-2018</t>
  </si>
  <si>
    <t>Large span structures/steel skybridge</t>
  </si>
  <si>
    <t xml:space="preserve">A1662-00035-2019 </t>
  </si>
  <si>
    <t>A1359-00447-2017-ST01</t>
  </si>
  <si>
    <t>A1720-00009-2018</t>
  </si>
  <si>
    <t>A1499-00001-2019-ST11</t>
  </si>
  <si>
    <t>A1659-00007-2018</t>
  </si>
  <si>
    <t>A1409-02203-2022-ST01</t>
  </si>
  <si>
    <t>A1659-00013-2021-ST01</t>
  </si>
  <si>
    <t>A0854-00563-2021-ST01 </t>
  </si>
  <si>
    <t>A1754-00003-2021-ST01</t>
  </si>
  <si>
    <t>TENGAH PLANTATION CONTRACT 6 - PROPOSED PUBLIC HOUSING DEVELOPMENT COMPRISING 4 BLOCKS OF 16 STOREY AND 2 BLOCKS OF 15 STOREY RESIDENTIAL BUILDING (TOTAL 713 UNITS),1 BLOCK OF 2 STOREY SOCIAL COMMUNAL FACILITIES WITH ROOF GARDEN, 1 BLOCK OF 6 STOREY MULTI-STOREY CAR PARK WITH COMMERCIAL FACILITIES &amp; ROOF GARDEN, ESS AND PRECINCT PAVILIONS AT TENGAH GARDEN AVENUE &amp; TENGAH BOULEVARD</t>
  </si>
  <si>
    <t>PROPOSED PUBLIC HOUSING DEVELOPMENT COMPRISING 5 BLOCKS OF 14-STOREY RESIDENTIAL BUILDINGS (TOTAL: 646 UNITS), 1 BLOCK OF 7/7 STOREY MULTI-STOREY CARPARK BUILDING WITH ESS, COMMUNITY FACILITIES &amp; ROOF GARDEN, AND PRECINCT PAVILIONS (YISHUN N9 C3) ON MK19 LOTS 03378L &amp; 03375K AT YISHUN CENTRAL 1 (YISHUN PLANNING AREA</t>
  </si>
  <si>
    <t>PROPOSED EXECUTIVE CONDOMINIUM HOUSING DEVELOPMENT COMPRISING 11 BLOCKS OF 15-STOREY APARTMENTS (TOTAL: 618 UNITS) AND 1 BLOCK OF MULTI-STOREY CARPARKS WITH COMMON BASEMENT CARPARKS &amp; COMMUNAL FACILITIES ON LOT 03206X MUKIM 29 AT TAMPINES STREET 62 (TAMPINES PLANNING AREA)</t>
  </si>
  <si>
    <t>PROPOSED NEW HOUSING DEVELOPMENT COMPRISING 5 BLOCKS OF 9/13/14/15-STOREY CONDOMINIUM DEVELOPMENT (TOTAL 386 UNITS) WITH BASEMENT CARPARK , COMMUNAL FACILITIES AND SWIMMING POOL ON LOT 02800V MK 16 AT DAIRY FARM WALK</t>
  </si>
  <si>
    <t>PROPOSED RESIDENTIAL FLATS DEVELOPMENT COMPRISING 3 BLOCKS OF 25-STOREY APARTMENTS (TOTAL: 605 UNITS) WITH CARPARK AND COMMUNAL FACILITIES, CHILDCARE CENTRE AND COMMERCIAL AT 1ST STOREY AND LOWER 1ST STOREY WITH BASEMENT CARPARK ON LOT 05354P MK20 AT LENTOR CENTRAL (ANG MO KIO PLANNING AREA)</t>
  </si>
  <si>
    <t>HOUGANG NEIGHBOURHOOD 1 CONTRACT 15 ¿ PROPOSED NEW ERECTION OF PUBLIC HOUSING DEVELOPMENT COMPRISING 2 BLOCKS OF 13 STOREY &amp; 4 BLOCKS OF 12 STOREY RESIDENTIAL BUILDING [TOTAL 749 UNITS], 1 BLOCK OF MULTI-STOREY CARPARK WITH ESS &amp; ROOF GARDEN, 1 STAND ALONE ESS AND 2 PAVILIONS ON LOTS 07086W PT, 03281L PT, 98012W PT, 03284W PT, 02406L PT, 07141L PT, 98031P, 98032T, 07192W PT, 07194P PT, 97973X PT, 97982P PT, 98014P PT, 97983T PT, 98007C PT, 98006L PT, 98005X PT AND 03278L PT MK23 AT HOUGANG AVENUE 3 (HOUGANG PLANNING AREA)</t>
  </si>
  <si>
    <t>HOUGANG NEIGHBOURHOOD 1 CONTRACT 14 - PROPOSED NEW ERECTION OF PUBLIC HOUSING DEVELOPMENT COMPRISING 4 BLOCKS OF 12 STOREY RESIDENTIAL BUILDING [TOTAL 390 UNITS], 1 BLOCK OF MULTI-STOREY CARPARK WITH ROOF GARDEN &amp; ESS AND 1 PAVILION ON LOTS 98006L PT, 98005X PT, 3278L PT, 7086W PT, 98007C PT, 98008M, 97954K, 97955N, 97981V PT, 97984A PT AND 97983T PT MK 23 AT HOUGANG AVENUE 3 (HOUGANG PLANNING AREA)</t>
  </si>
  <si>
    <t>PROPOSED EXECUTIVE CONDOMINIUM HOUSING DEVELOPMENT COMPRISING 12 BLOCKS OF 14-STOREY APARTMENTS (TOTAL: 639 UNITS) AND 1 BLOCK OF 4-STOREY MULTI-STOREY CARPARKS WITH COMMON BASEMENT CARPARKS &amp; COMMUNAL FACILITIES ON LOT 05245X MUKIM 10 AT TENGAH GARDE</t>
  </si>
  <si>
    <t>PROPOSED ERECTION OF EXECUTIVE CONDOMINIUM DEVELOPMENT COMPRISING 11 BLOCKS OF 14-STOREY (TOTAL: 616 UNITS) WITH 2 LEVELS OF BASEMENT CARPARK, TENNIS COURT, SWIMMING POOL, LANDSCAPE DECK, CLUBHOUSE &amp; COMMUNAL FACILITIES AT LOT 3974L MK 19 AT YISHUN CLOSE (YISHUN PLANNING AREA)</t>
  </si>
  <si>
    <t>A1716-00001-2021-ST04</t>
  </si>
  <si>
    <t>A1659-00007-2021</t>
  </si>
  <si>
    <t>A1359-00470-2019</t>
  </si>
  <si>
    <t>A1359-00471-2019</t>
  </si>
  <si>
    <t>A1709-00010-2021</t>
  </si>
  <si>
    <t>A0819-00205-2021-ST01</t>
  </si>
  <si>
    <t>(TAMPINES N9 C10-12 &amp; PK) PROPOSED PUBLIC HOUSING DEVELOPMENT COMPRISING 13 BLOCKS OF 10/12/13/14/16/17-STOREY RESIDENTIAL BUILDINGS (TOTAL 1613 UNITS) WITH 2 MULTI-STOREY CAR PARK, 2 ESS, 4 PRECINCT PAVILIONS, SOCIAL COMMUNAL FACILITIES &amp; PARK AT TAMPINES STREET 95/STREET 96 (TAMPINES PLANNING AREA)</t>
  </si>
  <si>
    <t>A2139-00016-2021-ST01</t>
  </si>
  <si>
    <t>PROPOSED PUBLIC HOUSING DEVELOPMENT COMPRISING 4 BLOCKS OF 9/12-STOREY RESIDENTIAL BUILDINGS (TOTAL 300 UNITS), 1 BLOCK OF MULTI-STOREY CARPARK WITH PRECINCT PAVILION, 1 BLOCK OF COMMERCIAL BUILDING WITH ELECTRICAL SUBSTATION AND SOCIAL COMMUNAL FACILITIES AT HOUGANG PROPOSED CAT 4 ROAD</t>
  </si>
  <si>
    <t>A1716-00004-2021</t>
  </si>
  <si>
    <t>PROPOSED RESIDENTIAL FLAT DEVELOPMENT COMPRISING 1 BLOCK OF 24-STOREY AND 1 BLOCK OF 25-STOREY BUILDING AT ANG MO KIO AVE 1</t>
  </si>
  <si>
    <t>Building governed by torsional mode</t>
  </si>
  <si>
    <t>A1756-00001-2021</t>
  </si>
  <si>
    <t>YISHUN NEIGHBOURHOOD 3 CONTRACT 27 &amp; NEIGHBOURHOOD PARK - PROPOSED PUBLIC HOUSING DEVELOPMENT COMPRISING 8 BLOCKS OF 10/13/15-STOREY RESIDENTIAL BUILDINGS (TOTAL 852 UNITS) WITH MULTI-STOREY CARPARK, ELECTRICAL SUBSTATION, PRECINCT PAVILIONS, SOCIAL COMMUNAL FACILITIES &amp; PARK AT YISHUN AVENUE 6</t>
  </si>
  <si>
    <t>A1833-00006-2021-ST01 </t>
  </si>
  <si>
    <t>PROPOSED RESIDENTIAL FLATS DEVELOPMENT COMPRISING 3 BLOCKS OF 23-STOREY APARTMENTS (TOTAL: 407 UNITS) WITH CARPARK AND COMMUNAL FACILITIES, CHILDCARE CENTRE AND COMMERCIAL AT 1ST STOREY WITH BASEMENT ON LOT 02853T TS18 AT NORTHUMBERLAND ROAD (KALLANG PLANNING AREA)</t>
  </si>
  <si>
    <t>A1994-00003-2020-ST01</t>
  </si>
  <si>
    <t>A1904-02106-2021</t>
  </si>
  <si>
    <t>A2865-00001-2020</t>
  </si>
  <si>
    <t>A1994-00004-2020</t>
  </si>
  <si>
    <t>A1756-00003-2020</t>
  </si>
  <si>
    <t>A1839-00014-2020</t>
  </si>
  <si>
    <t>A1994-00001-2021-ST01</t>
  </si>
  <si>
    <t>TENGAH GARDEN DISTRICT C4 &amp; COMMON GREEN - PROPOSED PUBLIC HOUSING DEVELOPMENT COMPRISING 7 BLOCKS OF 15-STOREY RESIDENTIAL BUILDING (TOTAL 782 UNITS) WITH MULTI-STOREY CAR PARK, ESS, PRECINCT PAVILIONS, SOCIAL COMMUNAL FACILITIES &amp; COMMON GREEN AT TENGAH CENTRAL, TENGAH DRIVE &amp; TENGAH GARDEN WALK</t>
  </si>
  <si>
    <t>PROPOSED RESIDENTIAL FLATS DEVELOPMENT COMPRISING 2 BLOCKS OF 14/15-STOREY APARTMENTS (TOTAL: 268 UNITS) WITH CARPARK AND COMMUNAL FACILITIES AND COMMERCIAL AT 1ST STOREY WITH BASEMENT AT MK27 ON LOT 11220N AT NEW UPPER CHANGI ROAD / TANAH MERAH KECHIL LINK (BEDOK PLANNING AREA</t>
  </si>
  <si>
    <t>TENGAH PARK C6 &amp; COMMON GREEN - PROPOSED PUBLIC HOUSING DEVELOPMENT COMPRISING 5 BLOCKS OF 12 / 14 - STOREY RESIDENTIAL BUILDINGS (TOTAL 767 UNITS) WITH MULTI - STOREY CAR PARK, ESS, BIN CENTRE, PRECINCT PAVILION, SOCIAL COMMUNAL FACILITIES &amp; COMMON GREEN AT TENGAH DRIVE / TENGAH BOULEVARD</t>
  </si>
  <si>
    <t>YISHUN NEIGHBOURHOOD 4 CONTRACT 23 - PROPOSED PUBLIC HOUSING DEVELOPMENT COMPRISING 8 BLOCKS OF 15-STOREY RESIDENTIAL BUILDINGS (TOTAL 987 UNITS) WITH MULTI-STOREY CARPARK, ELECTRICAL SUBSTATIONS, PRECINCT PAVILIONS &amp; SOCIAL COMMUNAL FACILITIES AT YISHUN AVENUE 6</t>
  </si>
  <si>
    <t>PROPOSED ERECTION OF A SINGLE-USER 11 STOREY BUSINESS PARK BUILDING (OFFICE USE) WITH A BASEMENT CARPARK &amp; ANCILLARY FACILITIES ON LOT 4321M PT MK 3 (PARCEL AR 2-3) AT NO. 47 &amp; 51 AYER RAJAH CRESCENT (QUEENSTOWN PLANNING AREA)</t>
  </si>
  <si>
    <t>PROPOSED PUBLIC HOUSING DEVELOPMENT COMPRISING 4 BLKS OF 17-STY, 2 BLKS OF 15/17-STY (TOTAL 546 UNITS), 1 BLK OF 3/4-STY MSCP WITH ROOF GARDEN, 1 BLK OF 1-STY SOCIAL COMMUNAL FACILITIES, ESS &amp; PRECINCT PAVILION AT TAMPINES STREET 96</t>
  </si>
  <si>
    <t>TENGAH PARK C5 - PROPOSED PUBLIC HOUSING DEVELOPMENT COMPRISING 4 BLOCKS OF 12 / 13 / 14 - STOREY RESIDENTIAL BUILDINGS (TOTAL 560 UNITS) WITH MULTI - STOREY CAR PARK, ESS, PRECINCT PAVILION &amp; SOCIAL COMMUNAL FACILITIES AT TENGAH GARDEN WALK / TENGAH DRIVE</t>
  </si>
  <si>
    <t>A0712-00120-2021</t>
  </si>
  <si>
    <t>PROPOSED PUBLIC HOUSING DEVELOPMENT COMPRISING 6 BLKS OF RESIDENTIAL (TOTAL 1065 UNITS), 1 BLK OF 7-STY CAR PARK WITH ELETCTRICAL SUBSTATION, CHILD CARE CENTER &amp; KIDNEY DIALYSIS CENTRE AND 1 BLK OF PNEUMATIC WASTE SYSTEM</t>
  </si>
  <si>
    <t>PROPOSED ERECTION OF A 7-STOREY COMMERCIAL PODIUM WITH RETAIL, CIVIC AND COMMUNITY USES, BUS INTERCHANGE AND A 27-STOREY OFFICE TOWER WITH 2 BASEMENT CARPARKS Jurong Gateway Road, Gateway Drive</t>
  </si>
  <si>
    <t>A0849-00097-2016</t>
  </si>
  <si>
    <t>A2180-00745-2017</t>
  </si>
  <si>
    <t>PROPSOED RESIDENTIAL DEVELOPMENT COMPRISING 1 BLOCK OF 18 STOREY RESIDENTIAL FLATS (TOTAL 15 UNITS) WITH BASEMENT CAR PARKS, AND PROVISION FOR A SWIMMING POOL AT ROOF TERRACE AT 2 KIM YAM ROAD</t>
  </si>
  <si>
    <t>PROPOSED RESIDENTIAL HOUSING DEVELOPMENT COMPRISING 1 BLOCK OF 17-STOREY APARTMENTS (TOTAL: 158 UNITS) WITH COMMERCIAL ON 1ST STOREY, 2 BASEMENT CARPARKS &amp; COMMUNAL FACILITIES ON LOT 10529L, 04711V, 04710W &amp; 10530N MK 27 AT 799 NEW UPPER CHANGI ROAD (BEDOK PLANNING AREA)</t>
  </si>
  <si>
    <t>TENGAH GARDEN C6- PROPOSED PUBLIC HOUSING DEVELOPMENT COMPRISING 2 BLOCKS OF 12/15-STY, 2 BLOCKS OF 7/12/15-STY, 1 BLOCK OF 11/16-STY RESIDENTIAL BUILDING (TOTAL 789 UNITS) WITH MULTI-STOREY CAR PARK, ESS, PRECINCT PAVILION, COMMUNITY FACILITIES &amp; COMMUNAL ROOF GARDENS AT TENGAH GARDEN AVENUE, PLANTATION CRESCENT AND TENGAH BOULEVARD</t>
  </si>
  <si>
    <t>PROPOSED ERECTION OF A 19 STOREY RESIDENTIAL FLAT DEVELOPEMENT (66 UNITS) WITH BASEMENT, COMPRISING OF CARPARKS ON 1ST AND BASEMENT STOREY, COMMUNAL SWIMMING POOL AND FACILITIES ON 2ND STOREY SKY TERRACE FLOOR ON LOTS 04764A, 04765K(PT) AND 04766N(PT) MK25 AT 1 MEYER PLACE (MARINE PARADE PLANNING AREA)</t>
  </si>
  <si>
    <t>A1994-00004-2019</t>
  </si>
  <si>
    <t>Cantilever transfer</t>
  </si>
  <si>
    <t>Multilevel transfer and cantilever transfer structures ~2m</t>
  </si>
  <si>
    <t>A1720-00004-2020</t>
  </si>
  <si>
    <t xml:space="preserve">A1404-00457-2018 </t>
  </si>
  <si>
    <t>A2304-00001-2020</t>
  </si>
  <si>
    <t xml:space="preserve">TAMPINES SOUTH N9 C13 / C14 &amp; PARK- PROPOSED PUBLIC HOUSING DEVELOPMENT COMPRISING 5 BLOCK OF 10 / 12 / 13 / 14 / 17-STOREY RESIDENTIAL BUILDINGS (TOTAL 750 UNITS) WITH MULTI-STOREY CAR PARK, ESS, PRECINCT PAVILION, SOCIAL COMMUNAL FACILITIES &amp; PARK ATTAMPINES STREET 96/BEDOK RESERVOIR ROAD </t>
  </si>
  <si>
    <t>TENGAH PARK CONTRACT 2 - PROPOSED PUBLIC HOUSING DEVELOPMENT COMPRISING 6 BLOCKS OF 13 STOREY, 2 BLOCKS OF PART 8 / PART 13 STOREY WITH ROOF GARDEN AT 10TH STOREY, 2 BLOCKS OF 11 STOREY RESIDENTIAL BUILDING (TOTAL 1008 UNITS), 1 BLOCK OF MULTI-STOREY CARPARK WITH CHILDCARE CENTRE &amp; ROOF GARDEN, 2 ESS AND 2 PAVILIONS &amp; COMMON GREEN AT TENGAH ROAD / TENGAH BOULEVARD / TENGAH PARK AVENUE (TENGAH PLANNING AREA)</t>
  </si>
  <si>
    <t>PROPOSED NEW ERECTION OF ONE BLOCK OF 15 STOREY RESIDENTIAL APARTMENT (TOTAL 38 UNITS) WITH BASEMENT CARPARK, SWIMMING POOL AND COMMUNAL FACILITIES ON LOT 00667K, 00666A (PT) TS28 AT SURREY ROAD ( NOVENA PLANNING AREA)</t>
  </si>
  <si>
    <t>PROPOSED ERECTION OF FLAT DEVELOPMENT COMPRISING OF 3 BLOCKS OF 20-STOREY, 1 BLOCK OF 6-STOREY (TOTAL 522 UNITS) WITH 1ST STOREY COMMERCIAL AND MULTI-STOREY CARPARK, SWIMMING POOL, SKY TERRACE, CLUBHOUSE, AND COMMUNAL FACILITIES ON LOT 01055T TS12 AT MIDDLE ROAD (DOWNTOWN CORE PLANNING AREA)</t>
  </si>
  <si>
    <t>PROPOSED RESIDENTIAL FLAT DEVELOPMENT COMPRISING OF 5 BLOCKS OF 18-STOREY RESIDENTIAL FLATS, (TOTAL: 566 UNITS) AND CHILD CARE CENTRE WITH 4-STOREY MULTI STOREY CARPARK, 1 BASEMENT CARPARK, AND SWIMMING POOL AND COMMUNAL FACILITIES MK24 ON LOT 11029X SIMS DRIVE (GEYLANG PLANNING AREA)</t>
  </si>
  <si>
    <t xml:space="preserve">Proposed New Erection of an Executive Condominium Housing Development Comprising of 9 Blocks of 14-Storey Apartments (Total: 496 Units) with Common Basement Carpark and Communal Facilities on Lot 05278V MK 20 at Fernvale Lane (Sengkang </t>
  </si>
  <si>
    <t xml:space="preserve">A1720-00003-2020 </t>
  </si>
  <si>
    <t xml:space="preserve">A1716-00006-2019-ST01 </t>
  </si>
  <si>
    <t>A1716-00003-2019</t>
  </si>
  <si>
    <t>A1698-00716-2021</t>
  </si>
  <si>
    <t>A0853-00468-2019</t>
  </si>
  <si>
    <t>Teoh How Meng</t>
  </si>
  <si>
    <t>Rita Wong</t>
  </si>
  <si>
    <t>(TENGAH PA C8) PROPOSED PUBLIC HOUSING DEVELOPMENT COMPRISING 10 BLKS OF 14-STY, 2 BLKS OF 7/12-STY RESIDENTIAL FLATS (TOTAL 1044 UNITS), 1 BLK OF 5-STY MULTI-STOREY CARPARK W/ ROOF GARDEN, 1 BLK OF 3-STY NEIGHBOURHOOD CENTRE W/ POLYCLINIC, ROOF GARDEN &amp; 2-STY BASEMENT CARPARK (B1&amp;B2), 3 BLKS OF ESS, COMMUNITY FACILITIES, PRECINCT PAVILIONS &amp; COMMON GREEN AT TENGAH DRIVE &amp; TENGAH PARK AVE (TENGAH PARK 8)</t>
  </si>
  <si>
    <t>PROPOSED PUBLIC HOUSING DEVELOPMENT COMPRISING 1 BLOCK OF 13/16 STOREY, 1 BLOCK OF 14/17 STOREY, 5 BLOCKS OF 15-STOREY, 1 BLOCK OF 16 STOREY, 1 BLOCK OF 17 STOREY RESIDENTIAL BUILDING (TOTAL 962 UNITS), 1 BLOCK OF MULTI-STOREY CARPARK WITH PRECINCT PAVILION, 1 BLOCK OF 1 STOREY SOCIAL COMMUNITY FACILITIES WITH PRECINCT PAVILION AND 2 BLOCKS OF ESS ON LOT 05123K PT MK10 AT BUKIT BATOK WEST AVENUE 5 &amp; 8 (BUKIT BATOK N4 C24-C25) - BUKIT BATOK PLANNING AREA</t>
  </si>
  <si>
    <t>PROPOSED PUBLIC HOUSING DEVELOPMENT COMPRISING 2 BLOCKS OF 19 STOREY, 4 BLOCKS OF 15/19 STOREY AND 1 BLOCK OF 15/16/19 STOREY RESIDENTIAL BUILDINGS (TOTAL 1382 UNITS), 1 BLOCK OF 2 STOREY OF SOCIAL COMMUNAL FACILITIES WITH ROOF GARDEN, 1 BLOCK OF 7/6 STOREY MULTI-STOREY CAR-PARK WITH ROOF GARDEN, ESS AND PRECINCT PAVILIONS AT CIRCUIT ROAD (GEYLANG PLANNING AREA)</t>
  </si>
  <si>
    <t>PROPOSED ERECTION OF A 16-STOREY RESIDENTIAL FLAT (25 UNITS) DEVELOPMENT WITH A SWIMMING POOL &amp; COMMUNAL FACILITIES AND CAR PARKS ON 1ST STOREY ON TS28 LOTS 99515L AT 1C EVELYN ROAD</t>
  </si>
  <si>
    <t>PROPOSED PUBLIC HOUSING DEVLOPMENT COMPRISING 1 BLOCK OF 21/22 STOREY AND 2 BLOCKS OF 22 STOREY RESIDENTIAL BUILDING (TOTAL: 571 UNITS), 1 BLOCK OF MULTI-STOREY CARPARK WITH SOCIAL COMMUNAL FACILITIES, 1 BLOCK OF ESS AND PRECINCT PAVILION AT KEAT HONG LINK (CHOA CHU KANG NEIGHBOURHOOD 8 CONTRACT 11)</t>
  </si>
  <si>
    <t>A2573-00001-2020-ST01</t>
  </si>
  <si>
    <t>A0814-00002-2020-ST01</t>
  </si>
  <si>
    <t>A0819-00204-2020-ST01</t>
  </si>
  <si>
    <t>A1525-00002-2021</t>
  </si>
  <si>
    <t>A0814-00013-2018-ST01</t>
  </si>
  <si>
    <t>A1249-00002-2018-ST01</t>
  </si>
  <si>
    <t>A1720-00009-2019-ST01</t>
  </si>
  <si>
    <t>A1698-00676-2019-ST01</t>
  </si>
  <si>
    <t>A1865-20032-2021-ST02</t>
  </si>
  <si>
    <t xml:space="preserve">A1512-00002-2020 </t>
  </si>
  <si>
    <t>PROPOSED NEW ERECTION OF RESIDENTIAL FLATS WITH COMMERCIAL AT 1ST STOREY COMPRISING SHOPS, RESTAURANTS, SUPERMARKET, FOOD COURT AND CHILDCARE CENTRE AT BASEMENT 1 &amp; 1ST STOREY, AND 2 BLOCKS OF 5-STOREY AND 2 BLOCKS OF 15-STOREY RESIDENTIAL FLATS (TOTAL 460 UNITS) AT DAIRY FARM ROAD (BUKIT PANJANG PLANNING AREA)</t>
  </si>
  <si>
    <t>PROPOSED RESIDENTIAL FLAT DEVELOPMENT COMPRISING ERECTION OF 2 TOWERS OF 23-STOREY RESIDENTIAL APARTMENTS (TOTAL : 378 UNITS) WITH COMMON BASEMENT CARPARKS &amp; COMMUNAL FACILITIES TS28 ON LOT 01355T AT KAMPONG JAVA ROAD, BUKIT TIMAH ROAD, MAKEWAY AVENUE (NOVENA PLANNING AREA)</t>
  </si>
  <si>
    <t>HOUGANG NEIGHBOURHOOD 1 CONTRACT 15 - PROPOSED PUBLIC HOUSING DEVELOPMENT COMPRISING 2 BLOCKS OF 13 STOREY &amp; 4 BLOCKS OF 12 STOREY RESIDENTIAL BUILDING [TOTAL 749 UNITS], 1 BLOCK OF MULTI-STOREY CARPARK WITH ROOF GARDEN &amp; ESS, 1 STAND ALONE ESS AND 2 PAVILIONS ON LOTS 07086W PT, 03281L PT, 98012W PT, 03284W, 02406L PT, 07141L PT, 98031P, 98032T, 07192W PT, 07194P PT, 97973X PT, 97982P PT, 97983T PT, 98007C PT, 98006L PT, 98005X PT AND 03278L PT MK23 AT HOUGANG AVENUE 3 (HOUGANG PLANNING AREA)</t>
  </si>
  <si>
    <t>PROPOSED PUBLIC HOUSING DEVELOPMENT COMPRISING 1 BLOCK OF 14/17-STOREY, 1 BLOCK OF 13/16-STOREY INTEGRATED WITH A CHILDCARE CENTRE, AND 1 BLOCK OF 11/14-STOREY RESIDENTIAL BUILDING (TOTAL 387 UNITS), 1 BLOCK OF MULTI-STOREY CAR PARK WITH ROOF GARDEN, PRECINCT PAVILION AND COMMUNAL FACILITIES AND 1 NO. OF ESS ON LOTS 05741N PT &amp; 11058K PT MK 24 AT BIDADARI PARK DRIVE (TOA PAYOH PLANNING AREA)</t>
  </si>
  <si>
    <t>PROPOSED ERECTION OF A SINGLE USER PART SINGLE/PART 5 STOREY FACTORY WITH OPEN YARD, INDUSTRIAL CANTEEN AT 1ST STOREY AND A BLOCK OF 12 STOREY SECONDARY WORKERS DORMITORY (300 PAX) ON LOT 04889A MK 06 AT JALAN PAPAN (JURONG EAST PLANNING AREA)</t>
  </si>
  <si>
    <t>PROPOSED ERECTION OF A 15- STOREY BUSINESS PARK &amp; HOTEL BUILDING WITH 2 BASEMENT CARPARK &amp; ANCILLARY FACILITIES AT No. 3 SCIENCE PARK DRIVE</t>
  </si>
  <si>
    <t>A1576-00255-2019</t>
  </si>
  <si>
    <t>A1716-00014-2020</t>
  </si>
  <si>
    <t>A1657-00001-2020-ST01</t>
  </si>
  <si>
    <t>A1716-00001-2021</t>
  </si>
  <si>
    <t>A1716-00003-2019-ST01</t>
  </si>
  <si>
    <t>A0819-00203-2020</t>
  </si>
  <si>
    <t>A1812-00001-2020-ST04</t>
  </si>
  <si>
    <t xml:space="preserve">Proposed new erection of 19-storey hotel development comprising of 250 hotel unit with ancillary facilities on lot 00627c &amp; 01105N TS 27 at 230 orchard road (orchard planning area) </t>
  </si>
  <si>
    <t>PROPOSED RESIDENTIAL FLAT DEVELOPMENT COMPRISING 2 BLOCKS OF 16-STOREY BUILDING (TOTAL 115 UNITS) WITH 2 LEVELS OF BASEMENT CARPARKS, SWIMMING POOL AND COMMUNAL FACILITIES WITH INTEGRATED DRAINAGE RESERVE ON LOT 10613W MK 24 AT JALAN BUNGA RAMPAI (TOA PAYOH PLANNING AREA)</t>
  </si>
  <si>
    <t>PROPOSED PUBLIC HOUSING DEVELOPMENT COMPRISING 1 BLOCK OF 12/16 STOREY,  1 BLOCK OF 10/16 STOREY, 1 BLOCK OF 13/16 STOREY RESIDENTIAL BUILDING (TOTAL 358 UNITS), 1 BLOCK OF 6 STOREY MULTI STOREY CARPARK WITH ROOF GARDEN, COMMUNAL FACILITIES AND A PRECINCT PAVILION AT BIDADARI CONTRACT 17 (TOA PAYOH PLANNING AREA)</t>
  </si>
  <si>
    <t>TENGAH PARK CONTRACT 7 - PROPOSED PUBLIC HOUSING DEVELOPMENT COMPRISING 2 BLOCKS OF 14-STOREY, 1 BLOCK OF 9/14-STOREY, 4 BLOCKS OF 8/14-STOREY, 3 BLOCKS OF 13-STOREY, 2 BLOCKS OF 8/12-STOREY RESIDENTIAL BUILDING (TOTAL 1148 UNITS), 1 BLOCK OF MSCP WITH ESS, PRECINCT PAVILIONS, CHILDCARE CENTRE, BIN CENTRE WITH ESS, DROP-OFF PORCHES &amp; COVERED LINKWAYS AT TENGAH DRIVE</t>
  </si>
  <si>
    <t>PROPOSED PUBLIC HOUSING DEVELOPMENT COMPRISING 3 BLOCKS OF 11 / 12-STOREY RESIDENTIAL BUILDINGS (TOTAL 349 UNITS) WITH MULTI- STOREY CAR PARK, ESS, PRECINCT PAVILION &amp; COMMUNITY FACILITIES AT CHAMPIONS WAY / WOODLANDS DRIVE 17 / WOODLANDS AVENUE 1</t>
  </si>
  <si>
    <t>PROPOSED ERECTION OF EXECUTIVE CONDOMINIUM DEVELOPMENT COMPRISING 11 BLOCKS OF 14-STOREY (TOTAL: 617 UNITS) WITH 2 LEVELS OF BASEMENT CARPARK, TENNIS COURT, SWIMMING POOL, LANDSCAPE DECK, CLUBHOUSE &amp; COMMUNAL FACILITIES AT LOT 3974L MK 19 AT YISHUN CLOSE (YISHUN PLANNING AREA)</t>
  </si>
  <si>
    <t>PROPOSED PUBLIC HOUSING DEVELOPMENT (PR N5C26-27) COMPRISING 10 BLOCKS OF 9/10/11/12/13/14/15/16/17/18-STOREY RESIDENTIAL BUILDINGS (TOTAL 1270 UNITS) WITH 1-STOREY CARPARK, 1-STOREY COMMERCIAL FACILITIES, 2 PRECINCT PAVILIONS, 3 ESS AND COMMUNAL FACILITIES MK29 ON LOT 03221K AT PASIR RIS DRIVE 3 (PASIR RIS PLANNING AREA)</t>
  </si>
  <si>
    <t>WOODLANDS NEIGHBOURHOOD 3 CONTRACT 16 - PROPOSED PUBLIC HOUSING DEVELOPMENT COMPRISING 2 BLOCKS OF 15/21-STOREY, 2 BLOCKS OF 16/25-STOREY, 2 BLOCKS OF 18/24-STOREY AND 1 BLOCK OF 17/25-STOREY RESIDENTIAL BUILDINGS (TOTAL 1540 UNITS); 1 BLOCK OF 7-STOREY MULTI-STOREY CAR PARK, ESS, PRECINCT PAVILIONS, SOCIAL COMMUNAL FACILITIES &amp; COMMUNAL ROOF GARDENS AT WOODLANDS AVENUE 1 &amp; 3</t>
  </si>
  <si>
    <t>SEMBAWANG NEIGHBOURHOOD 2 CONTRACT 1 &amp; 2 - PROPOSED PUBLIC HOUSING DEVELOPMENT COMPRISING 8 BLOCKS OF 6/8/9/10/11/13-STOREY RESIDENTIAL BUILDINGS (TOTAL 726 UNITS), 1 BLOCK OF MULTI-STOREY CAR PARK WITH ELECTRICAL SUBSTATION, 1 BLOCK OF CHILD CARE CENTRE AND 2 BLOCKS OF PRECINCT PAVILIONS</t>
  </si>
  <si>
    <t>PROPOSED PUBLIC HOUSING DEVELOPMENT COMPRISING OF 2 BLOCKS OF 14 STOREY RESIDENTIAL BUILDING (TOTAL 221 UNITS), 1 BLOCK OF MULTI-STOREY CAR PARK WITH ESS AND PRECINCT PAVILION (JURONG WEST NEIGHBOURHOOD 9 CONTRACT 19) MK 09 ON LOT 00631W PT AT JURONG WEST ST 93 (JURONG WEST PLANNING AREA)</t>
  </si>
  <si>
    <t>A0779-00015-2019-ST01</t>
  </si>
  <si>
    <t>A1754-00002-2020</t>
  </si>
  <si>
    <t>A1756-00002-2020</t>
  </si>
  <si>
    <t>A1359-00470-2019-</t>
  </si>
  <si>
    <t>A1224-00003-2021-ST01</t>
  </si>
  <si>
    <t>Kelvin Ong</t>
  </si>
  <si>
    <t>A1805-00006-2020</t>
  </si>
  <si>
    <t xml:space="preserve">A1441-00001-2018 </t>
  </si>
  <si>
    <t>A1774-00126-2019-ST01</t>
  </si>
  <si>
    <t>A2470-00002-2017-ST11</t>
  </si>
  <si>
    <t>A1512-00001-2020-ST01</t>
  </si>
  <si>
    <t>A1369-04190-2018</t>
  </si>
  <si>
    <t>A0831-17630-2019-ST07</t>
  </si>
  <si>
    <t>PROPOSED RESIDENTIAL DEVELOPMENT COMPRISING ERECTION OF 1 BLOCK OF 14-STOREY RESIDENTIAL FLAT (TOTAL : 21 UNITS) WITH BASEMENT MECHANICAL CARPARK, COMMUNAL FACILITIES ON LOT 99716X, 99715N, 01643W, 01646T TS 21 AT DEVONSHIRE ROAD (RIVER VALLEY PLANNING AREA)</t>
  </si>
  <si>
    <t>Proposed Public Housing Development Comprising of 16 Blocks of 7/10/11/14 Storey (Total 1887 Units) Residential Building , 2 1-storey Carpark,Commercial and Community Facilities, Precinct Pavilion, ESS and Common Green at Tengah Garden Walk/ Plantation Crescent/Tengah Boulevard/Tengah Drive</t>
  </si>
  <si>
    <t>PROPOSED NEW ERECTION OF 19-STOREY RESIDENTIAL FLAT (80 UNITS) WITH 2 BASEMENT CARPARK AND SWIMMING POOL ON LOT 00726K TS27 AT 4 CAIRNHILL RISE SINGAPORE 229740 (NEWTON PLANNING AREA)</t>
  </si>
  <si>
    <t>PROPOSED ERECTION OF 19-STOREY STUDENT HOSTEL WITHIN NATIONAL UNIVERSITY OF SINGAPORE ON LOT 03891P, 03894K, 04340V, 04342T, 05023L, 05025M, 05112L MK03 ALONG KENT RIDGE CRESCENT</t>
  </si>
  <si>
    <t>PROPOSED RESIDENTIAL DEVELOPMENT COMPRISING 7 BLOCKS OF 14 STOREY APARTMENTS, 2 BLOCKS OF 3 STOREY STRATA-LANDED HOUSES WITH BASEMENT AND 1 BLOCK OF 2 STOREY STRATA-LANDED HOUSES WITH BASEMENT (TOTAL 1052 UNITS) WITH 5 COMMERCIAL SHOPS AT 1ST STOREY, 2 BASEMENT CAR PARKS, SWIMMING POOLS AND ANCILLARY FACILITIES ON LOT MK 18-10733V AT SERANGOON NORTH AVENUE 1 (SERANGOON PLANNING AREA)</t>
  </si>
  <si>
    <t>PROPOSED ERECTION OF 3 BLOCKS (1 BLOCK OF 15 STOREY, 1 BLOCK OF 8 STOREY &amp; 1 BLOCK OF 9 STOREY) BUSINESS PARK BUILDINGS WITH 2 BASEMENT CARPARK &amp; ANCILLARY FACILITIES AT NO. 1 SCIENCE PARK DR</t>
  </si>
  <si>
    <t>PROPOSED PUBLIC HOUSING DEVELOPMENT COMPRISING OF 5 BLOCKS OF 17-STOREY, 1 BLOCK OF 12/15-STOREY, 1 BLOCK OF  15/17-STOREY &amp; 1 BLOCK OF 12/13-STOREY RESIDENTIAL BUILDINGS (TOTAL 1070 UNITS), 1 BLOCK OF 7-STOREY MULTI-STOREY CARPARK CUM ESS, 1 BLOCK OF 7-STOREY MULTI-STOREY CARPARK, 1 BLOCK OF ESS, 1 BLOCK OF BIN CENTRE, 2 BLOCKS OF SINGLE STOREY CHILD CARE CENTRE, 2 BLOCKS OF PRECINCT PAVILION, COMMUNITY FACILITIES AT TAMPINES STREET 96 (TAMPINES NEIGHBOURHOOD 9 CONTRACT 15-16) ON LOT 06395A MK28 AT TAMPINES STREET 96</t>
  </si>
  <si>
    <t>PROPOSED MIXED DEVELOPMENT CONSISTING OF 8, 9 AND 10-STOREYS RESIDENTIAL DEVELOPMENT (TOTAL 682 UNITS) WITH ANCILLARY FACILITIES &amp; 3 STOREY COMMERCIAL PODIUM BLOCK CONSISTING OF RETAIL, BUS INTERCHANGE, COMMUNITY CLUB AND HAWKER CENTRE WITH 1 BASEMENT CARPARK AND COMMUNAL FACILITIES AT SENGKANG CENTRAL</t>
  </si>
  <si>
    <t>(Project Title) Proposed New Erection of 9 to 12-Storey Condominium Development Comprising of 2 Blocks of 6 and 10-Storey Residential Apartments (Total 188 Units) Above 2-Storey Podium Carpark, Private Communal Facilities &amp; Additional and Alteration Works to 2-Storey Conservation Building on Lot 00782C TS 19 at Handy Road / Mount Sophia (Rochor/ Museum Planning Area)</t>
  </si>
  <si>
    <t>PROPOSED MIXED USE DEVELOPMENT COMPRISING 2 BASEMENT RETAIL / RESTAURANT, CARPARK AND UNDERGROUND LINKWAY, A 4-STOREY PODIUM COMPRISING INTEGRATED BUS INTERCHANGE, HDB TOWN PLAZA, POLYCLINIC, RETAIL / RESTAURANT, CARPARK, LANDSCAPE DECK AND A FLAT DEVELOPMENT COMPRISING 7 BLOCKS OF 10 / 11-STOREY RESIDENTIAL APARTMENT UNITS (TOTAL 487 UNITS) WITH ANCILLARY FACILITIES ON LOT 3173V (PT) &amp; 3147N(PT) &amp; 3170C(PT) MK29 AT PASIR RIS DRIVE 3 / PASIR RIS DRIVE 8 / PASIR RIS CENTRAL (PASIR RIS PLANNING AREA)</t>
  </si>
  <si>
    <t>(BIDADARI C14A &amp; C14B) PROPOSED PUBLIC HOUSING DEVELOPMENT COMPRISING OF 8 BLOCKS OF 11/14/15/16/17 STOREY (TOTAL 880 UNITS) RESIDENTIAL BUILDING, 2 MSCP, COMMERCIAL &amp; SOCIAL COMMUNAL FACILITIES, 2 PRECINCT PAVILIONS AND 3 ESS ON LOTS 09715T, 09361P, 05737K, 09360V MK24 AT MOUNT VERNON ROAD/ BARTLEY ROAD</t>
  </si>
  <si>
    <t xml:space="preserve">A1880-18012-2018 </t>
  </si>
  <si>
    <t>A1252-00543-2018-ST01</t>
  </si>
  <si>
    <t>A1182-00005-2019</t>
  </si>
  <si>
    <t>A0831-18300-2020-ST01</t>
  </si>
  <si>
    <t>Multilevel transfer structures</t>
  </si>
  <si>
    <t>Multilevel transfer and cantilever transfer structures</t>
  </si>
  <si>
    <t>PROPOSED NEW ERECTION OF PUBLIC HOUSING DEVELOPMENT COMPRISING 4 BLOCKS OF 17/24-STOREY AND 2 BLOCKS OF 18/21-STOREY RESIDENTIAL BUILDING WITH ROOF GARDEN (933 UNITS), 6-STOREY MULTI-STOREY CARPARK WITH ROOF GARDEN, 2-STOREY ACTIVE AGEING HUB AND ELDERLY CARE, SUPERMARKET, EATING HOUSE, SHOPS, CHILDCARE CENTRE, PRECINCT PAVILION, ESS ON LOT 04876K MK 20 AT FERNVALE ROAD / STREET (SENGKANG N4 C22 &amp; 23 )</t>
  </si>
  <si>
    <t>PROPOSED ERECTION OF 1 BLOCK OF 20-STOREY CONDOMINIUM AND 3 BLOCKS OF 19-STOREY CONDOMINIUM (TOTAL 298 UNITS) WITH LANDSCAPE DECK AND SWIMMING POOL ON LOT 04343V MK 25 AT 114A ARTHUR ROAD, SINGAPORE (MARINE PARADE PLANNING AREA)</t>
  </si>
  <si>
    <t>PROPOSED EXECUTIVE CONDOMINIUM HOUSING DEVELOPMENT COMPRISING 5 BLOCKS OF 13 STOREYS AND 4 BLOCKS OF 11 STOREYS RESIDENTIAL UNITS (TOTAL 413 UNITS) WITH COMMUNAL LANDSCAPE, BASEMENT CARPARK, SWIMMING POOL AND COMMUNAL FACILITIES ON LOT 04057W MK 19 AT CANBERRA LINK (SEMBAWANG PLANNING AREA)</t>
  </si>
  <si>
    <t>PROPOSED RESIDENTIAL DEVELOPMENT COMPRISING ERECTION OF 1 BLOCK OF 13 STOREYS RESIDENTIAL FLAT (TOTAL 21 UNITS) WITH BASEMENT CARPARK, COMMUNAL FACILITIES ON LOT 99716X, 99715N, 99719M, 01127K TS21 AT 33 and 35 DEVONSHIRE ROAD (RIVER VALLEY PLANNING AREA)</t>
  </si>
  <si>
    <t>PROPOSED PUBLIC HOUSING DEVELOPMENT COMPRISING 1 BLK OF 15-STY, 3 BLKS OF 16-STY, 1 BLK OF 8/15-STY, 1 BLK OF 9/15-STY, 3 BLKS OF 9/16-STY RESIDENTIAL BUILDING (TOTAL 995 UNITS), 2 BLKS OF 4/5 STY MSCP WITH ROOF GARDEN, 1 SINGLE-STOREY COMMERCIAL BLK, SOCIAL COMMUNITY FACILITIES, 2 ESS, PWCS BIN CENTRE, 2 PRECINCT PAVILIONS &amp; PARK AT TAMPINES STREET 64 (TAMPINES N6C4 &amp; C5 &amp; PARK)</t>
  </si>
  <si>
    <t>PROPOSED ERECTION OF 1 BLOCK OF 11-STOREY HOTEL DEVELOPMENT (TOTAL 144 GUESTROOMS) WITH 1 BASEMENT CARPARK ON LOT 01349L TS25 AT ORANGE GROVE ROAD
(Project change to 8-sty and is under Hooi Theng as a complex bldg)</t>
  </si>
  <si>
    <t>TOA PAYOH BIDADARI CONTRACT 18 - PROPOSED PUBLIC HOUSING DEVELOPMENT COMPRISING 2 BLOCKS OF 14/16-STOREY AND 1 BLOCK OF 16-STOREY RESIDENTIAL BUILDING (TOTAL: 353 UNITS) WITH MULTI-STOREY CAR PARK, ESS, PRECINCT PAVILION, COMMUNAL ROOF GARDENS &amp; COMMUNITY FACILITIES AT ALKAFF CRESCENT &amp; UPPER ALJUNIED ROAD</t>
  </si>
  <si>
    <t>A1477-00001-2018</t>
  </si>
  <si>
    <t>A1698-00679-2019-ST01</t>
  </si>
  <si>
    <t>A2580-00006-2019-ST01</t>
  </si>
  <si>
    <t>A0930-00001-2020-ST01</t>
  </si>
  <si>
    <t>A0831-17560-2018-ST01</t>
  </si>
  <si>
    <t xml:space="preserve">A1805-00006-2020 </t>
  </si>
  <si>
    <t>Multiple level transfer structures</t>
  </si>
  <si>
    <t>A2315-00001-2018-ST01</t>
  </si>
  <si>
    <t>A1812-00001-2020-ST01</t>
  </si>
  <si>
    <t>Multilevel transfer and Cantilevered transfer structures</t>
  </si>
  <si>
    <t>PROPOSED BUSINESS PARK DEVELOPMENT COMPRISING OF A 12-STOREY TOWER BLOCK WITH 2 BASEMENT CARPARKS ON LOT 05570T MK03 AT NORTH BUONA VISTA DRIVE (QUEENSTOWN PLANNING AREA</t>
  </si>
  <si>
    <t>PROPOSED ERECTION OF A 21-STOREY RESIDENTIAL FLAT DEVELOPMENT (TOTAL: 54 UNITS) WITH 2 BASEMENT (M&amp;E ROOMS AND CARPARKS) AND COMMUNAL FACILITIES ON LOT 01072L TS 24 AT ORCHARD BOULEVARD (ORCHARD PLANNING AREA)</t>
  </si>
  <si>
    <t>ANG MO KIO N2 C32A - PROPOSED PUBLIC HOUSING DEVELOPMENT COMPRISING 2 BLOCKS OF 29-STOREY AND 4/23/29-STOREY RESIDENTIAL BUILDING (TOTAL 380 UNITS) WITH MULTI-STOREY CAR PARK, ESS, PRECINCT PAVILION, COMMUNAL ROOF GARDENS &amp; COMMUNITY FACILITIES AT ANG MO KIO STREET 21 AND ANG MO KIO AVENUE 1</t>
  </si>
  <si>
    <t>PROPOSED PUBLIC HOUSING DEVELOPMENT COMPRISING 1 BLOCK OF 15 STOREY RESIDENTIAL BUILDING (172 UNITS) WITH HAWKER CENTRE, CAR PARK, SENIOR ACTIVITY CENTRE &amp; ROOF GARDEN ON LOT 05123K PT MK 10 AT BUKIT BATOK WEST AVENUE 9 (BUKIT BATOK N4 C26) (BUKIT BATOK PLANNING AREA)</t>
  </si>
  <si>
    <t>(BIDADARI C15 &amp; C16) PROPOSED PUBLIC HOUSING DEVELOPMENT COMPRISING 5 BLOCKS - 12/13/14 STOREY (TOTAL 476 UNITS) RESIDENTIAL BUILDING, 7 STOREY MSCP, CCC, PRECINCT PAVILION AND ESS ON LOT 11058K MUKIM 24 AT BARTLEY WALK, MOUNT VERNON ROAD/SANG NILA UTAMA ROAD</t>
  </si>
  <si>
    <t>A1805-00005-2019-ST01</t>
  </si>
  <si>
    <t>A1687-00001-2020-ST01</t>
  </si>
  <si>
    <t>A1698-00661-2019-ST01</t>
  </si>
  <si>
    <t>A0831-18240-2020-ST01</t>
  </si>
  <si>
    <t>A1656-00005-2020</t>
  </si>
  <si>
    <t>Y</t>
  </si>
  <si>
    <t>PE_Reg_Date</t>
  </si>
  <si>
    <t>A1716-00010-2021</t>
  </si>
  <si>
    <t>PROPOSED RESIDENTIAL FLAT DEVELOPMENT COMPRISING OF 2 OF 17-STOREYS AND 4 BLOCKS OF16-STOREY BUILDING ( TOTAL 807
UNITS) WITH BASEMENT CARPARK, SWIMMING POOL AND COMMUNAL FACILITITIES, CONSERVATION OF AN EXISTING SINGLE STOREY
BUNGALOW AND PROPOSED OVERHEAD BRIDGE (AIR 04366X, 03234W, 03235V, 03236P, 03237T, 03238A, 03239K, 03240T, 03241A,
03242K, 03243N, 03220W, 03221V, 03222P, 03223T, 03224A, 03225K, 03226N, 03227X, 03228L, 03229C &amp; 03230X MK 25 AT THIAM SIEW AVENUE
(GEYLANG PLANNING AREA)</t>
  </si>
  <si>
    <t>Regent Hotel Expansion</t>
  </si>
  <si>
    <t>PROPOSED PUBLIC HOUSING DEVELOPMENT COMPRISING 2 BLOCKS OF 27-STOREY, 2 BLOCKS OF 28/22 STOREY AND 1 BLOCK OF 22 STOREY RESIDENTIAL BUILDINGS (TOTAL 984 UNITS), 1 BLOCK OF 2 STOREY OF SOCIAL COMMUNAL FACILITIES AND 1 BLOCK OF 7 STOREY MULTI-STOREY CAR-PARK WITH ROOF GARDEN AT SIN MING ROAD (BISHAN PLANNING AREA)</t>
  </si>
  <si>
    <t>Department</t>
  </si>
  <si>
    <t>SEPD</t>
  </si>
  <si>
    <t>PRD</t>
  </si>
  <si>
    <t>CSID</t>
  </si>
  <si>
    <t>BSSD</t>
  </si>
  <si>
    <t>-</t>
  </si>
  <si>
    <t>m_from_ass</t>
  </si>
  <si>
    <t>Based on last:</t>
  </si>
  <si>
    <t>mths</t>
  </si>
  <si>
    <t>10storey_ct_all</t>
  </si>
  <si>
    <t>30storey_ct_all</t>
  </si>
  <si>
    <t>complex_ct_all</t>
  </si>
  <si>
    <t>ppvc_ct</t>
  </si>
  <si>
    <t>ppvc_ct_all</t>
  </si>
  <si>
    <t>Can Assign?</t>
  </si>
  <si>
    <t>FED</t>
  </si>
  <si>
    <t>GED</t>
  </si>
  <si>
    <t>30storey_next</t>
  </si>
  <si>
    <t>10storey_next</t>
  </si>
  <si>
    <t>30_storey_all</t>
  </si>
  <si>
    <t>COMPLEX</t>
  </si>
  <si>
    <t>10-Storey</t>
  </si>
  <si>
    <t>30-Storey</t>
  </si>
  <si>
    <t>GBW</t>
  </si>
  <si>
    <t>PPVC</t>
  </si>
  <si>
    <t>Yrs_of Exp</t>
  </si>
  <si>
    <t>PPVC_list</t>
  </si>
  <si>
    <t>ppvc_next</t>
  </si>
  <si>
    <t>30-storey</t>
  </si>
  <si>
    <t>A1771-00033-2020</t>
  </si>
  <si>
    <t>ERECTION OF A 11-STOREY INSTITUTIONAL BUILDING DEVELOPMENT WITH 1 BASEMENT FOR THE LASALLE COLLEGE</t>
  </si>
  <si>
    <t>A1659-00006-2022-ST01</t>
  </si>
  <si>
    <t>PROPOSED CONDOMINIUM HOUSING DEVELOPMENT
COMPRISING 4 BLOCKS OF 20/21-STOREY APARTMENTS
(TOTAL: 640 UNITS) AND 1 BLOCK OF 5-STOREY
MULTI-STOREY CAR PARK WITH LANDSCAPE DECK,
COMMON BASEMENT CAR PARK &amp; COMMUNAL
FACILITIES ON LOT 07748M MK25 AT JALAN TEMBUSU
(MARINE PARADE PLANNING AREA)</t>
  </si>
  <si>
    <t>A1138-00108-2022</t>
  </si>
  <si>
    <t>A1287-00004-2021</t>
  </si>
  <si>
    <t>CONTRACT 8-8A- PROPOSED PUBLIC HOUSING DEVELOPMENT COMPRISING 2 BLOCKS OF 40-STOREY, 2 BLOCKS OF 8/15/31 STOREY RESIDENTIAL BUILDING, 1 BLOCK OF MULTI-STOREY CARPARK 2 BLOCKS OF PRECINCT PAVILIONS AT GHIM MOH ROAD/GHIM MOH CLOSE</t>
  </si>
  <si>
    <t>A1287-00005-2021</t>
  </si>
  <si>
    <t>TAMPINES N4C29</t>
  </si>
  <si>
    <t>PROPOSED NEW ERECTION OF A 32-STOREY MIXED COMMERCIAL AND RESIDENTIAL DEVELOPMENT COMPRISING OF 8 BLOCKS OF RESIDENTIAL BLOCKS (TOTAL 737 UNITS) INCLUDING A 2 STOREY CARPARK WITH ANCILLARY FACILITIES, 1 BLOCK OF SERVICED APARTMENTS (TOTAL 163 UNITS) WITH ANCILLARY FACILITIES, 3 STOREY COMMERCIAL PODIUM WITH BUS INTERCHANGE, 1 STOREY OF CARPARK WITH ANCILLARY FACILITIES AND LTA UNDERGROUND PEDESTRIAN LINK ON LOT 02852K AND 02843M MK16 AT JALAN ANAK BUKIT (BUKIT TIMAH PLANNING AREA)</t>
  </si>
  <si>
    <t>The proposed development involves the following complex structures:
a) Multiple level transfer structure (2 or more transfer floors each carrying 3 or more floors) at Low Rise Residential Block and Service Residence (above Bus interchange)
b) Transfer structure with span of more than 10m (carrying 5 or more floors) at Low Rise (above Bus Inter</t>
  </si>
  <si>
    <t>A1365-21014-2021-ST01</t>
  </si>
  <si>
    <t>N</t>
  </si>
  <si>
    <t>Bukit Merah C57</t>
  </si>
  <si>
    <t>A0712-00320-2021</t>
  </si>
  <si>
    <t>GEYLANG C50 - PROPOSED PUBLIC HOUSING DEVELOPMENT COMPRISING 1 BLOCK OF 17 TO 21-STOREY, 1 BLOCK OF 17 TO 22-STOREY AND 1 BLOCK OF 22-STOREY RESIDENTIAL BUILDING (TOTAL 443 UNITS), 1 BLOCK OF 7-STOREY CAR PARK WITH SOCIAL COMMUNAL FACILITIES, PRECINCT PAVILION, ELECTRICAL SUBSTATION ON LOTS 05993K PT, 05995X PT, 02739T PT, 05996L PT, 05988T PT, 07356K PT MK25 AT JALAN ENAM (GEYLANG PLANNING AREA)</t>
  </si>
  <si>
    <t>A1716-00001-2022</t>
  </si>
  <si>
    <t>PROPOSED RESIDENTIAL FLAT DEVELOPMENT COMPRISING OF 1 BLOCK PART 8 / PART 15 STOREY, 1 BLOCK OF 17 STOREY, 1 BLOCK OF PART 22 / PART 23 STOREY, 1 BLOCK OF 21 STOREY AND 1 BLOCK OF 8 STOREY BUILDING (TOTAL 598 UNITS) WITH 1 CHILDCARE CENTRE, 2 LEVEL BASEMENT CARPARK, SWIMMING POOL, SKY TERRACE, LANDSCAPE DECK AND COMMUNAL FACILITIES ON LOTS 05380L MK20 AT LENTOR HILLS ROAD (ANG MO KIO PLANNING AREA)</t>
  </si>
  <si>
    <t>A1359-00483-2020</t>
  </si>
  <si>
    <t>Jurong West N3 C31 &amp; 32</t>
  </si>
  <si>
    <t>A2315-00001-2022</t>
  </si>
  <si>
    <t xml:space="preserve">AMK N7C30-Proposed Public Housing Development comprising 4 blocks of 21 sty &amp; 1 block of 32 sty residential building (total 926 units), 1 block of 9 sty MSCP with roof garden, social communal facilities, ESS &amp; precinct pavilion at Ang Mo Kio Central 2/3 </t>
  </si>
  <si>
    <t>A2304-00001-2022-ST01</t>
  </si>
  <si>
    <t>Bukit Merah C58</t>
  </si>
  <si>
    <t>(KWC23A) PROPOSED INTEGRATED PUBLIC HOUSING DEVELOPMENT COMPRISING 1 BLOCKS OF 30 AND 2 BLOCKS OF 29-STOREY RESIDENTIAL BUILDINGS (TOTAL 477 UNITS), SOCIAL COMMUNAL FACILITIES AND 1 BLOCK OF BUS INTERCHANGE ON LOTS 10829X,03940T,10831N,08852K,10833L,04568P,08828V,08827W,06840W,08847T,08849K,06829N,06837W AT LORONG 1 GEYLANG ( KALLANG PLANNING AREA)</t>
  </si>
  <si>
    <t>A1720-00020-2021</t>
  </si>
  <si>
    <t>PROPOSED NEW ERECTION OF RESIDENTIAL WITH COMMERCIAL AT 1ST STOREY DEVELOPMENT COMPRISING 1 BLOCK OF 27-STOREY FLAT (TOTAL: 275 UNITS) WITH RESTAURANTS, 2 BASEMENT CARPARKS AND COMMUNAL FACILITIES ON MK03 LOT 05582V AT SLIM BARRACKS RISE (QUEENSTOWN PLANNING AREA)</t>
  </si>
  <si>
    <t>A1774-00152-2022</t>
  </si>
  <si>
    <t>PROPOSED ADDITIONS AND ALTERATION WORKS TO EXISTING 14-STOREY OFFICE BUILDING INVOLVING EXISTING 1ST STOREY AND 1ST TO 3RD STOREY FAÃ‡ADE ON LOT 00319P, TS 02 AT 112 ROBINSON ROAD (DOWNTOWN CORE PLANNING AREA)</t>
  </si>
  <si>
    <t>A2286-00001-2022</t>
  </si>
  <si>
    <t>TENGAH GA C3 &amp; C7 - PROPOSED PUBLIC HOUSING DEVELOPMENT COMPRISING 7 BLKS OF 16-STY, 2 BLKS OF 15-STY, 4 BLKS OF 14/16 STY, 2 BLKS OF 11/16 STY, 1 BLK OF 11/14 STY, 2 BLKS OF 9/12 STY RESIDENTIAL BLDG (TOTAL 2135 UNITS), 1 BLK OF 7-STY MSCP WITH ROOF GARDEN, 1 BLK OF 6-STY MSCP WITH ROOF GARDEN, COMMERCIAL, SOCIAL COMMUNITY FACILITIES, ESS, BIN CTR AND PRECINCT PAVILION AT TENGAH GARDEN AVE/TENGAH BOULEVARD</t>
  </si>
  <si>
    <t>&lt;10-storey + Complex</t>
  </si>
  <si>
    <t>&lt;10storey + complex</t>
  </si>
  <si>
    <t>10storey_abs</t>
  </si>
  <si>
    <t>&lt;10+complex_ct</t>
  </si>
  <si>
    <t>&lt;10+complex_ct_all</t>
  </si>
  <si>
    <t>&lt;10-storey</t>
  </si>
  <si>
    <t>&lt;10+complexlist</t>
  </si>
  <si>
    <t>*&lt;10-storey + complex uses the same 10storey_lastdate except without BSSD officers</t>
  </si>
  <si>
    <t>A0854-00556-2021</t>
  </si>
  <si>
    <t>PROPOSED PUBLIC HOUSING DEVELOPMENT COMPRISING OF 6 BLOCKS OF 12-STOREY RESIDENTIAL BUILDINGS (TOTAL: 630 UNITS), 1 BLOCK OF 7/7 STOREY MULTI-STOREY CARPARK WITH ESS, COMMUNITY FACILITIES &amp; ROOF GARDEN, 1 BLOCK OF 1-STOREY COMMUNITY FACILITIES BUILDING &amp; PRECINCT PAVILIONS (WOODLANDS N5 C25)</t>
  </si>
  <si>
    <t>A0853-00500-2021</t>
  </si>
  <si>
    <t>BUKIT MERAH CONTRACT 51 - PROPOSED NEW ERECTION OF PUBLIC HOUSING DEVELOPMENT COMPRISING 1 BLOCK OF 27/45 STOREY RESIDENTIAL BUILDING WITH SKY TERRACE AT 14TH AND 28TH STOREY, 1 BLOCK OF 24/42 STOREY RESIDENTIAL BUILDING WITH SKY TERRACE AT 11TH AND 25TH STOREY [TOTAL 869 UNITS], 1 BLOCK OF MULTI-STOREY CARPARK WITH ROOF GARDEN &amp; ELECTRICAL SUBSTATION AND 2 PRECINCT PAVILIONS ON LOTS 03846T PT, 03842M PT, 03848K PT, 04150V, 04145M, 04146W, 00576N PT, 04148P PT, 00581L AND 00586P PT MK 01 AT HAVELOCK ROAD (BUKIT MERAH PLANNING AREA)</t>
  </si>
  <si>
    <t>E4399-00542-2022</t>
  </si>
  <si>
    <t>Proposed removal of 3 numbers structural columns to existing 4th storey level. The proposed work is located at 4th storey level of the existing 5-storey residential apartment block. The block consists of 4 privately owned units which are situated at 1st, 2nd, 3rd and penthouse occupying 4th &amp; 5th storey. That means the entire floor belonged to each private owner. The QP has studied and checked that the details and record plans of the existing 5th storey beams above the 3 said columns, are designed as single span beam of 6m long. The 3 columns are located below and near mid-span of the 5th storey beams. Hence, even without the load carrying capability of the 3 columns, the beams are self-supporting and the floor loads are safely transferred to the 2 end support columns. The existing beams are checked for all forces and to be strengthened in shear using steel plate jacketing.</t>
  </si>
  <si>
    <t>25 Yong Siak Streeet</t>
  </si>
  <si>
    <t>PROPOSED CONDOMINIUM HOUSING DEVELOPMENT COMPRISING 3 BLOCKS OF 24-STOREY RESIDENTIAL BUILDING (TOTAL: 520 UNITS) WITH BASEMENT CARPARK, SWIMMING POOL, COMMUNAL FACILITIES AND LANDSCAPE DECK (GLS SITE) MK04 ON LOT 07402W AT PINE GROVE</t>
  </si>
  <si>
    <t>A1287-00009-2022-ST62</t>
  </si>
  <si>
    <t>(CHOA CHU KANG N8 C12) - PROPOSED PUBLIC HOUSING DEVELOPMENT COMPRISING 1 BLOCK OF 19 STOREY, 1 BLOCK OF 20 STOREY, 1 BLOCK OF 21 STOREY, 1 BLOCK OF 22 STOREY, 1 BLOCK OF 23 STOREY RESIDENTIAL BUILDINGS (TOTAL: 987 UNITS), 1 BLOCK OF MULTI-STOREY CARPARK WITH ESS, 1 BLOCK OF SOCIAL COMMUNAL FACILITIES AND PRECINCT PAVILIONS AT KEAT HONG LINK (CHOA CHU KANG PLANNING AREA)</t>
  </si>
  <si>
    <t>A1287-00001-2022</t>
  </si>
  <si>
    <t>A1994-00001-2022</t>
  </si>
  <si>
    <t>ST02 is the first submission</t>
  </si>
  <si>
    <t>WOODLANDS NEIGHBOURHOOD 1 CONTRACT 23 &amp; 24 - PROPOSED PUBLIC HOUSING DEVELOPMENT COMPRISING 5 BLOCKS OF 23/24/30/33/34-STOREY RESIDENTIAL BUILDING (TOTAL 1,106 UNITS) WITH MULTI-STOREY CAR PARK, ESS, PRECINCT PAVILIONS, SOCIAL COMMUNAL FACILITIES &amp; COMMUNAL ROOF GARDENS AT WOODLANDS STREET 13, WOODLANDS CENTRE ROAD &amp; MARSILING ROAD</t>
  </si>
  <si>
    <t>A2108-00003-2022</t>
  </si>
  <si>
    <t xml:space="preserve">Transfer plate supporting 37-storey residential tower that is spanning between 12.6m to 25.2m. Long span originates from the architect's design intent of the fire engine accessway at L1. C5 - Demolition of existing 5-storey commercial building, including L1, basements 1 and 2, retaining existing CBP wall and portion of raft foundation. Columns will be removed in the process. </t>
  </si>
  <si>
    <t>A1716-00003-2022</t>
  </si>
  <si>
    <t>PROPOSED RESIDENTIAL FLAT DEVELOPMENT COMPRISING 7 BLOCKS OF 18-STOREY APARTMENTS (TOTAL: 1,008 UNITS) WITH BASEMENT CARPARK AND MEZZANINE BASEMENT CARPARK, SWIMMING POOL AND COMMUNAL FACILITIES ON LOT 07677W MK 25 AT DUNMAN ROAD (MARINE PARADE PLANNING AREA)</t>
  </si>
  <si>
    <t>30storey_abs</t>
  </si>
  <si>
    <t>10storey+complex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</si>
</sst>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
    <numFmt numFmtId="165" formatCode="0.0"/>
    <numFmt numFmtId="166" formatCode="[$-409]d\-mmm\-yyyy;@"/>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0">
    <xf numFmtId="0" fontId="0" fillId="0" borderId="0" xfId="0"/>
    <xf numFmtId="15" fontId="0" fillId="0" borderId="0" xfId="0" applyNumberFormat="1"/>
    <xf numFmtId="0" fontId="0" fillId="0" borderId="0" xfId="0" applyAlignment="1">
      <alignment wrapText="1"/>
    </xf>
    <xf numFmtId="0" fontId="0" fillId="0" borderId="0" xfId="0" quotePrefix="1"/>
    <xf numFmtId="164" fontId="0" fillId="0" borderId="0" xfId="0" applyNumberFormat="1"/>
    <xf numFmtId="165" fontId="0" fillId="0" borderId="0" xfId="0" applyNumberFormat="1"/>
    <xf numFmtId="166" fontId="0" fillId="0" borderId="0" xfId="0" applyNumberFormat="1"/>
    <xf numFmtId="0" fontId="0" fillId="2" borderId="1" xfId="0" applyFill="1" applyBorder="1" applyAlignment="1">
      <alignment horizontal="center"/>
    </xf>
    <xf numFmtId="0" fontId="1" fillId="3" borderId="1" xfId="0" applyFont="1" applyFill="1" applyBorder="1"/>
    <xf numFmtId="0" fontId="0" fillId="2" borderId="0" xfId="0" applyFill="1"/>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Types" Target="richData/rdRichValueTypes.xml"/><Relationship Id="rId5" Type="http://schemas.openxmlformats.org/officeDocument/2006/relationships/theme" Target="theme/theme1.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4DD88-2A77-44D6-815A-E390E324E7C8}">
  <dimension ref="B1:H18"/>
  <sheetViews>
    <sheetView workbookViewId="0">
      <selection activeCell="E18" sqref="E18"/>
    </sheetView>
  </sheetViews>
  <sheetFormatPr defaultRowHeight="14.5" x14ac:dyDescent="0.35"/>
  <cols>
    <col min="2" max="2" width="21.1796875" customWidth="1"/>
    <col min="3" max="3" width="18.453125" customWidth="1"/>
    <col min="4" max="4" width="19.54296875" customWidth="1"/>
    <col min="5" max="5" width="18.453125" style="4" customWidth="1"/>
    <col min="6" max="6" width="20.26953125" style="4" bestFit="1" customWidth="1"/>
    <col min="7" max="7" width="18.26953125" style="4" customWidth="1"/>
    <col min="8" max="8" width="15.81640625" customWidth="1"/>
  </cols>
  <sheetData>
    <row r="1" spans="2:8" ht="15" thickBot="1" x14ac:dyDescent="0.4">
      <c r="C1" t="s">
        <v>354</v>
      </c>
      <c r="D1" t="s">
        <v>355</v>
      </c>
      <c r="E1" s="4" t="s">
        <v>39</v>
      </c>
      <c r="F1" s="4" t="s">
        <v>41</v>
      </c>
      <c r="G1" s="4" t="s">
        <v>42</v>
      </c>
      <c r="H1" t="s">
        <v>343</v>
      </c>
    </row>
    <row r="2" spans="2:8" ht="15" thickBot="1" x14ac:dyDescent="0.4">
      <c r="B2" s="8" t="str">
        <f ca="1">IF(C6="Y",E11,IF(C7="Y",IF(C8="Y","ERROR",C11),IF(C5="Y",IF(C8="Y",F11,C11),IF(C8="Y","NO ASSIGNMENT REQUIRED",B11))))</f>
        <v>Bong Sell Feng</v>
      </c>
      <c r="C2">
        <f ca="1">VLOOKUP(B2,'PO List'!B3:Z29,5,FALSE)</f>
        <v>4</v>
      </c>
      <c r="D2">
        <f ca="1">VLOOKUP($B$2,'PO List'!$B$3:$Z$29,6, FALSE)</f>
        <v>0</v>
      </c>
      <c r="E2" s="4">
        <f ca="1">VLOOKUP($B$2,'PO List'!$B$3:$Z$29, 9,FALSE)</f>
        <v>2</v>
      </c>
      <c r="F2" s="4">
        <f ca="1">VLOOKUP($B$2,'PO List'!$B$3:$Z$29, 13,FALSE)</f>
        <v>3</v>
      </c>
      <c r="G2" s="4">
        <f ca="1">VLOOKUP($B$2,'PO List'!$B$3:$Z$29,20,FALSE)</f>
        <v>44923</v>
      </c>
      <c r="H2">
        <f ca="1">VLOOKUP($B$2,'PO List'!$B$3:$Z$29,25, FALSE)</f>
        <v>1</v>
      </c>
    </row>
    <row r="3" spans="2:8" ht="15" thickBot="1" x14ac:dyDescent="0.4">
      <c r="B3" s="8" t="str">
        <f>IF(C7="Y",  IF(C8="Y", "ERROR", D11), D11)</f>
        <v>N/A</v>
      </c>
      <c r="F3" s="4" t="e">
        <f ca="1">VLOOKUP($B$2,'PO GBW List'!$B$3:$W$29, 9)</f>
        <v>#N/A</v>
      </c>
      <c r="H3" t="e">
        <f ca="1">VLOOKUP($B$2,'PO GBW List'!$B$3:$W$29, 11)</f>
        <v>#N/A</v>
      </c>
    </row>
    <row r="4" spans="2:8" ht="15" thickBot="1" x14ac:dyDescent="0.4"/>
    <row r="5" spans="2:8" ht="15" thickBot="1" x14ac:dyDescent="0.4">
      <c r="B5" t="s">
        <v>349</v>
      </c>
      <c r="C5" s="7" t="s">
        <v>323</v>
      </c>
    </row>
    <row r="6" spans="2:8" ht="15" thickBot="1" x14ac:dyDescent="0.4">
      <c r="B6" t="s">
        <v>353</v>
      </c>
      <c r="C6" s="7" t="s">
        <v>370</v>
      </c>
    </row>
    <row r="7" spans="2:8" ht="15" thickBot="1" x14ac:dyDescent="0.4">
      <c r="B7" t="s">
        <v>357</v>
      </c>
      <c r="C7" s="7" t="s">
        <v>370</v>
      </c>
    </row>
    <row r="8" spans="2:8" ht="15" thickBot="1" x14ac:dyDescent="0.4">
      <c r="B8" t="s">
        <v>394</v>
      </c>
      <c r="C8" s="7" t="s">
        <v>370</v>
      </c>
    </row>
    <row r="10" spans="2:8" x14ac:dyDescent="0.35">
      <c r="B10" t="s">
        <v>350</v>
      </c>
      <c r="C10" t="s">
        <v>351</v>
      </c>
      <c r="D10" t="s">
        <v>352</v>
      </c>
      <c r="E10" s="4" t="s">
        <v>353</v>
      </c>
      <c r="F10" s="4" t="s">
        <v>389</v>
      </c>
    </row>
    <row r="11" spans="2:8" x14ac:dyDescent="0.35">
      <c r="B11" t="str" cm="1">
        <f t="array" aca="1" ref="B11" ca="1" xml:space="preserve"> IF(C5 = "Y", _xlfn._xlws.FILTER('PO List'!$B$3:$B$29, 'PO List'!$N$3:$N$29 = MAX(_xlfn._xlws.FILTER('PO List'!$N$3:$N$29,  ('PO List'!$Z$3:$Z$29=1)*  ('PO List'!$F$3:$F$29 &gt; 3))) * ('PO List'!$Z$3:$Z$29 = 1) * ('PO List'!$F$3:$F$29 &gt; 3)), _xlfn._xlws.FILTER('PO List'!$B$3:$B$29, 'PO List'!$N$3:$N$29 = MAX(_xlfn._xlws.FILTER('PO List'!$N$3:$N$29,  ('PO List'!$Z$3:$Z$29=1))) * ('PO List'!$Z$3:$Z$29 = 1)))</f>
        <v>Lim Leng Boon</v>
      </c>
      <c r="C11" t="str" cm="1">
        <f t="array" aca="1" ref="C11" ca="1" xml:space="preserve"> _xlfn._xlws.FILTER('PO List'!$B$3:$B$29, 'PO List'!$R$3:$R$29 = MAX(_xlfn._xlws.FILTER('PO List'!$R$3:$R$29,  ('PO List'!$Z$3:$Z$29=1) * ('PO List'!F3:F29&gt;=3) * ('PO List'!G3:G29=0))) * ('PO List'!$Z$3:$Z$29 = 1) * ('PO List'!F3:F29&gt;=3) * ('PO List'!G3:G29=0))</f>
        <v>Bong Sell Feng</v>
      </c>
      <c r="D11" t="str" cm="1">
        <f t="array" ref="D11" xml:space="preserve"> IF(C7="Y", _xlfn._xlws.FILTER('PO GBW List'!$B$3:$B$15, 'PO GBW List'!$K$3:$K$15 = MAX(_xlfn._xlws.FILTER('PO GBW List'!$K$3:$K$15,  ('PO GBW List'!$L$3:$L$15=1))) * ('PO GBW List'!$L$3:$L$15 = 1)), "N/A")</f>
        <v>N/A</v>
      </c>
      <c r="E11" t="str" cm="1">
        <f t="array" ref="E11" xml:space="preserve"> _xlfn._xlws.FILTER('PO List'!$B$3:$B$29, 'PO List'!$Y$3:$Y$29 = MAX(_xlfn._xlws.FILTER('PO List'!$Y$3:$Y$29,  ('PO List'!$Z$3:$Z$29=1) * ('PO List'!G3:G29=1))) * ('PO List'!$Z$3:$Z$29 = 1) * ('PO List'!G3:G29=1))</f>
        <v>Michael Sien</v>
      </c>
      <c r="F11" s="4" t="str" cm="1">
        <f t="array" aca="1" ref="F11" ca="1" xml:space="preserve"> IF(C5 = "Y", _xlfn._xlws.FILTER('PO List'!$B$3:$B$29, 'PO List'!$N$3:$N$29 = MAX(_xlfn._xlws.FILTER('PO List'!$N$3:$N$29,  ('PO List'!$Z$3:$Z$29=1)* ('PO List'!$H$3:$H$29=1)*  ('PO List'!$F$3:$F$29 &gt; 3))) * ('PO List'!$Z$3:$Z$29 = 1) * ('PO List'!$H$3:$H$29=1) * ('PO List'!$F$3:$F$29 &gt; 3)), _xlfn._xlws.FILTER('PO List'!$B$3:$B$29, 'PO List'!$N$3:$N$29 = MAX(_xlfn._xlws.FILTER('PO List'!$N$3:$N$29,  ('PO List'!$Z$3:$Z$29=1)* ('PO List'!$H$3:$H$29=1))) * ('PO List'!$Z$3:$Z$29 = 1)* ('PO List'!$H$3:$H$29=1)))</f>
        <v>Lim Leng Boon</v>
      </c>
    </row>
    <row r="14" spans="2:8" x14ac:dyDescent="0.35">
      <c r="C14" t="str" cm="1">
        <f t="array" aca="1" ref="C14:C15" ca="1" xml:space="preserve"> _xlfn._xlws.FILTER('PO List'!$B$3:$B$29, 'PO List'!$R$3:$R$29 = MAX(_xlfn._xlws.FILTER('PO List'!$R$3:$R$29,  ('PO List'!$Z$3:$Z$29=1) * ('PO List'!F3:F29&gt;=3))) * ('PO List'!$Z$3:$Z$29 = 1) * ('PO List'!F3:F29&gt;=3))</f>
        <v>Kang Mi</v>
      </c>
    </row>
    <row r="15" spans="2:8" x14ac:dyDescent="0.35">
      <c r="C15" t="str">
        <f ca="1"/>
        <v>Joanne</v>
      </c>
    </row>
    <row r="18" spans="2:2" x14ac:dyDescent="0.35">
      <c r="B18" t="s">
        <v>396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5C91F-21A3-4E63-A2DC-06DB0809D90B}">
  <dimension ref="A1:Z52"/>
  <sheetViews>
    <sheetView tabSelected="1" zoomScale="62" zoomScaleNormal="85" workbookViewId="0">
      <pane xSplit="2" ySplit="2" topLeftCell="G3" activePane="bottomRight" state="frozen"/>
      <selection pane="topRight" activeCell="C1" sqref="C1"/>
      <selection pane="bottomLeft" activeCell="A2" sqref="A2"/>
      <selection pane="bottomRight" activeCell="Z24" sqref="Z24"/>
    </sheetView>
  </sheetViews>
  <sheetFormatPr defaultRowHeight="14.5" x14ac:dyDescent="0.35"/>
  <cols>
    <col min="1" max="1" width="4.7265625" customWidth="1"/>
    <col min="2" max="2" width="19.81640625" customWidth="1"/>
    <col min="3" max="3" width="18.26953125" customWidth="1"/>
    <col min="4" max="4" width="4.1796875" customWidth="1"/>
    <col min="5" max="5" width="17.1796875" customWidth="1"/>
    <col min="6" max="6" width="10.7265625" customWidth="1"/>
    <col min="7" max="7" width="9.453125" customWidth="1"/>
    <col min="8" max="8" width="11.453125" customWidth="1"/>
    <col min="9" max="9" width="18.81640625" customWidth="1"/>
    <col min="10" max="10" width="16.7265625" customWidth="1"/>
    <col min="11" max="11" width="16.54296875" customWidth="1"/>
    <col min="12" max="12" width="12.453125" customWidth="1"/>
    <col min="13" max="13" width="15.7265625" style="4" bestFit="1" customWidth="1"/>
    <col min="14" max="14" width="13.81640625" style="4" customWidth="1"/>
    <col min="15" max="15" width="10.453125" bestFit="1" customWidth="1"/>
    <col min="16" max="16" width="10.453125" customWidth="1"/>
    <col min="17" max="17" width="15.7265625" bestFit="1" customWidth="1"/>
    <col min="18" max="18" width="14.1796875" customWidth="1"/>
    <col min="19" max="19" width="10.26953125" bestFit="1" customWidth="1"/>
    <col min="20" max="20" width="10.26953125" customWidth="1"/>
    <col min="21" max="21" width="15.54296875" bestFit="1" customWidth="1"/>
    <col min="22" max="22" width="10.7265625" bestFit="1" customWidth="1"/>
    <col min="23" max="23" width="10.7265625" customWidth="1"/>
    <col min="24" max="24" width="12.453125" bestFit="1" customWidth="1"/>
    <col min="25" max="25" width="12.453125" customWidth="1"/>
    <col min="26" max="26" width="11.81640625" customWidth="1"/>
    <col min="27" max="27" width="15.1796875" customWidth="1"/>
  </cols>
  <sheetData>
    <row r="1" spans="1:26" x14ac:dyDescent="0.35">
      <c r="A1" t="s">
        <v>36</v>
      </c>
      <c r="B1">
        <v>2022</v>
      </c>
      <c r="E1" t="s">
        <v>336</v>
      </c>
      <c r="F1">
        <v>12</v>
      </c>
      <c r="G1" t="s">
        <v>337</v>
      </c>
    </row>
    <row r="2" spans="1:26" x14ac:dyDescent="0.35">
      <c r="A2" t="s">
        <v>0</v>
      </c>
      <c r="B2" t="s">
        <v>44</v>
      </c>
      <c r="C2" t="s">
        <v>329</v>
      </c>
      <c r="D2" t="s">
        <v>46</v>
      </c>
      <c r="E2" t="s">
        <v>324</v>
      </c>
      <c r="F2" t="s">
        <v>45</v>
      </c>
      <c r="G2" s="9" t="s">
        <v>2</v>
      </c>
      <c r="H2" s="9" t="s">
        <v>395</v>
      </c>
      <c r="I2" t="s">
        <v>393</v>
      </c>
      <c r="J2" t="s">
        <v>392</v>
      </c>
      <c r="K2" t="s">
        <v>338</v>
      </c>
      <c r="L2" t="s">
        <v>38</v>
      </c>
      <c r="M2" s="4" t="s">
        <v>39</v>
      </c>
      <c r="N2" s="4" t="s">
        <v>347</v>
      </c>
      <c r="O2" t="s">
        <v>339</v>
      </c>
      <c r="P2" t="s">
        <v>40</v>
      </c>
      <c r="Q2" t="s">
        <v>41</v>
      </c>
      <c r="R2" t="s">
        <v>346</v>
      </c>
      <c r="S2" t="s">
        <v>340</v>
      </c>
      <c r="T2" t="s">
        <v>37</v>
      </c>
      <c r="U2" t="s">
        <v>1</v>
      </c>
      <c r="V2" t="s">
        <v>342</v>
      </c>
      <c r="W2" t="s">
        <v>341</v>
      </c>
      <c r="X2" t="s">
        <v>42</v>
      </c>
      <c r="Y2" t="s">
        <v>356</v>
      </c>
      <c r="Z2" t="s">
        <v>343</v>
      </c>
    </row>
    <row r="3" spans="1:26" x14ac:dyDescent="0.35">
      <c r="A3">
        <v>1</v>
      </c>
      <c r="B3" t="s">
        <v>3</v>
      </c>
      <c r="C3" t="s">
        <v>330</v>
      </c>
      <c r="D3" t="s">
        <v>323</v>
      </c>
      <c r="E3" s="1">
        <v>37428</v>
      </c>
      <c r="F3">
        <f t="shared" ref="F3:F29" ca="1" si="0">INT((TODAY()-E3)/365)</f>
        <v>20</v>
      </c>
      <c r="G3">
        <v>0</v>
      </c>
      <c r="H3">
        <v>1</v>
      </c>
      <c r="I3">
        <f>SUMIFS('Project List'!$R$3:$R$500, 'Project List'!$I$3:$I$500, 'PO List'!$B3)</f>
        <v>1</v>
      </c>
      <c r="J3">
        <f ca="1">SUMIFS('Project List'!$R$3:$R$500, 'Project List'!$I$3:$I$500, 'PO List'!B3, 'Project List'!$N$3:$N$500, "&lt;"&amp;$F$1)</f>
        <v>1</v>
      </c>
      <c r="K3">
        <f>SUMIFS('Project List'!$Q$3:$Q$500, 'Project List'!$I$3:$I$500, 'PO List'!$B3)</f>
        <v>2</v>
      </c>
      <c r="L3">
        <f ca="1">SUMIFS('Project List'!$Q$3:$Q$500, 'Project List'!$I$3:$I$500, 'PO List'!B3, 'Project List'!$N$3:$N$500, "&lt;"&amp;$F$1)</f>
        <v>2</v>
      </c>
      <c r="M3" s="4" cm="1">
        <f t="array" ref="M3">IFERROR(MAX(_xlfn._xlws.FILTER('Project List'!$B$3:$B$500,(('Project List'!$I$3:$I$500='PO List'!$B3) * ('Project List'!$P$3:$P$500 =1)))), DATEVALUE("3-Apr-85"))</f>
        <v>44829</v>
      </c>
      <c r="N3">
        <f>IFERROR(RANK(M3, $M$3:$M$29), 30)</f>
        <v>14</v>
      </c>
      <c r="O3">
        <f>SUMIF('Project List'!$I$3:$I$500, 'PO List'!$B3,'Project List'!$O$3:$O$500)</f>
        <v>5</v>
      </c>
      <c r="P3">
        <f ca="1">SUMIFS('Project List'!$O$3:$O$500, 'Project List'!$I$3:$I$500, 'PO List'!$B3, 'Project List'!$N$3:$N$500, "&lt;"&amp;$F$1)</f>
        <v>5</v>
      </c>
      <c r="Q3" s="4" cm="1">
        <f t="array" ref="Q3">IFERROR(MAX(_xlfn._xlws.FILTER('Project List'!$B$3:$B$500,(('Project List'!$I$3:$I$500='PO List'!$B3) * ('Project List'!$O$3:$O$500 =1)))), DATEVALUE("3-Apr-85"))</f>
        <v>45034</v>
      </c>
      <c r="R3">
        <f>IFERROR(RANK(Q3, $Q$3:$Q$29), 30)</f>
        <v>1</v>
      </c>
      <c r="S3">
        <f>SUMIF('Project List'!$I$3:$I$500, 'PO List'!$B3,'Project List'!$K$3:$K$500)</f>
        <v>4</v>
      </c>
      <c r="T3">
        <f ca="1">SUMIFS('Project List'!$K$3:$K$500, 'Project List'!$I$3:$I$500, 'PO List'!$B3, 'Project List'!$N$3:$N$500, "&lt;"&amp;$F$1)</f>
        <v>4</v>
      </c>
      <c r="U3" s="4" cm="1">
        <f t="array" ref="U3">MAX(_xlfn._xlws.FILTER('Project List'!$B$3:$B$500,(('Project List'!$I$3:$I$500='PO List'!$B3) * ('Project List'!$K$3:$K$500 =1))))</f>
        <v>44829</v>
      </c>
      <c r="V3">
        <f>SUMIF('Project List'!$I$3:$I$500, 'PO List'!$B3,'Project List'!$L$3:$L$500)</f>
        <v>0</v>
      </c>
      <c r="W3">
        <f ca="1">SUMIFS('Project List'!$L$3:$L$500, 'Project List'!$I$3:$I$500, 'PO List'!$B3, 'Project List'!$N$3:$N$500, "&lt;"&amp;$F$1)</f>
        <v>0</v>
      </c>
      <c r="X3" s="4" cm="1">
        <f t="array" ref="X3">IFERROR(MAX(_xlfn._xlws.FILTER('Project List'!$B$3:$B$500,(('Project List'!$I$3:$I$500='PO List'!$B3) * ('Project List'!$L$3:$L$500 =1)))), DATEVALUE("3-Apr-85"))</f>
        <v>31140</v>
      </c>
      <c r="Y3">
        <f>IFERROR(RANK(X3, $X$3:$X$29), 30)</f>
        <v>10</v>
      </c>
      <c r="Z3">
        <v>1</v>
      </c>
    </row>
    <row r="4" spans="1:26" x14ac:dyDescent="0.35">
      <c r="A4">
        <v>2</v>
      </c>
      <c r="B4" t="s">
        <v>4</v>
      </c>
      <c r="C4" t="s">
        <v>330</v>
      </c>
      <c r="D4" t="s">
        <v>323</v>
      </c>
      <c r="E4" s="1">
        <v>42537</v>
      </c>
      <c r="F4">
        <f t="shared" ca="1" si="0"/>
        <v>6</v>
      </c>
      <c r="G4">
        <v>1</v>
      </c>
      <c r="H4">
        <v>1</v>
      </c>
      <c r="I4">
        <f>SUMIFS('Project List'!$R$3:$R$500, 'Project List'!$I$3:$I$500, 'PO List'!$B4)</f>
        <v>0</v>
      </c>
      <c r="J4">
        <f ca="1">SUMIFS('Project List'!$R$3:$R$500, 'Project List'!$I$3:$I$500, 'PO List'!B4, 'Project List'!$N$3:$N$500, "&lt;"&amp;$F$1)</f>
        <v>0</v>
      </c>
      <c r="K4">
        <f>SUMIFS('Project List'!$Q$3:$Q$500, 'Project List'!$I$3:$I$500, 'PO List'!$B4)</f>
        <v>7</v>
      </c>
      <c r="L4">
        <f ca="1">SUMIFS('Project List'!$Q$3:$Q$500, 'Project List'!$I$3:$I$500, 'PO List'!B4, 'Project List'!$N$3:$N$500, "&lt;"&amp;$F$1)</f>
        <v>7</v>
      </c>
      <c r="M4" s="4" cm="1">
        <f t="array" ref="M4">IFERROR(MAX(_xlfn._xlws.FILTER('Project List'!$B$3:$B$500,(('Project List'!$I$3:$I$500='PO List'!$B4) * ('Project List'!$P$3:$P$500 =1)))), DATEVALUE("3-Apr-85"))</f>
        <v>44692</v>
      </c>
      <c r="N4">
        <f t="shared" ref="N4:N21" si="1">IFERROR(RANK(M4, $M$3:$M$29), 30)</f>
        <v>19</v>
      </c>
      <c r="O4">
        <f>SUMIF('Project List'!$I$3:$I$500, 'PO List'!$B4,'Project List'!$O$3:$O$500)</f>
        <v>3</v>
      </c>
      <c r="P4">
        <f ca="1">SUMIFS('Project List'!$O$3:$O$500, 'Project List'!$I$3:$I$500, 'PO List'!$B4, 'Project List'!$N$3:$N$500, "&lt;"&amp;$F$1)</f>
        <v>3</v>
      </c>
      <c r="Q4" s="4" cm="1">
        <f t="array" ref="Q4">IFERROR(MAX(_xlfn._xlws.FILTER('Project List'!$B$3:$B$500,(('Project List'!$I$3:$I$500='PO List'!$B4) * ('Project List'!$O$3:$O$500 =1)))), DATEVALUE("3-Apr-85"))</f>
        <v>44967</v>
      </c>
      <c r="R4">
        <f t="shared" ref="R4:R29" si="2">IFERROR(RANK(Q4, $Q$3:$Q$29), 30)</f>
        <v>9</v>
      </c>
      <c r="S4">
        <f>SUMIF('Project List'!$I$3:$I$500, 'PO List'!$B4,'Project List'!$K$3:$K$500)</f>
        <v>2</v>
      </c>
      <c r="T4">
        <f ca="1">SUMIFS('Project List'!$K$3:$K$500, 'Project List'!$I$3:$I$500, 'PO List'!$B4, 'Project List'!$N$3:$N$500, "&lt;"&amp;$F$1)</f>
        <v>2</v>
      </c>
      <c r="U4" s="4" cm="1">
        <f t="array" ref="U4">MAX(_xlfn._xlws.FILTER('Project List'!$B$3:$B$500,(('Project List'!$I$3:$I$500='PO List'!$B4) * ('Project List'!$K$3:$K$500 =1))))</f>
        <v>44967</v>
      </c>
      <c r="V4">
        <f>SUMIF('Project List'!$I$3:$I$500, 'PO List'!$B4,'Project List'!$L$3:$L$500)</f>
        <v>9</v>
      </c>
      <c r="W4">
        <f ca="1">SUMIFS('Project List'!$L$3:$L$500, 'Project List'!$I$3:$I$500, 'PO List'!$B4, 'Project List'!$N$3:$N$500, "&lt;"&amp;$F$1)</f>
        <v>9</v>
      </c>
      <c r="X4" s="4" cm="1">
        <f t="array" ref="X4">IFERROR(MAX(_xlfn._xlws.FILTER('Project List'!$B$3:$B$500,(('Project List'!$I$3:$I$500='PO List'!$B4) * ('Project List'!$L$3:$L$500 =1)))), DATEVALUE("3-Apr-85"))</f>
        <v>44967</v>
      </c>
      <c r="Y4">
        <f t="shared" ref="Y4:Y29" si="3">IFERROR(RANK(X4, $X$3:$X$29), 30)</f>
        <v>3</v>
      </c>
      <c r="Z4">
        <v>1</v>
      </c>
    </row>
    <row r="5" spans="1:26" x14ac:dyDescent="0.35">
      <c r="A5">
        <v>3</v>
      </c>
      <c r="B5" t="s">
        <v>5</v>
      </c>
      <c r="C5" t="s">
        <v>330</v>
      </c>
      <c r="D5" t="s">
        <v>323</v>
      </c>
      <c r="E5" s="1">
        <v>35626</v>
      </c>
      <c r="F5">
        <f t="shared" ca="1" si="0"/>
        <v>25</v>
      </c>
      <c r="G5">
        <v>0</v>
      </c>
      <c r="H5">
        <v>1</v>
      </c>
      <c r="I5">
        <f>SUMIFS('Project List'!$R$3:$R$500, 'Project List'!$I$3:$I$500, 'PO List'!$B5)</f>
        <v>0</v>
      </c>
      <c r="J5">
        <f ca="1">SUMIFS('Project List'!$R$3:$R$500, 'Project List'!$I$3:$I$500, 'PO List'!B5, 'Project List'!$N$3:$N$500, "&lt;"&amp;$F$1)</f>
        <v>0</v>
      </c>
      <c r="K5">
        <f>SUMIFS('Project List'!$Q$3:$Q$500, 'Project List'!$I$3:$I$500, 'PO List'!$B5)</f>
        <v>3</v>
      </c>
      <c r="L5">
        <f ca="1">SUMIFS('Project List'!$Q$3:$Q$500, 'Project List'!$I$3:$I$500, 'PO List'!B5, 'Project List'!$N$3:$N$500, "&lt;"&amp;$F$1)</f>
        <v>3</v>
      </c>
      <c r="M5" s="4" cm="1">
        <f t="array" ref="M5">IFERROR(MAX(_xlfn._xlws.FILTER('Project List'!$B$3:$B$500,(('Project List'!$I$3:$I$500='PO List'!$B5) * ('Project List'!$P$3:$P$500 =1)))), DATEVALUE("3-Apr-85"))</f>
        <v>44484</v>
      </c>
      <c r="N5">
        <f t="shared" si="1"/>
        <v>22</v>
      </c>
      <c r="O5">
        <f>SUMIF('Project List'!$I$3:$I$500, 'PO List'!$B5,'Project List'!$O$3:$O$500)</f>
        <v>6</v>
      </c>
      <c r="P5">
        <f ca="1">SUMIFS('Project List'!$O$3:$O$500, 'Project List'!$I$3:$I$500, 'PO List'!$B5, 'Project List'!$N$3:$N$500, "&lt;"&amp;$F$1)</f>
        <v>6</v>
      </c>
      <c r="Q5" s="4" cm="1">
        <f t="array" ref="Q5">IFERROR(MAX(_xlfn._xlws.FILTER('Project List'!$B$3:$B$500,(('Project List'!$I$3:$I$500='PO List'!$B5) * ('Project List'!$O$3:$O$500 =1)))), DATEVALUE("3-Apr-85"))</f>
        <v>44988</v>
      </c>
      <c r="R5">
        <f t="shared" si="2"/>
        <v>7</v>
      </c>
      <c r="S5">
        <f>SUMIF('Project List'!$I$3:$I$500, 'PO List'!$B5,'Project List'!$K$3:$K$500)</f>
        <v>5</v>
      </c>
      <c r="T5">
        <f ca="1">SUMIFS('Project List'!$K$3:$K$500, 'Project List'!$I$3:$I$500, 'PO List'!$B5, 'Project List'!$N$3:$N$500, "&lt;"&amp;$F$1)</f>
        <v>5</v>
      </c>
      <c r="U5" s="4" cm="1">
        <f t="array" ref="U5">MAX(_xlfn._xlws.FILTER('Project List'!$B$3:$B$500,(('Project List'!$I$3:$I$500='PO List'!$B5) * ('Project List'!$K$3:$K$500 =1))))</f>
        <v>44988</v>
      </c>
      <c r="V5">
        <f>SUMIF('Project List'!$I$3:$I$500, 'PO List'!$B5,'Project List'!$L$3:$L$500)</f>
        <v>0</v>
      </c>
      <c r="W5">
        <f ca="1">SUMIFS('Project List'!$L$3:$L$500, 'Project List'!$I$3:$I$500, 'PO List'!$B5, 'Project List'!$N$3:$N$500, "&lt;"&amp;$F$1)</f>
        <v>0</v>
      </c>
      <c r="X5" s="4" cm="1">
        <f t="array" ref="X5">IFERROR(MAX(_xlfn._xlws.FILTER('Project List'!$B$3:$B$500,(('Project List'!$I$3:$I$500='PO List'!$B5) * ('Project List'!$L$3:$L$500 =1)))), DATEVALUE("3-Apr-85"))</f>
        <v>31140</v>
      </c>
      <c r="Y5">
        <f t="shared" si="3"/>
        <v>10</v>
      </c>
      <c r="Z5">
        <v>1</v>
      </c>
    </row>
    <row r="6" spans="1:26" x14ac:dyDescent="0.35">
      <c r="A6">
        <v>4</v>
      </c>
      <c r="B6" t="s">
        <v>6</v>
      </c>
      <c r="C6" t="s">
        <v>330</v>
      </c>
      <c r="D6" t="s">
        <v>323</v>
      </c>
      <c r="E6" s="1">
        <v>43057</v>
      </c>
      <c r="F6">
        <f t="shared" ca="1" si="0"/>
        <v>5</v>
      </c>
      <c r="G6">
        <v>0</v>
      </c>
      <c r="H6">
        <v>1</v>
      </c>
      <c r="I6">
        <f>SUMIFS('Project List'!$R$3:$R$500, 'Project List'!$I$3:$I$500, 'PO List'!$B6)</f>
        <v>0</v>
      </c>
      <c r="J6">
        <f ca="1">SUMIFS('Project List'!$R$3:$R$500, 'Project List'!$I$3:$I$500, 'PO List'!B6, 'Project List'!$N$3:$N$500, "&lt;"&amp;$F$1)</f>
        <v>0</v>
      </c>
      <c r="K6">
        <f>SUMIFS('Project List'!$Q$3:$Q$500, 'Project List'!$I$3:$I$500, 'PO List'!$B6)</f>
        <v>3</v>
      </c>
      <c r="L6">
        <f ca="1">SUMIFS('Project List'!$Q$3:$Q$500, 'Project List'!$I$3:$I$500, 'PO List'!B6, 'Project List'!$N$3:$N$500, "&lt;"&amp;$F$1)</f>
        <v>3</v>
      </c>
      <c r="M6" s="4" cm="1">
        <f t="array" ref="M6">IFERROR(MAX(_xlfn._xlws.FILTER('Project List'!$B$3:$B$500,(('Project List'!$I$3:$I$500='PO List'!$B6) * ('Project List'!$P$3:$P$500 =1)))), DATEVALUE("3-Apr-85"))</f>
        <v>44385</v>
      </c>
      <c r="N6">
        <f t="shared" si="1"/>
        <v>23</v>
      </c>
      <c r="O6">
        <f>SUMIF('Project List'!$I$3:$I$500, 'PO List'!$B6,'Project List'!$O$3:$O$500)</f>
        <v>4</v>
      </c>
      <c r="P6">
        <f ca="1">SUMIFS('Project List'!$O$3:$O$500, 'Project List'!$I$3:$I$500, 'PO List'!$B6, 'Project List'!$N$3:$N$500, "&lt;"&amp;$F$1)</f>
        <v>4</v>
      </c>
      <c r="Q6" s="4" cm="1">
        <f t="array" ref="Q6">IFERROR(MAX(_xlfn._xlws.FILTER('Project List'!$B$3:$B$500,(('Project List'!$I$3:$I$500='PO List'!$B6) * ('Project List'!$O$3:$O$500 =1)))), DATEVALUE("3-Apr-85"))</f>
        <v>45030</v>
      </c>
      <c r="R6">
        <f t="shared" si="2"/>
        <v>2</v>
      </c>
      <c r="S6">
        <f>SUMIF('Project List'!$I$3:$I$500, 'PO List'!$B6,'Project List'!$K$3:$K$500)</f>
        <v>2</v>
      </c>
      <c r="T6">
        <f ca="1">SUMIFS('Project List'!$K$3:$K$500, 'Project List'!$I$3:$I$500, 'PO List'!$B6, 'Project List'!$N$3:$N$500, "&lt;"&amp;$F$1)</f>
        <v>2</v>
      </c>
      <c r="U6" s="4" cm="1">
        <f t="array" ref="U6">MAX(_xlfn._xlws.FILTER('Project List'!$B$3:$B$500,(('Project List'!$I$3:$I$500='PO List'!$B6) * ('Project List'!$K$3:$K$500 =1))))</f>
        <v>44774</v>
      </c>
      <c r="V6">
        <f>SUMIF('Project List'!$I$3:$I$500, 'PO List'!$B6,'Project List'!$L$3:$L$500)</f>
        <v>0</v>
      </c>
      <c r="W6">
        <f ca="1">SUMIFS('Project List'!$L$3:$L$500, 'Project List'!$I$3:$I$500, 'PO List'!$B6, 'Project List'!$N$3:$N$500, "&lt;"&amp;$F$1)</f>
        <v>0</v>
      </c>
      <c r="X6" s="4" cm="1">
        <f t="array" ref="X6">IFERROR(MAX(_xlfn._xlws.FILTER('Project List'!$B$3:$B$500,(('Project List'!$I$3:$I$500='PO List'!$B6) * ('Project List'!$L$3:$L$500 =1)))), DATEVALUE("3-Apr-85"))</f>
        <v>31140</v>
      </c>
      <c r="Y6">
        <f t="shared" si="3"/>
        <v>10</v>
      </c>
      <c r="Z6">
        <v>1</v>
      </c>
    </row>
    <row r="7" spans="1:26" x14ac:dyDescent="0.35">
      <c r="A7">
        <v>5</v>
      </c>
      <c r="B7" t="s">
        <v>7</v>
      </c>
      <c r="C7" t="s">
        <v>330</v>
      </c>
      <c r="D7" t="s">
        <v>323</v>
      </c>
      <c r="E7" s="1">
        <v>42013</v>
      </c>
      <c r="F7">
        <f t="shared" ca="1" si="0"/>
        <v>8</v>
      </c>
      <c r="G7">
        <v>0</v>
      </c>
      <c r="H7">
        <v>1</v>
      </c>
      <c r="I7">
        <f>SUMIFS('Project List'!$R$3:$R$500, 'Project List'!$I$3:$I$500, 'PO List'!$B7)</f>
        <v>0</v>
      </c>
      <c r="J7">
        <f ca="1">SUMIFS('Project List'!$R$3:$R$500, 'Project List'!$I$3:$I$500, 'PO List'!B7, 'Project List'!$N$3:$N$500, "&lt;"&amp;$F$1)</f>
        <v>0</v>
      </c>
      <c r="K7">
        <f>SUMIFS('Project List'!$Q$3:$Q$500, 'Project List'!$I$3:$I$500, 'PO List'!$B7)</f>
        <v>5</v>
      </c>
      <c r="L7">
        <f ca="1">SUMIFS('Project List'!$Q$3:$Q$500, 'Project List'!$I$3:$I$500, 'PO List'!B7, 'Project List'!$N$3:$N$500, "&lt;"&amp;$F$1)</f>
        <v>5</v>
      </c>
      <c r="M7" s="4" cm="1">
        <f t="array" ref="M7">IFERROR(MAX(_xlfn._xlws.FILTER('Project List'!$B$3:$B$500,(('Project List'!$I$3:$I$500='PO List'!$B7) * ('Project List'!$P$3:$P$500 =1)))), DATEVALUE("3-Apr-85"))</f>
        <v>44923</v>
      </c>
      <c r="N7">
        <f t="shared" si="1"/>
        <v>5</v>
      </c>
      <c r="O7">
        <f>SUMIF('Project List'!$I$3:$I$500, 'PO List'!$B7,'Project List'!$O$3:$O$500)</f>
        <v>4</v>
      </c>
      <c r="P7">
        <f ca="1">SUMIFS('Project List'!$O$3:$O$500, 'Project List'!$I$3:$I$500, 'PO List'!$B7, 'Project List'!$N$3:$N$500, "&lt;"&amp;$F$1)</f>
        <v>4</v>
      </c>
      <c r="Q7" s="4" cm="1">
        <f t="array" ref="Q7">IFERROR(MAX(_xlfn._xlws.FILTER('Project List'!$B$3:$B$500,(('Project List'!$I$3:$I$500='PO List'!$B7) * ('Project List'!$O$3:$O$500 =1)))), DATEVALUE("3-Apr-85"))</f>
        <v>44946</v>
      </c>
      <c r="R7">
        <f t="shared" si="2"/>
        <v>12</v>
      </c>
      <c r="S7">
        <f>SUMIF('Project List'!$I$3:$I$500, 'PO List'!$B7,'Project List'!$K$3:$K$500)</f>
        <v>2</v>
      </c>
      <c r="T7">
        <f ca="1">SUMIFS('Project List'!$K$3:$K$500, 'Project List'!$I$3:$I$500, 'PO List'!$B7, 'Project List'!$N$3:$N$500, "&lt;"&amp;$F$1)</f>
        <v>2</v>
      </c>
      <c r="U7" s="4" cm="1">
        <f t="array" ref="U7">MAX(_xlfn._xlws.FILTER('Project List'!$B$3:$B$500,(('Project List'!$I$3:$I$500='PO List'!$B7) * ('Project List'!$K$3:$K$500 =1))))</f>
        <v>44946</v>
      </c>
      <c r="V7">
        <f>SUMIF('Project List'!$I$3:$I$500, 'PO List'!$B7,'Project List'!$L$3:$L$500)</f>
        <v>4</v>
      </c>
      <c r="W7">
        <f ca="1">SUMIFS('Project List'!$L$3:$L$500, 'Project List'!$I$3:$I$500, 'PO List'!$B7, 'Project List'!$N$3:$N$500, "&lt;"&amp;$F$1)</f>
        <v>4</v>
      </c>
      <c r="X7" s="4" cm="1">
        <f t="array" ref="X7">IFERROR(MAX(_xlfn._xlws.FILTER('Project List'!$B$3:$B$500,(('Project List'!$I$3:$I$500='PO List'!$B7) * ('Project List'!$L$3:$L$500 =1)))), DATEVALUE("3-Apr-85"))</f>
        <v>44377</v>
      </c>
      <c r="Y7">
        <f t="shared" si="3"/>
        <v>9</v>
      </c>
      <c r="Z7">
        <v>1</v>
      </c>
    </row>
    <row r="8" spans="1:26" x14ac:dyDescent="0.35">
      <c r="A8">
        <v>6</v>
      </c>
      <c r="B8" t="s">
        <v>8</v>
      </c>
      <c r="C8" t="s">
        <v>330</v>
      </c>
      <c r="D8" t="s">
        <v>323</v>
      </c>
      <c r="E8" s="1">
        <v>43664</v>
      </c>
      <c r="F8">
        <f t="shared" ca="1" si="0"/>
        <v>3</v>
      </c>
      <c r="G8">
        <v>0</v>
      </c>
      <c r="H8">
        <v>1</v>
      </c>
      <c r="I8">
        <f>SUMIFS('Project List'!$R$3:$R$500, 'Project List'!$I$3:$I$500, 'PO List'!$B8)</f>
        <v>0</v>
      </c>
      <c r="J8">
        <f ca="1">SUMIFS('Project List'!$R$3:$R$500, 'Project List'!$I$3:$I$500, 'PO List'!B8, 'Project List'!$N$3:$N$500, "&lt;"&amp;$F$1)</f>
        <v>0</v>
      </c>
      <c r="K8">
        <f>SUMIFS('Project List'!$Q$3:$Q$500, 'Project List'!$I$3:$I$500, 'PO List'!$B8)</f>
        <v>2</v>
      </c>
      <c r="L8">
        <f ca="1">SUMIFS('Project List'!$Q$3:$Q$500, 'Project List'!$I$3:$I$500, 'PO List'!B8, 'Project List'!$N$3:$N$500, "&lt;"&amp;$F$1)</f>
        <v>2</v>
      </c>
      <c r="M8" s="4" cm="1">
        <f t="array" ref="M8">IFERROR(MAX(_xlfn._xlws.FILTER('Project List'!$B$3:$B$500,(('Project List'!$I$3:$I$500='PO List'!$B8) * ('Project List'!$P$3:$P$500 =1)))), DATEVALUE("3-Apr-85"))</f>
        <v>44490</v>
      </c>
      <c r="N8">
        <f t="shared" si="1"/>
        <v>21</v>
      </c>
      <c r="O8">
        <f>SUMIF('Project List'!$I$3:$I$500, 'PO List'!$B8,'Project List'!$O$3:$O$500)</f>
        <v>1</v>
      </c>
      <c r="P8">
        <f ca="1">SUMIFS('Project List'!$O$3:$O$500, 'Project List'!$I$3:$I$500, 'PO List'!$B8, 'Project List'!$N$3:$N$500, "&lt;"&amp;$F$1)</f>
        <v>1</v>
      </c>
      <c r="Q8" s="4" cm="1">
        <f t="array" ref="Q8">IFERROR(MAX(_xlfn._xlws.FILTER('Project List'!$B$3:$B$500,(('Project List'!$I$3:$I$500='PO List'!$B8) * ('Project List'!$O$3:$O$500 =1)))), DATEVALUE("3-Apr-85"))</f>
        <v>44942</v>
      </c>
      <c r="R8">
        <f t="shared" si="2"/>
        <v>13</v>
      </c>
      <c r="S8">
        <f>SUMIF('Project List'!$I$3:$I$500, 'PO List'!$B8,'Project List'!$K$3:$K$500)</f>
        <v>0</v>
      </c>
      <c r="T8">
        <f ca="1">SUMIFS('Project List'!$K$3:$K$500, 'Project List'!$I$3:$I$500, 'PO List'!$B8, 'Project List'!$N$3:$N$500, "&lt;"&amp;$F$1)</f>
        <v>0</v>
      </c>
      <c r="U8" s="4" t="e" cm="1" vm="1">
        <f t="array" ref="U8">MAX(_xlfn._xlws.FILTER('Project List'!$B$3:$B$500,(('Project List'!$I$3:$I$500='PO List'!$B8) * ('Project List'!$K$3:$K$500 =1))))</f>
        <v>#VALUE!</v>
      </c>
      <c r="V8">
        <f>SUMIF('Project List'!$I$3:$I$500, 'PO List'!$B8,'Project List'!$L$3:$L$500)</f>
        <v>0</v>
      </c>
      <c r="W8">
        <f ca="1">SUMIFS('Project List'!$L$3:$L$500, 'Project List'!$I$3:$I$500, 'PO List'!$B8, 'Project List'!$N$3:$N$500, "&lt;"&amp;$F$1)</f>
        <v>0</v>
      </c>
      <c r="X8" s="4" cm="1">
        <f t="array" ref="X8">IFERROR(MAX(_xlfn._xlws.FILTER('Project List'!$B$3:$B$500,(('Project List'!$I$3:$I$500='PO List'!$B8) * ('Project List'!$L$3:$L$500 =1)))), DATEVALUE("3-Apr-85"))</f>
        <v>31140</v>
      </c>
      <c r="Y8">
        <f t="shared" si="3"/>
        <v>10</v>
      </c>
      <c r="Z8">
        <v>1</v>
      </c>
    </row>
    <row r="9" spans="1:26" x14ac:dyDescent="0.35">
      <c r="A9">
        <v>7</v>
      </c>
      <c r="B9" t="s">
        <v>9</v>
      </c>
      <c r="C9" t="s">
        <v>330</v>
      </c>
      <c r="D9" t="s">
        <v>323</v>
      </c>
      <c r="E9" s="1">
        <v>41564</v>
      </c>
      <c r="F9">
        <f t="shared" ca="1" si="0"/>
        <v>9</v>
      </c>
      <c r="G9">
        <v>1</v>
      </c>
      <c r="H9">
        <v>1</v>
      </c>
      <c r="I9">
        <f>SUMIFS('Project List'!$R$3:$R$500, 'Project List'!$I$3:$I$500, 'PO List'!$B9)</f>
        <v>0</v>
      </c>
      <c r="J9">
        <f ca="1">SUMIFS('Project List'!$R$3:$R$500, 'Project List'!$I$3:$I$500, 'PO List'!B9, 'Project List'!$N$3:$N$500, "&lt;"&amp;$F$1)</f>
        <v>0</v>
      </c>
      <c r="K9">
        <f>SUMIFS('Project List'!$Q$3:$Q$500, 'Project List'!$I$3:$I$500, 'PO List'!$B9)</f>
        <v>2</v>
      </c>
      <c r="L9">
        <f ca="1">SUMIFS('Project List'!$Q$3:$Q$500, 'Project List'!$I$3:$I$500, 'PO List'!B9, 'Project List'!$N$3:$N$500, "&lt;"&amp;$F$1)</f>
        <v>2</v>
      </c>
      <c r="M9" s="4" cm="1">
        <f t="array" ref="M9">IFERROR(MAX(_xlfn._xlws.FILTER('Project List'!$B$3:$B$500,(('Project List'!$I$3:$I$500='PO List'!$B9) * ('Project List'!$P$3:$P$500 =1)))), DATEVALUE("3-Apr-85"))</f>
        <v>44749</v>
      </c>
      <c r="N9">
        <f t="shared" si="1"/>
        <v>17</v>
      </c>
      <c r="O9">
        <f>SUMIF('Project List'!$I$3:$I$500, 'PO List'!$B9,'Project List'!$O$3:$O$500)</f>
        <v>2</v>
      </c>
      <c r="P9">
        <f ca="1">SUMIFS('Project List'!$O$3:$O$500, 'Project List'!$I$3:$I$500, 'PO List'!$B9, 'Project List'!$N$3:$N$500, "&lt;"&amp;$F$1)</f>
        <v>2</v>
      </c>
      <c r="Q9" s="4" cm="1">
        <f t="array" ref="Q9">IFERROR(MAX(_xlfn._xlws.FILTER('Project List'!$B$3:$B$500,(('Project List'!$I$3:$I$500='PO List'!$B9) * ('Project List'!$O$3:$O$500 =1)))), DATEVALUE("3-Apr-85"))</f>
        <v>44900</v>
      </c>
      <c r="R9">
        <f t="shared" si="2"/>
        <v>15</v>
      </c>
      <c r="S9">
        <f>SUMIF('Project List'!$I$3:$I$500, 'PO List'!$B9,'Project List'!$K$3:$K$500)</f>
        <v>1</v>
      </c>
      <c r="T9">
        <f ca="1">SUMIFS('Project List'!$K$3:$K$500, 'Project List'!$I$3:$I$500, 'PO List'!$B9, 'Project List'!$N$3:$N$500, "&lt;"&amp;$F$1)</f>
        <v>1</v>
      </c>
      <c r="U9" s="4" cm="1">
        <f t="array" ref="U9">MAX(_xlfn._xlws.FILTER('Project List'!$B$3:$B$500,(('Project List'!$I$3:$I$500='PO List'!$B9) * ('Project List'!$K$3:$K$500 =1))))</f>
        <v>44900</v>
      </c>
      <c r="V9">
        <f>SUMIF('Project List'!$I$3:$I$500, 'PO List'!$B9,'Project List'!$L$3:$L$500)</f>
        <v>2</v>
      </c>
      <c r="W9">
        <f ca="1">SUMIFS('Project List'!$L$3:$L$500, 'Project List'!$I$3:$I$500, 'PO List'!$B9, 'Project List'!$N$3:$N$500, "&lt;"&amp;$F$1)</f>
        <v>2</v>
      </c>
      <c r="X9" s="4" cm="1">
        <f t="array" ref="X9">IFERROR(MAX(_xlfn._xlws.FILTER('Project List'!$B$3:$B$500,(('Project List'!$I$3:$I$500='PO List'!$B9) * ('Project List'!$L$3:$L$500 =1)))), DATEVALUE("3-Apr-85"))</f>
        <v>44900</v>
      </c>
      <c r="Y9">
        <f t="shared" si="3"/>
        <v>8</v>
      </c>
      <c r="Z9">
        <v>1</v>
      </c>
    </row>
    <row r="10" spans="1:26" x14ac:dyDescent="0.35">
      <c r="A10">
        <v>8</v>
      </c>
      <c r="B10" t="s">
        <v>10</v>
      </c>
      <c r="C10" t="s">
        <v>330</v>
      </c>
      <c r="D10" t="s">
        <v>323</v>
      </c>
      <c r="E10" s="1">
        <v>42635</v>
      </c>
      <c r="F10">
        <f t="shared" ca="1" si="0"/>
        <v>6</v>
      </c>
      <c r="G10">
        <v>0</v>
      </c>
      <c r="H10">
        <v>1</v>
      </c>
      <c r="I10">
        <f>SUMIFS('Project List'!$R$3:$R$500, 'Project List'!$I$3:$I$500, 'PO List'!$B10)</f>
        <v>1</v>
      </c>
      <c r="J10">
        <f ca="1">SUMIFS('Project List'!$R$3:$R$500, 'Project List'!$I$3:$I$500, 'PO List'!B10, 'Project List'!$N$3:$N$500, "&lt;"&amp;$F$1)</f>
        <v>1</v>
      </c>
      <c r="K10">
        <f>SUMIFS('Project List'!$Q$3:$Q$500, 'Project List'!$I$3:$I$500, 'PO List'!$B10)</f>
        <v>3</v>
      </c>
      <c r="L10">
        <f ca="1">SUMIFS('Project List'!$Q$3:$Q$500, 'Project List'!$I$3:$I$500, 'PO List'!B10, 'Project List'!$N$3:$N$500, "&lt;"&amp;$F$1)</f>
        <v>3</v>
      </c>
      <c r="M10" s="4" cm="1">
        <f t="array" ref="M10">IFERROR(MAX(_xlfn._xlws.FILTER('Project List'!$B$3:$B$500,(('Project List'!$I$3:$I$500='PO List'!$B10) * ('Project List'!$P$3:$P$500 =1)))), DATEVALUE("3-Apr-85"))</f>
        <v>45044</v>
      </c>
      <c r="N10">
        <f t="shared" si="1"/>
        <v>2</v>
      </c>
      <c r="O10">
        <f>SUMIF('Project List'!$I$3:$I$500, 'PO List'!$B10,'Project List'!$O$3:$O$500)</f>
        <v>3</v>
      </c>
      <c r="P10">
        <f ca="1">SUMIFS('Project List'!$O$3:$O$500, 'Project List'!$I$3:$I$500, 'PO List'!$B10, 'Project List'!$N$3:$N$500, "&lt;"&amp;$F$1)</f>
        <v>3</v>
      </c>
      <c r="Q10" s="4" cm="1">
        <f t="array" ref="Q10">IFERROR(MAX(_xlfn._xlws.FILTER('Project List'!$B$3:$B$500,(('Project List'!$I$3:$I$500='PO List'!$B10) * ('Project List'!$O$3:$O$500 =1)))), DATEVALUE("3-Apr-85"))</f>
        <v>44834</v>
      </c>
      <c r="R10">
        <f t="shared" si="2"/>
        <v>19</v>
      </c>
      <c r="S10">
        <f>SUMIF('Project List'!$I$3:$I$500, 'PO List'!$B10,'Project List'!$K$3:$K$500)</f>
        <v>3</v>
      </c>
      <c r="T10">
        <f ca="1">SUMIFS('Project List'!$K$3:$K$500, 'Project List'!$I$3:$I$500, 'PO List'!$B10, 'Project List'!$N$3:$N$500, "&lt;"&amp;$F$1)</f>
        <v>3</v>
      </c>
      <c r="U10" s="4" cm="1">
        <f t="array" ref="U10">MAX(_xlfn._xlws.FILTER('Project List'!$B$3:$B$500,(('Project List'!$I$3:$I$500='PO List'!$B10) * ('Project List'!$K$3:$K$500 =1))))</f>
        <v>44840</v>
      </c>
      <c r="V10">
        <f>SUMIF('Project List'!$I$3:$I$500, 'PO List'!$B10,'Project List'!$L$3:$L$500)</f>
        <v>0</v>
      </c>
      <c r="W10">
        <f ca="1">SUMIFS('Project List'!$L$3:$L$500, 'Project List'!$I$3:$I$500, 'PO List'!$B10, 'Project List'!$N$3:$N$500, "&lt;"&amp;$F$1)</f>
        <v>0</v>
      </c>
      <c r="X10" s="4" cm="1">
        <f t="array" ref="X10">IFERROR(MAX(_xlfn._xlws.FILTER('Project List'!$B$3:$B$500,(('Project List'!$I$3:$I$500='PO List'!$B10) * ('Project List'!$L$3:$L$500 =1)))), DATEVALUE("3-Apr-85"))</f>
        <v>31140</v>
      </c>
      <c r="Y10">
        <f t="shared" si="3"/>
        <v>10</v>
      </c>
      <c r="Z10">
        <v>1</v>
      </c>
    </row>
    <row r="11" spans="1:26" x14ac:dyDescent="0.35">
      <c r="A11">
        <v>9</v>
      </c>
      <c r="B11" t="s">
        <v>11</v>
      </c>
      <c r="C11" t="s">
        <v>331</v>
      </c>
      <c r="D11" t="s">
        <v>323</v>
      </c>
      <c r="E11" s="1">
        <v>40836</v>
      </c>
      <c r="F11">
        <f t="shared" ca="1" si="0"/>
        <v>11</v>
      </c>
      <c r="G11">
        <v>1</v>
      </c>
      <c r="H11">
        <v>1</v>
      </c>
      <c r="I11">
        <f>SUMIFS('Project List'!$R$3:$R$500, 'Project List'!$I$3:$I$500, 'PO List'!$B11)</f>
        <v>1</v>
      </c>
      <c r="J11">
        <f ca="1">SUMIFS('Project List'!$R$3:$R$500, 'Project List'!$I$3:$I$500, 'PO List'!B11, 'Project List'!$N$3:$N$500, "&lt;"&amp;$F$1)</f>
        <v>1</v>
      </c>
      <c r="K11">
        <f>SUMIFS('Project List'!$Q$3:$Q$500, 'Project List'!$I$3:$I$500, 'PO List'!$B11)</f>
        <v>8</v>
      </c>
      <c r="L11">
        <f ca="1">SUMIFS('Project List'!$Q$3:$Q$500, 'Project List'!$I$3:$I$500, 'PO List'!B11, 'Project List'!$N$3:$N$500, "&lt;"&amp;$F$1)</f>
        <v>8</v>
      </c>
      <c r="M11" s="4" cm="1">
        <f t="array" ref="M11">IFERROR(MAX(_xlfn._xlws.FILTER('Project List'!$B$3:$B$500,(('Project List'!$I$3:$I$500='PO List'!$B11) * ('Project List'!$P$3:$P$500 =1)))), DATEVALUE("3-Apr-85"))</f>
        <v>44869</v>
      </c>
      <c r="N11">
        <f t="shared" si="1"/>
        <v>12</v>
      </c>
      <c r="O11">
        <f>SUMIF('Project List'!$I$3:$I$500, 'PO List'!$B11,'Project List'!$O$3:$O$500)</f>
        <v>3</v>
      </c>
      <c r="P11">
        <f ca="1">SUMIFS('Project List'!$O$3:$O$500, 'Project List'!$I$3:$I$500, 'PO List'!$B11, 'Project List'!$N$3:$N$500, "&lt;"&amp;$F$1)</f>
        <v>3</v>
      </c>
      <c r="Q11" s="4" cm="1">
        <f t="array" ref="Q11">IFERROR(MAX(_xlfn._xlws.FILTER('Project List'!$B$3:$B$500,(('Project List'!$I$3:$I$500='PO List'!$B11) * ('Project List'!$O$3:$O$500 =1)))), DATEVALUE("3-Apr-85"))</f>
        <v>44951</v>
      </c>
      <c r="R11">
        <f t="shared" si="2"/>
        <v>11</v>
      </c>
      <c r="S11">
        <f>SUMIF('Project List'!$I$3:$I$500, 'PO List'!$B11,'Project List'!$K$3:$K$500)</f>
        <v>3</v>
      </c>
      <c r="T11">
        <f ca="1">SUMIFS('Project List'!$K$3:$K$500, 'Project List'!$I$3:$I$500, 'PO List'!$B11, 'Project List'!$N$3:$N$500, "&lt;"&amp;$F$1)</f>
        <v>3</v>
      </c>
      <c r="U11" s="4" cm="1">
        <f t="array" ref="U11">MAX(_xlfn._xlws.FILTER('Project List'!$B$3:$B$500,(('Project List'!$I$3:$I$500='PO List'!$B11) * ('Project List'!$K$3:$K$500 =1))))</f>
        <v>44951</v>
      </c>
      <c r="V11">
        <f>SUMIF('Project List'!$I$3:$I$500, 'PO List'!$B11,'Project List'!$L$3:$L$500)</f>
        <v>9</v>
      </c>
      <c r="W11">
        <f ca="1">SUMIFS('Project List'!$L$3:$L$500, 'Project List'!$I$3:$I$500, 'PO List'!$B11, 'Project List'!$N$3:$N$500, "&lt;"&amp;$F$1)</f>
        <v>9</v>
      </c>
      <c r="X11" s="4" cm="1">
        <f t="array" ref="X11">IFERROR(MAX(_xlfn._xlws.FILTER('Project List'!$B$3:$B$500,(('Project List'!$I$3:$I$500='PO List'!$B11) * ('Project List'!$L$3:$L$500 =1)))), DATEVALUE("3-Apr-85"))</f>
        <v>44951</v>
      </c>
      <c r="Y11">
        <f t="shared" si="3"/>
        <v>5</v>
      </c>
      <c r="Z11">
        <v>1</v>
      </c>
    </row>
    <row r="12" spans="1:26" x14ac:dyDescent="0.35">
      <c r="A12">
        <v>10</v>
      </c>
      <c r="B12" t="s">
        <v>12</v>
      </c>
      <c r="C12" t="s">
        <v>331</v>
      </c>
      <c r="D12" t="s">
        <v>323</v>
      </c>
      <c r="E12" s="1">
        <v>42143</v>
      </c>
      <c r="F12">
        <f t="shared" ca="1" si="0"/>
        <v>7</v>
      </c>
      <c r="G12">
        <v>1</v>
      </c>
      <c r="H12">
        <v>1</v>
      </c>
      <c r="I12">
        <f>SUMIFS('Project List'!$R$3:$R$500, 'Project List'!$I$3:$I$500, 'PO List'!$B12)</f>
        <v>0</v>
      </c>
      <c r="J12">
        <f ca="1">SUMIFS('Project List'!$R$3:$R$500, 'Project List'!$I$3:$I$500, 'PO List'!B12, 'Project List'!$N$3:$N$500, "&lt;"&amp;$F$1)</f>
        <v>0</v>
      </c>
      <c r="K12">
        <f>SUMIFS('Project List'!$Q$3:$Q$500, 'Project List'!$I$3:$I$500, 'PO List'!$B12)</f>
        <v>9</v>
      </c>
      <c r="L12">
        <f ca="1">SUMIFS('Project List'!$Q$3:$Q$500, 'Project List'!$I$3:$I$500, 'PO List'!B12, 'Project List'!$N$3:$N$500, "&lt;"&amp;$F$1)</f>
        <v>9</v>
      </c>
      <c r="M12" s="4" cm="1">
        <f t="array" ref="M12">IFERROR(MAX(_xlfn._xlws.FILTER('Project List'!$B$3:$B$500,(('Project List'!$I$3:$I$500='PO List'!$B12) * ('Project List'!$P$3:$P$500 =1)))), DATEVALUE("3-Apr-85"))</f>
        <v>44873</v>
      </c>
      <c r="N12">
        <f t="shared" si="1"/>
        <v>10</v>
      </c>
      <c r="O12">
        <f>SUMIF('Project List'!$I$3:$I$500, 'PO List'!$B12,'Project List'!$O$3:$O$500)</f>
        <v>5</v>
      </c>
      <c r="P12">
        <f ca="1">SUMIFS('Project List'!$O$3:$O$500, 'Project List'!$I$3:$I$500, 'PO List'!$B12, 'Project List'!$N$3:$N$500, "&lt;"&amp;$F$1)</f>
        <v>5</v>
      </c>
      <c r="Q12" s="4" cm="1">
        <f t="array" ref="Q12">IFERROR(MAX(_xlfn._xlws.FILTER('Project List'!$B$3:$B$500,(('Project List'!$I$3:$I$500='PO List'!$B12) * ('Project List'!$O$3:$O$500 =1)))), DATEVALUE("3-Apr-85"))</f>
        <v>44981</v>
      </c>
      <c r="R12">
        <f t="shared" si="2"/>
        <v>8</v>
      </c>
      <c r="S12">
        <f>SUMIF('Project List'!$I$3:$I$500, 'PO List'!$B12,'Project List'!$K$3:$K$500)</f>
        <v>4</v>
      </c>
      <c r="T12">
        <f ca="1">SUMIFS('Project List'!$K$3:$K$500, 'Project List'!$I$3:$I$500, 'PO List'!$B12, 'Project List'!$N$3:$N$500, "&lt;"&amp;$F$1)</f>
        <v>4</v>
      </c>
      <c r="U12" s="4" cm="1">
        <f t="array" ref="U12">MAX(_xlfn._xlws.FILTER('Project List'!$B$3:$B$500,(('Project List'!$I$3:$I$500='PO List'!$B12) * ('Project List'!$K$3:$K$500 =1))))</f>
        <v>44981</v>
      </c>
      <c r="V12">
        <f>SUMIF('Project List'!$I$3:$I$500, 'PO List'!$B12,'Project List'!$L$3:$L$500)</f>
        <v>8</v>
      </c>
      <c r="W12">
        <f ca="1">SUMIFS('Project List'!$L$3:$L$500, 'Project List'!$I$3:$I$500, 'PO List'!$B12, 'Project List'!$N$3:$N$500, "&lt;"&amp;$F$1)</f>
        <v>8</v>
      </c>
      <c r="X12" s="4" cm="1">
        <f t="array" ref="X12">IFERROR(MAX(_xlfn._xlws.FILTER('Project List'!$B$3:$B$500,(('Project List'!$I$3:$I$500='PO List'!$B12) * ('Project List'!$L$3:$L$500 =1)))), DATEVALUE("3-Apr-85"))</f>
        <v>44981</v>
      </c>
      <c r="Y12">
        <f t="shared" si="3"/>
        <v>2</v>
      </c>
      <c r="Z12">
        <v>1</v>
      </c>
    </row>
    <row r="13" spans="1:26" x14ac:dyDescent="0.35">
      <c r="A13">
        <v>11</v>
      </c>
      <c r="B13" t="s">
        <v>13</v>
      </c>
      <c r="C13" t="s">
        <v>331</v>
      </c>
      <c r="D13" t="s">
        <v>323</v>
      </c>
      <c r="E13" s="1">
        <v>43804</v>
      </c>
      <c r="F13">
        <f t="shared" ca="1" si="0"/>
        <v>3</v>
      </c>
      <c r="G13">
        <v>0</v>
      </c>
      <c r="H13">
        <v>1</v>
      </c>
      <c r="I13">
        <f>SUMIFS('Project List'!$R$3:$R$500, 'Project List'!$I$3:$I$500, 'PO List'!$B13)</f>
        <v>0</v>
      </c>
      <c r="J13">
        <f ca="1">SUMIFS('Project List'!$R$3:$R$500, 'Project List'!$I$3:$I$500, 'PO List'!B13, 'Project List'!$N$3:$N$500, "&lt;"&amp;$F$1)</f>
        <v>0</v>
      </c>
      <c r="K13">
        <f>SUMIFS('Project List'!$Q$3:$Q$500, 'Project List'!$I$3:$I$500, 'PO List'!$B13)</f>
        <v>2</v>
      </c>
      <c r="L13">
        <f ca="1">SUMIFS('Project List'!$Q$3:$Q$500, 'Project List'!$I$3:$I$500, 'PO List'!B13, 'Project List'!$N$3:$N$500, "&lt;"&amp;$F$1)</f>
        <v>2</v>
      </c>
      <c r="M13" s="4" cm="1">
        <f t="array" ref="M13">IFERROR(MAX(_xlfn._xlws.FILTER('Project List'!$B$3:$B$500,(('Project List'!$I$3:$I$500='PO List'!$B13) * ('Project List'!$P$3:$P$500 =1)))), DATEVALUE("3-Apr-85"))</f>
        <v>44879</v>
      </c>
      <c r="N13">
        <f t="shared" si="1"/>
        <v>9</v>
      </c>
      <c r="O13">
        <f>SUMIF('Project List'!$I$3:$I$500, 'PO List'!$B13,'Project List'!$O$3:$O$500)</f>
        <v>1</v>
      </c>
      <c r="P13">
        <f ca="1">SUMIFS('Project List'!$O$3:$O$500, 'Project List'!$I$3:$I$500, 'PO List'!$B13, 'Project List'!$N$3:$N$500, "&lt;"&amp;$F$1)</f>
        <v>1</v>
      </c>
      <c r="Q13" s="4" cm="1">
        <f t="array" ref="Q13">IFERROR(MAX(_xlfn._xlws.FILTER('Project List'!$B$3:$B$500,(('Project List'!$I$3:$I$500='PO List'!$B13) * ('Project List'!$O$3:$O$500 =1)))), DATEVALUE("3-Apr-85"))</f>
        <v>45020</v>
      </c>
      <c r="R13">
        <f t="shared" si="2"/>
        <v>5</v>
      </c>
      <c r="S13">
        <f>SUMIF('Project List'!$I$3:$I$500, 'PO List'!$B13,'Project List'!$K$3:$K$500)</f>
        <v>0</v>
      </c>
      <c r="T13">
        <f ca="1">SUMIFS('Project List'!$K$3:$K$500, 'Project List'!$I$3:$I$500, 'PO List'!$B13, 'Project List'!$N$3:$N$500, "&lt;"&amp;$F$1)</f>
        <v>0</v>
      </c>
      <c r="U13" s="4" t="e" cm="1" vm="1">
        <f t="array" ref="U13">MAX(_xlfn._xlws.FILTER('Project List'!$B$3:$B$500,(('Project List'!$I$3:$I$500='PO List'!$B13) * ('Project List'!$K$3:$K$500 =1))))</f>
        <v>#VALUE!</v>
      </c>
      <c r="V13">
        <f>SUMIF('Project List'!$I$3:$I$500, 'PO List'!$B13,'Project List'!$L$3:$L$500)</f>
        <v>0</v>
      </c>
      <c r="W13">
        <f ca="1">SUMIFS('Project List'!$L$3:$L$500, 'Project List'!$I$3:$I$500, 'PO List'!$B13, 'Project List'!$N$3:$N$500, "&lt;"&amp;$F$1)</f>
        <v>0</v>
      </c>
      <c r="X13" s="4" cm="1">
        <f t="array" ref="X13">IFERROR(MAX(_xlfn._xlws.FILTER('Project List'!$B$3:$B$500,(('Project List'!$I$3:$I$500='PO List'!$B13) * ('Project List'!$L$3:$L$500 =1)))), DATEVALUE("3-Apr-85"))</f>
        <v>31140</v>
      </c>
      <c r="Y13">
        <f t="shared" si="3"/>
        <v>10</v>
      </c>
      <c r="Z13">
        <v>1</v>
      </c>
    </row>
    <row r="14" spans="1:26" x14ac:dyDescent="0.35">
      <c r="A14">
        <v>12</v>
      </c>
      <c r="B14" t="s">
        <v>14</v>
      </c>
      <c r="C14" t="s">
        <v>331</v>
      </c>
      <c r="D14" t="s">
        <v>323</v>
      </c>
      <c r="E14" s="1">
        <v>44280</v>
      </c>
      <c r="F14">
        <f t="shared" ca="1" si="0"/>
        <v>2</v>
      </c>
      <c r="G14">
        <v>0</v>
      </c>
      <c r="H14">
        <v>1</v>
      </c>
      <c r="I14">
        <f>SUMIFS('Project List'!$R$3:$R$500, 'Project List'!$I$3:$I$500, 'PO List'!$B14)</f>
        <v>0</v>
      </c>
      <c r="J14">
        <f ca="1">SUMIFS('Project List'!$R$3:$R$500, 'Project List'!$I$3:$I$500, 'PO List'!B14, 'Project List'!$N$3:$N$500, "&lt;"&amp;$F$1)</f>
        <v>0</v>
      </c>
      <c r="K14">
        <f>SUMIFS('Project List'!$Q$3:$Q$500, 'Project List'!$I$3:$I$500, 'PO List'!$B14)</f>
        <v>1</v>
      </c>
      <c r="L14">
        <f ca="1">SUMIFS('Project List'!$Q$3:$Q$500, 'Project List'!$I$3:$I$500, 'PO List'!B14, 'Project List'!$N$3:$N$500, "&lt;"&amp;$F$1)</f>
        <v>1</v>
      </c>
      <c r="M14" s="4" cm="1">
        <f t="array" ref="M14">IFERROR(MAX(_xlfn._xlws.FILTER('Project List'!$B$3:$B$500,(('Project List'!$I$3:$I$500='PO List'!$B14) * ('Project List'!$P$3:$P$500 =1)))), DATEVALUE("3-Apr-85"))</f>
        <v>44620</v>
      </c>
      <c r="N14">
        <f t="shared" si="1"/>
        <v>20</v>
      </c>
      <c r="O14">
        <f>SUMIF('Project List'!$I$3:$I$500, 'PO List'!$B14,'Project List'!$O$3:$O$500)</f>
        <v>0</v>
      </c>
      <c r="P14">
        <f ca="1">SUMIFS('Project List'!$O$3:$O$500, 'Project List'!$I$3:$I$500, 'PO List'!$B14, 'Project List'!$N$3:$N$500, "&lt;"&amp;$F$1)</f>
        <v>0</v>
      </c>
      <c r="Q14" s="4" cm="1">
        <f t="array" ref="Q14">IFERROR(MAX(_xlfn._xlws.FILTER('Project List'!$B$3:$B$500,(('Project List'!$I$3:$I$500='PO List'!$B14) * ('Project List'!$O$3:$O$500 =1)))), DATEVALUE("3-Apr-85"))</f>
        <v>31140</v>
      </c>
      <c r="R14">
        <f t="shared" si="2"/>
        <v>25</v>
      </c>
      <c r="S14">
        <f>SUMIF('Project List'!$I$3:$I$500, 'PO List'!$B14,'Project List'!$K$3:$K$500)</f>
        <v>0</v>
      </c>
      <c r="T14">
        <f ca="1">SUMIFS('Project List'!$K$3:$K$500, 'Project List'!$I$3:$I$500, 'PO List'!$B14, 'Project List'!$N$3:$N$500, "&lt;"&amp;$F$1)</f>
        <v>0</v>
      </c>
      <c r="U14" s="4" t="e" cm="1" vm="1">
        <f t="array" ref="U14">MAX(_xlfn._xlws.FILTER('Project List'!$B$3:$B$500,(('Project List'!$I$3:$I$500='PO List'!$B14) * ('Project List'!$K$3:$K$500 =1))))</f>
        <v>#VALUE!</v>
      </c>
      <c r="V14">
        <f>SUMIF('Project List'!$I$3:$I$500, 'PO List'!$B14,'Project List'!$L$3:$L$500)</f>
        <v>0</v>
      </c>
      <c r="W14">
        <f ca="1">SUMIFS('Project List'!$L$3:$L$500, 'Project List'!$I$3:$I$500, 'PO List'!$B14, 'Project List'!$N$3:$N$500, "&lt;"&amp;$F$1)</f>
        <v>0</v>
      </c>
      <c r="X14" s="4" cm="1">
        <f t="array" ref="X14">IFERROR(MAX(_xlfn._xlws.FILTER('Project List'!$B$3:$B$500,(('Project List'!$I$3:$I$500='PO List'!$B14) * ('Project List'!$L$3:$L$500 =1)))), DATEVALUE("3-Apr-85"))</f>
        <v>31140</v>
      </c>
      <c r="Y14">
        <f t="shared" si="3"/>
        <v>10</v>
      </c>
      <c r="Z14">
        <v>1</v>
      </c>
    </row>
    <row r="15" spans="1:26" x14ac:dyDescent="0.35">
      <c r="A15">
        <v>13</v>
      </c>
      <c r="B15" t="s">
        <v>15</v>
      </c>
      <c r="C15" t="s">
        <v>331</v>
      </c>
      <c r="D15" t="s">
        <v>323</v>
      </c>
      <c r="E15" s="1">
        <v>42537</v>
      </c>
      <c r="F15">
        <f t="shared" ca="1" si="0"/>
        <v>6</v>
      </c>
      <c r="G15">
        <v>0</v>
      </c>
      <c r="H15">
        <v>1</v>
      </c>
      <c r="I15">
        <f>SUMIFS('Project List'!$R$3:$R$500, 'Project List'!$I$3:$I$500, 'PO List'!$B15)</f>
        <v>0</v>
      </c>
      <c r="J15">
        <f ca="1">SUMIFS('Project List'!$R$3:$R$500, 'Project List'!$I$3:$I$500, 'PO List'!B15, 'Project List'!$N$3:$N$500, "&lt;"&amp;$F$1)</f>
        <v>0</v>
      </c>
      <c r="K15">
        <f>SUMIFS('Project List'!$Q$3:$Q$500, 'Project List'!$I$3:$I$500, 'PO List'!$B15)</f>
        <v>3</v>
      </c>
      <c r="L15">
        <f ca="1">SUMIFS('Project List'!$Q$3:$Q$500, 'Project List'!$I$3:$I$500, 'PO List'!B15, 'Project List'!$N$3:$N$500, "&lt;"&amp;$F$1)</f>
        <v>3</v>
      </c>
      <c r="M15" s="4" cm="1">
        <f t="array" ref="M15">IFERROR(MAX(_xlfn._xlws.FILTER('Project List'!$B$3:$B$500,(('Project List'!$I$3:$I$500='PO List'!$B15) * ('Project List'!$P$3:$P$500 =1)))), DATEVALUE("3-Apr-85"))</f>
        <v>44182</v>
      </c>
      <c r="N15">
        <f t="shared" si="1"/>
        <v>25</v>
      </c>
      <c r="O15">
        <f>SUMIF('Project List'!$I$3:$I$500, 'PO List'!$B15,'Project List'!$O$3:$O$500)</f>
        <v>3</v>
      </c>
      <c r="P15">
        <f ca="1">SUMIFS('Project List'!$O$3:$O$500, 'Project List'!$I$3:$I$500, 'PO List'!$B15, 'Project List'!$N$3:$N$500, "&lt;"&amp;$F$1)</f>
        <v>3</v>
      </c>
      <c r="Q15" s="4" cm="1">
        <f t="array" ref="Q15">IFERROR(MAX(_xlfn._xlws.FILTER('Project List'!$B$3:$B$500,(('Project List'!$I$3:$I$500='PO List'!$B15) * ('Project List'!$O$3:$O$500 =1)))), DATEVALUE("3-Apr-85"))</f>
        <v>44819</v>
      </c>
      <c r="R15">
        <f t="shared" si="2"/>
        <v>20</v>
      </c>
      <c r="S15">
        <f>SUMIF('Project List'!$I$3:$I$500, 'PO List'!$B15,'Project List'!$K$3:$K$500)</f>
        <v>2</v>
      </c>
      <c r="T15">
        <f ca="1">SUMIFS('Project List'!$K$3:$K$500, 'Project List'!$I$3:$I$500, 'PO List'!$B15, 'Project List'!$N$3:$N$500, "&lt;"&amp;$F$1)</f>
        <v>2</v>
      </c>
      <c r="U15" s="4" cm="1">
        <f t="array" ref="U15">MAX(_xlfn._xlws.FILTER('Project List'!$B$3:$B$500,(('Project List'!$I$3:$I$500='PO List'!$B15) * ('Project List'!$K$3:$K$500 =1))))</f>
        <v>44819</v>
      </c>
      <c r="V15">
        <f>SUMIF('Project List'!$I$3:$I$500, 'PO List'!$B15,'Project List'!$L$3:$L$500)</f>
        <v>0</v>
      </c>
      <c r="W15">
        <f ca="1">SUMIFS('Project List'!$L$3:$L$500, 'Project List'!$I$3:$I$500, 'PO List'!$B15, 'Project List'!$N$3:$N$500, "&lt;"&amp;$F$1)</f>
        <v>0</v>
      </c>
      <c r="X15" s="4" cm="1">
        <f t="array" ref="X15">IFERROR(MAX(_xlfn._xlws.FILTER('Project List'!$B$3:$B$500,(('Project List'!$I$3:$I$500='PO List'!$B15) * ('Project List'!$L$3:$L$500 =1)))), DATEVALUE("3-Apr-85"))</f>
        <v>31140</v>
      </c>
      <c r="Y15">
        <f t="shared" si="3"/>
        <v>10</v>
      </c>
      <c r="Z15">
        <v>1</v>
      </c>
    </row>
    <row r="16" spans="1:26" x14ac:dyDescent="0.35">
      <c r="A16">
        <v>14</v>
      </c>
      <c r="B16" t="s">
        <v>16</v>
      </c>
      <c r="C16" t="s">
        <v>332</v>
      </c>
      <c r="D16" t="s">
        <v>323</v>
      </c>
      <c r="E16" s="1">
        <v>37124</v>
      </c>
      <c r="F16">
        <f t="shared" ca="1" si="0"/>
        <v>21</v>
      </c>
      <c r="G16">
        <v>1</v>
      </c>
      <c r="H16">
        <v>1</v>
      </c>
      <c r="I16">
        <f>SUMIFS('Project List'!$R$3:$R$500, 'Project List'!$I$3:$I$500, 'PO List'!$B16)</f>
        <v>1</v>
      </c>
      <c r="J16">
        <f ca="1">SUMIFS('Project List'!$R$3:$R$500, 'Project List'!$I$3:$I$500, 'PO List'!B16, 'Project List'!$N$3:$N$500, "&lt;"&amp;$F$1)</f>
        <v>1</v>
      </c>
      <c r="K16">
        <f>SUMIFS('Project List'!$Q$3:$Q$500, 'Project List'!$I$3:$I$500, 'PO List'!$B16)</f>
        <v>8</v>
      </c>
      <c r="L16">
        <f ca="1">SUMIFS('Project List'!$Q$3:$Q$500, 'Project List'!$I$3:$I$500, 'PO List'!B16, 'Project List'!$N$3:$N$500, "&lt;"&amp;$F$1)</f>
        <v>8</v>
      </c>
      <c r="M16" s="4" cm="1">
        <f t="array" ref="M16">IFERROR(MAX(_xlfn._xlws.FILTER('Project List'!$B$3:$B$500,(('Project List'!$I$3:$I$500='PO List'!$B16) * ('Project List'!$P$3:$P$500 =1)))), DATEVALUE("3-Apr-85"))</f>
        <v>44797</v>
      </c>
      <c r="N16">
        <f t="shared" si="1"/>
        <v>15</v>
      </c>
      <c r="O16">
        <f>SUMIF('Project List'!$I$3:$I$500, 'PO List'!$B16,'Project List'!$O$3:$O$500)</f>
        <v>5</v>
      </c>
      <c r="P16">
        <f ca="1">SUMIFS('Project List'!$O$3:$O$500, 'Project List'!$I$3:$I$500, 'PO List'!$B16, 'Project List'!$N$3:$N$500, "&lt;"&amp;$F$1)</f>
        <v>5</v>
      </c>
      <c r="Q16" s="4" cm="1">
        <f t="array" ref="Q16">IFERROR(MAX(_xlfn._xlws.FILTER('Project List'!$B$3:$B$500,(('Project List'!$I$3:$I$500='PO List'!$B16) * ('Project List'!$O$3:$O$500 =1)))), DATEVALUE("3-Apr-85"))</f>
        <v>44963</v>
      </c>
      <c r="R16">
        <f t="shared" si="2"/>
        <v>10</v>
      </c>
      <c r="S16">
        <f>SUMIF('Project List'!$I$3:$I$500, 'PO List'!$B16,'Project List'!$K$3:$K$500)</f>
        <v>5</v>
      </c>
      <c r="T16">
        <f ca="1">SUMIFS('Project List'!$K$3:$K$500, 'Project List'!$I$3:$I$500, 'PO List'!$B16, 'Project List'!$N$3:$N$500, "&lt;"&amp;$F$1)</f>
        <v>5</v>
      </c>
      <c r="U16" s="4" cm="1">
        <f t="array" ref="U16">MAX(_xlfn._xlws.FILTER('Project List'!$B$3:$B$500,(('Project List'!$I$3:$I$500='PO List'!$B16) * ('Project List'!$K$3:$K$500 =1))))</f>
        <v>44963</v>
      </c>
      <c r="V16">
        <f>SUMIF('Project List'!$I$3:$I$500, 'PO List'!$B16,'Project List'!$L$3:$L$500)</f>
        <v>10</v>
      </c>
      <c r="W16">
        <f ca="1">SUMIFS('Project List'!$L$3:$L$500, 'Project List'!$I$3:$I$500, 'PO List'!$B16, 'Project List'!$N$3:$N$500, "&lt;"&amp;$F$1)</f>
        <v>10</v>
      </c>
      <c r="X16" s="4" cm="1">
        <f t="array" ref="X16">IFERROR(MAX(_xlfn._xlws.FILTER('Project List'!$B$3:$B$500,(('Project List'!$I$3:$I$500='PO List'!$B16) * ('Project List'!$L$3:$L$500 =1)))), DATEVALUE("3-Apr-85"))</f>
        <v>44963</v>
      </c>
      <c r="Y16">
        <f t="shared" si="3"/>
        <v>4</v>
      </c>
      <c r="Z16">
        <v>1</v>
      </c>
    </row>
    <row r="17" spans="1:26" x14ac:dyDescent="0.35">
      <c r="A17">
        <v>15</v>
      </c>
      <c r="B17" t="s">
        <v>101</v>
      </c>
      <c r="C17" t="s">
        <v>332</v>
      </c>
      <c r="D17" t="s">
        <v>323</v>
      </c>
      <c r="E17" s="1">
        <v>38979</v>
      </c>
      <c r="F17">
        <f t="shared" ca="1" si="0"/>
        <v>16</v>
      </c>
      <c r="G17">
        <v>0</v>
      </c>
      <c r="H17">
        <v>1</v>
      </c>
      <c r="I17">
        <f>SUMIFS('Project List'!$R$3:$R$500, 'Project List'!$I$3:$I$500, 'PO List'!$B17)</f>
        <v>0</v>
      </c>
      <c r="J17">
        <f ca="1">SUMIFS('Project List'!$R$3:$R$500, 'Project List'!$I$3:$I$500, 'PO List'!B17, 'Project List'!$N$3:$N$500, "&lt;"&amp;$F$1)</f>
        <v>0</v>
      </c>
      <c r="K17">
        <f>SUMIFS('Project List'!$Q$3:$Q$500, 'Project List'!$I$3:$I$500, 'PO List'!$B17)</f>
        <v>3</v>
      </c>
      <c r="L17">
        <f ca="1">SUMIFS('Project List'!$Q$3:$Q$500, 'Project List'!$I$3:$I$500, 'PO List'!B17, 'Project List'!$N$3:$N$500, "&lt;"&amp;$F$1)</f>
        <v>3</v>
      </c>
      <c r="M17" s="4" cm="1">
        <f t="array" ref="M17">IFERROR(MAX(_xlfn._xlws.FILTER('Project List'!$B$3:$B$500,(('Project List'!$I$3:$I$500='PO List'!$B17) * ('Project List'!$P$3:$P$500 =1)))), DATEVALUE("3-Apr-85"))</f>
        <v>44260</v>
      </c>
      <c r="N17">
        <f t="shared" si="1"/>
        <v>24</v>
      </c>
      <c r="O17">
        <f>SUMIF('Project List'!$I$3:$I$500, 'PO List'!$B17,'Project List'!$O$3:$O$500)</f>
        <v>4</v>
      </c>
      <c r="P17">
        <f ca="1">SUMIFS('Project List'!$O$3:$O$500, 'Project List'!$I$3:$I$500, 'PO List'!$B17, 'Project List'!$N$3:$N$500, "&lt;"&amp;$F$1)</f>
        <v>4</v>
      </c>
      <c r="Q17" s="4" cm="1">
        <f t="array" ref="Q17">IFERROR(MAX(_xlfn._xlws.FILTER('Project List'!$B$3:$B$500,(('Project List'!$I$3:$I$500='PO List'!$B17) * ('Project List'!$O$3:$O$500 =1)))), DATEVALUE("3-Apr-85"))</f>
        <v>44809</v>
      </c>
      <c r="R17">
        <f t="shared" si="2"/>
        <v>21</v>
      </c>
      <c r="S17">
        <f>SUMIF('Project List'!$I$3:$I$500, 'PO List'!$B17,'Project List'!$K$3:$K$500)</f>
        <v>3</v>
      </c>
      <c r="T17">
        <f ca="1">SUMIFS('Project List'!$K$3:$K$500, 'Project List'!$I$3:$I$500, 'PO List'!$B17, 'Project List'!$N$3:$N$500, "&lt;"&amp;$F$1)</f>
        <v>3</v>
      </c>
      <c r="U17" s="4" cm="1">
        <f t="array" ref="U17">MAX(_xlfn._xlws.FILTER('Project List'!$B$3:$B$500,(('Project List'!$I$3:$I$500='PO List'!$B17) * ('Project List'!$K$3:$K$500 =1))))</f>
        <v>44809</v>
      </c>
      <c r="V17">
        <f>SUMIF('Project List'!$I$3:$I$500, 'PO List'!$B17,'Project List'!$L$3:$L$500)</f>
        <v>0</v>
      </c>
      <c r="W17">
        <f ca="1">SUMIFS('Project List'!$L$3:$L$500, 'Project List'!$I$3:$I$500, 'PO List'!$B17, 'Project List'!$N$3:$N$500, "&lt;"&amp;$F$1)</f>
        <v>0</v>
      </c>
      <c r="X17" s="4" cm="1">
        <f t="array" ref="X17">IFERROR(MAX(_xlfn._xlws.FILTER('Project List'!$B$3:$B$500,(('Project List'!$I$3:$I$500='PO List'!$B17) * ('Project List'!$L$3:$L$500 =1)))), DATEVALUE("3-Apr-85"))</f>
        <v>31140</v>
      </c>
      <c r="Y17">
        <f t="shared" si="3"/>
        <v>10</v>
      </c>
      <c r="Z17">
        <v>0</v>
      </c>
    </row>
    <row r="18" spans="1:26" x14ac:dyDescent="0.35">
      <c r="A18">
        <v>16</v>
      </c>
      <c r="B18" t="s">
        <v>17</v>
      </c>
      <c r="C18" t="s">
        <v>332</v>
      </c>
      <c r="D18" t="s">
        <v>323</v>
      </c>
      <c r="E18" s="1">
        <v>42572</v>
      </c>
      <c r="F18">
        <f t="shared" ca="1" si="0"/>
        <v>6</v>
      </c>
      <c r="G18">
        <v>0</v>
      </c>
      <c r="H18">
        <v>1</v>
      </c>
      <c r="I18">
        <f>SUMIFS('Project List'!$R$3:$R$500, 'Project List'!$I$3:$I$500, 'PO List'!$B18)</f>
        <v>0</v>
      </c>
      <c r="J18">
        <f ca="1">SUMIFS('Project List'!$R$3:$R$500, 'Project List'!$I$3:$I$500, 'PO List'!B18, 'Project List'!$N$3:$N$500, "&lt;"&amp;$F$1)</f>
        <v>0</v>
      </c>
      <c r="K18">
        <f>SUMIFS('Project List'!$Q$3:$Q$500, 'Project List'!$I$3:$I$500, 'PO List'!$B18)</f>
        <v>5</v>
      </c>
      <c r="L18">
        <f ca="1">SUMIFS('Project List'!$Q$3:$Q$500, 'Project List'!$I$3:$I$500, 'PO List'!B18, 'Project List'!$N$3:$N$500, "&lt;"&amp;$F$1)</f>
        <v>5</v>
      </c>
      <c r="M18" s="4" cm="1">
        <f t="array" ref="M18">IFERROR(MAX(_xlfn._xlws.FILTER('Project List'!$B$3:$B$500,(('Project List'!$I$3:$I$500='PO List'!$B18) * ('Project List'!$P$3:$P$500 =1)))), DATEVALUE("3-Apr-85"))</f>
        <v>45054</v>
      </c>
      <c r="N18">
        <f t="shared" si="1"/>
        <v>1</v>
      </c>
      <c r="O18">
        <f>SUMIF('Project List'!$I$3:$I$500, 'PO List'!$B18,'Project List'!$O$3:$O$500)</f>
        <v>4</v>
      </c>
      <c r="P18">
        <f ca="1">SUMIFS('Project List'!$O$3:$O$500, 'Project List'!$I$3:$I$500, 'PO List'!$B18, 'Project List'!$N$3:$N$500, "&lt;"&amp;$F$1)</f>
        <v>4</v>
      </c>
      <c r="Q18" s="4" cm="1">
        <f t="array" ref="Q18">IFERROR(MAX(_xlfn._xlws.FILTER('Project List'!$B$3:$B$500,(('Project List'!$I$3:$I$500='PO List'!$B18) * ('Project List'!$O$3:$O$500 =1)))), DATEVALUE("3-Apr-85"))</f>
        <v>44879</v>
      </c>
      <c r="R18">
        <f t="shared" si="2"/>
        <v>17</v>
      </c>
      <c r="S18">
        <f>SUMIF('Project List'!$I$3:$I$500, 'PO List'!$B18,'Project List'!$K$3:$K$500)</f>
        <v>3</v>
      </c>
      <c r="T18">
        <f ca="1">SUMIFS('Project List'!$K$3:$K$500, 'Project List'!$I$3:$I$500, 'PO List'!$B18, 'Project List'!$N$3:$N$500, "&lt;"&amp;$F$1)</f>
        <v>3</v>
      </c>
      <c r="U18" s="4" cm="1">
        <f t="array" ref="U18">MAX(_xlfn._xlws.FILTER('Project List'!$B$3:$B$500,(('Project List'!$I$3:$I$500='PO List'!$B18) * ('Project List'!$K$3:$K$500 =1))))</f>
        <v>44879</v>
      </c>
      <c r="V18">
        <f>SUMIF('Project List'!$I$3:$I$500, 'PO List'!$B18,'Project List'!$L$3:$L$500)</f>
        <v>0</v>
      </c>
      <c r="W18">
        <f ca="1">SUMIFS('Project List'!$L$3:$L$500, 'Project List'!$I$3:$I$500, 'PO List'!$B18, 'Project List'!$N$3:$N$500, "&lt;"&amp;$F$1)</f>
        <v>0</v>
      </c>
      <c r="X18" s="4" cm="1">
        <f t="array" ref="X18">IFERROR(MAX(_xlfn._xlws.FILTER('Project List'!$B$3:$B$500,(('Project List'!$I$3:$I$500='PO List'!$B18) * ('Project List'!$L$3:$L$500 =1)))), DATEVALUE("3-Apr-85"))</f>
        <v>31140</v>
      </c>
      <c r="Y18">
        <f t="shared" si="3"/>
        <v>10</v>
      </c>
      <c r="Z18">
        <v>1</v>
      </c>
    </row>
    <row r="19" spans="1:26" x14ac:dyDescent="0.35">
      <c r="A19">
        <v>17</v>
      </c>
      <c r="B19" t="s">
        <v>18</v>
      </c>
      <c r="C19" t="s">
        <v>332</v>
      </c>
      <c r="D19" t="s">
        <v>323</v>
      </c>
      <c r="E19" s="1">
        <v>43448</v>
      </c>
      <c r="F19">
        <f t="shared" ca="1" si="0"/>
        <v>4</v>
      </c>
      <c r="G19">
        <v>1</v>
      </c>
      <c r="H19">
        <v>1</v>
      </c>
      <c r="I19">
        <f>SUMIFS('Project List'!$R$3:$R$500, 'Project List'!$I$3:$I$500, 'PO List'!$B19)</f>
        <v>1</v>
      </c>
      <c r="J19">
        <f ca="1">SUMIFS('Project List'!$R$3:$R$500, 'Project List'!$I$3:$I$500, 'PO List'!B19, 'Project List'!$N$3:$N$500, "&lt;"&amp;$F$1)</f>
        <v>1</v>
      </c>
      <c r="K19">
        <f>SUMIFS('Project List'!$Q$3:$Q$500, 'Project List'!$I$3:$I$500, 'PO List'!$B19)</f>
        <v>8</v>
      </c>
      <c r="L19">
        <f ca="1">SUMIFS('Project List'!$Q$3:$Q$500, 'Project List'!$I$3:$I$500, 'PO List'!B19, 'Project List'!$N$3:$N$500, "&lt;"&amp;$F$1)</f>
        <v>8</v>
      </c>
      <c r="M19" s="4" cm="1">
        <f t="array" ref="M19">IFERROR(MAX(_xlfn._xlws.FILTER('Project List'!$B$3:$B$500,(('Project List'!$I$3:$I$500='PO List'!$B19) * ('Project List'!$P$3:$P$500 =1)))), DATEVALUE("3-Apr-85"))</f>
        <v>44909</v>
      </c>
      <c r="N19">
        <f t="shared" si="1"/>
        <v>7</v>
      </c>
      <c r="O19">
        <f>SUMIF('Project List'!$I$3:$I$500, 'PO List'!$B19,'Project List'!$O$3:$O$500)</f>
        <v>0</v>
      </c>
      <c r="P19">
        <f ca="1">SUMIFS('Project List'!$O$3:$O$500, 'Project List'!$I$3:$I$500, 'PO List'!$B19, 'Project List'!$N$3:$N$500, "&lt;"&amp;$F$1)</f>
        <v>0</v>
      </c>
      <c r="Q19" s="4" cm="1">
        <f t="array" ref="Q19">IFERROR(MAX(_xlfn._xlws.FILTER('Project List'!$B$3:$B$500,(('Project List'!$I$3:$I$500='PO List'!$B19) * ('Project List'!$O$3:$O$500 =1)))), DATEVALUE("3-Apr-85"))</f>
        <v>31140</v>
      </c>
      <c r="R19">
        <f t="shared" si="2"/>
        <v>25</v>
      </c>
      <c r="S19">
        <f>SUMIF('Project List'!$I$3:$I$500, 'PO List'!$B19,'Project List'!$K$3:$K$500)</f>
        <v>1</v>
      </c>
      <c r="T19">
        <f ca="1">SUMIFS('Project List'!$K$3:$K$500, 'Project List'!$I$3:$I$500, 'PO List'!$B19, 'Project List'!$N$3:$N$500, "&lt;"&amp;$F$1)</f>
        <v>1</v>
      </c>
      <c r="U19" s="4" cm="1">
        <f t="array" ref="U19">MAX(_xlfn._xlws.FILTER('Project List'!$B$3:$B$500,(('Project List'!$I$3:$I$500='PO List'!$B19) * ('Project List'!$K$3:$K$500 =1))))</f>
        <v>44728</v>
      </c>
      <c r="V19">
        <f>SUMIF('Project List'!$I$3:$I$500, 'PO List'!$B19,'Project List'!$L$3:$L$500)</f>
        <v>8</v>
      </c>
      <c r="W19">
        <f ca="1">SUMIFS('Project List'!$L$3:$L$500, 'Project List'!$I$3:$I$500, 'PO List'!$B19, 'Project List'!$N$3:$N$500, "&lt;"&amp;$F$1)</f>
        <v>8</v>
      </c>
      <c r="X19" s="4" cm="1">
        <f t="array" ref="X19">IFERROR(MAX(_xlfn._xlws.FILTER('Project List'!$B$3:$B$500,(('Project List'!$I$3:$I$500='PO List'!$B19) * ('Project List'!$L$3:$L$500 =1)))), DATEVALUE("3-Apr-85"))</f>
        <v>44909</v>
      </c>
      <c r="Y19">
        <f t="shared" si="3"/>
        <v>7</v>
      </c>
      <c r="Z19">
        <v>1</v>
      </c>
    </row>
    <row r="20" spans="1:26" x14ac:dyDescent="0.35">
      <c r="A20">
        <v>18</v>
      </c>
      <c r="B20" t="s">
        <v>19</v>
      </c>
      <c r="C20" t="s">
        <v>332</v>
      </c>
      <c r="D20" t="s">
        <v>323</v>
      </c>
      <c r="E20" s="1">
        <v>43363</v>
      </c>
      <c r="F20">
        <f t="shared" ca="1" si="0"/>
        <v>4</v>
      </c>
      <c r="G20">
        <v>0</v>
      </c>
      <c r="H20">
        <v>1</v>
      </c>
      <c r="I20">
        <f>SUMIFS('Project List'!$R$3:$R$500, 'Project List'!$I$3:$I$500, 'PO List'!$B20)</f>
        <v>2</v>
      </c>
      <c r="J20">
        <f ca="1">SUMIFS('Project List'!$R$3:$R$500, 'Project List'!$I$3:$I$500, 'PO List'!B20, 'Project List'!$N$3:$N$500, "&lt;"&amp;$F$1)</f>
        <v>2</v>
      </c>
      <c r="K20">
        <f>SUMIFS('Project List'!$Q$3:$Q$500, 'Project List'!$I$3:$I$500, 'PO List'!$B20)</f>
        <v>4</v>
      </c>
      <c r="L20">
        <f ca="1">SUMIFS('Project List'!$Q$3:$Q$500, 'Project List'!$I$3:$I$500, 'PO List'!B20, 'Project List'!$N$3:$N$500, "&lt;"&amp;$F$1)</f>
        <v>4</v>
      </c>
      <c r="M20" s="4" cm="1">
        <f t="array" ref="M20">IFERROR(MAX(_xlfn._xlws.FILTER('Project List'!$B$3:$B$500,(('Project List'!$I$3:$I$500='PO List'!$B20) * ('Project List'!$P$3:$P$500 =1)))), DATEVALUE("3-Apr-85"))</f>
        <v>45007</v>
      </c>
      <c r="N20">
        <f t="shared" si="1"/>
        <v>3</v>
      </c>
      <c r="O20">
        <f>SUMIF('Project List'!$I$3:$I$500, 'PO List'!$B20,'Project List'!$O$3:$O$500)</f>
        <v>1</v>
      </c>
      <c r="P20">
        <f ca="1">SUMIFS('Project List'!$O$3:$O$500, 'Project List'!$I$3:$I$500, 'PO List'!$B20, 'Project List'!$N$3:$N$500, "&lt;"&amp;$F$1)</f>
        <v>1</v>
      </c>
      <c r="Q20" s="4" cm="1">
        <f t="array" ref="Q20">IFERROR(MAX(_xlfn._xlws.FILTER('Project List'!$B$3:$B$500,(('Project List'!$I$3:$I$500='PO List'!$B20) * ('Project List'!$O$3:$O$500 =1)))), DATEVALUE("3-Apr-85"))</f>
        <v>44739</v>
      </c>
      <c r="R20">
        <f t="shared" si="2"/>
        <v>22</v>
      </c>
      <c r="S20">
        <f>SUMIF('Project List'!$I$3:$I$500, 'PO List'!$B20,'Project List'!$K$3:$K$500)</f>
        <v>2</v>
      </c>
      <c r="T20">
        <f ca="1">SUMIFS('Project List'!$K$3:$K$500, 'Project List'!$I$3:$I$500, 'PO List'!$B20, 'Project List'!$N$3:$N$500, "&lt;"&amp;$F$1)</f>
        <v>2</v>
      </c>
      <c r="U20" s="4" cm="1">
        <f t="array" ref="U20">MAX(_xlfn._xlws.FILTER('Project List'!$B$3:$B$500,(('Project List'!$I$3:$I$500='PO List'!$B20) * ('Project List'!$K$3:$K$500 =1))))</f>
        <v>44923</v>
      </c>
      <c r="V20">
        <f>SUMIF('Project List'!$I$3:$I$500, 'PO List'!$B20,'Project List'!$L$3:$L$500)</f>
        <v>1</v>
      </c>
      <c r="W20">
        <f ca="1">SUMIFS('Project List'!$L$3:$L$500, 'Project List'!$I$3:$I$500, 'PO List'!$B20, 'Project List'!$N$3:$N$500, "&lt;"&amp;$F$1)</f>
        <v>1</v>
      </c>
      <c r="X20" s="4" cm="1">
        <f t="array" ref="X20">IFERROR(MAX(_xlfn._xlws.FILTER('Project List'!$B$3:$B$500,(('Project List'!$I$3:$I$500='PO List'!$B20) * ('Project List'!$L$3:$L$500 =1)))), DATEVALUE("3-Apr-85"))</f>
        <v>45007</v>
      </c>
      <c r="Y20">
        <f t="shared" si="3"/>
        <v>1</v>
      </c>
      <c r="Z20">
        <v>1</v>
      </c>
    </row>
    <row r="21" spans="1:26" x14ac:dyDescent="0.35">
      <c r="A21">
        <v>19</v>
      </c>
      <c r="B21" t="s">
        <v>20</v>
      </c>
      <c r="C21" t="s">
        <v>332</v>
      </c>
      <c r="D21" t="s">
        <v>323</v>
      </c>
      <c r="E21" s="1">
        <v>43389</v>
      </c>
      <c r="F21">
        <f t="shared" ca="1" si="0"/>
        <v>4</v>
      </c>
      <c r="G21">
        <v>0</v>
      </c>
      <c r="H21">
        <v>1</v>
      </c>
      <c r="I21">
        <f>SUMIFS('Project List'!$R$3:$R$500, 'Project List'!$I$3:$I$500, 'PO List'!$B21)</f>
        <v>1</v>
      </c>
      <c r="J21">
        <f ca="1">SUMIFS('Project List'!$R$3:$R$500, 'Project List'!$I$3:$I$500, 'PO List'!B21, 'Project List'!$N$3:$N$500, "&lt;"&amp;$F$1)</f>
        <v>1</v>
      </c>
      <c r="K21">
        <f>SUMIFS('Project List'!$Q$3:$Q$500, 'Project List'!$I$3:$I$500, 'PO List'!$B21)</f>
        <v>2</v>
      </c>
      <c r="L21">
        <f ca="1">SUMIFS('Project List'!$Q$3:$Q$500, 'Project List'!$I$3:$I$500, 'PO List'!B21, 'Project List'!$N$3:$N$500, "&lt;"&amp;$F$1)</f>
        <v>2</v>
      </c>
      <c r="M21" s="4" cm="1">
        <f t="array" ref="M21">IFERROR(MAX(_xlfn._xlws.FILTER('Project List'!$B$3:$B$500,(('Project List'!$I$3:$I$500='PO List'!$B21) * ('Project List'!$P$3:$P$500 =1)))), DATEVALUE("3-Apr-85"))</f>
        <v>44743</v>
      </c>
      <c r="N21">
        <f t="shared" si="1"/>
        <v>18</v>
      </c>
      <c r="O21">
        <f>SUMIF('Project List'!$I$3:$I$500, 'PO List'!$B21,'Project List'!$O$3:$O$500)</f>
        <v>2</v>
      </c>
      <c r="P21">
        <f ca="1">SUMIFS('Project List'!$O$3:$O$500, 'Project List'!$I$3:$I$500, 'PO List'!$B21, 'Project List'!$N$3:$N$500, "&lt;"&amp;$F$1)</f>
        <v>2</v>
      </c>
      <c r="Q21" s="4" cm="1">
        <f t="array" ref="Q21">IFERROR(MAX(_xlfn._xlws.FILTER('Project List'!$B$3:$B$500,(('Project List'!$I$3:$I$500='PO List'!$B21) * ('Project List'!$O$3:$O$500 =1)))), DATEVALUE("3-Apr-85"))</f>
        <v>45021</v>
      </c>
      <c r="R21">
        <f t="shared" si="2"/>
        <v>4</v>
      </c>
      <c r="S21">
        <f>SUMIF('Project List'!$I$3:$I$500, 'PO List'!$B21,'Project List'!$K$3:$K$500)</f>
        <v>1</v>
      </c>
      <c r="T21">
        <f ca="1">SUMIFS('Project List'!$K$3:$K$500, 'Project List'!$I$3:$I$500, 'PO List'!$B21, 'Project List'!$N$3:$N$500, "&lt;"&amp;$F$1)</f>
        <v>1</v>
      </c>
      <c r="U21" s="4" cm="1">
        <f t="array" ref="U21">MAX(_xlfn._xlws.FILTER('Project List'!$B$3:$B$500,(('Project List'!$I$3:$I$500='PO List'!$B21) * ('Project List'!$K$3:$K$500 =1))))</f>
        <v>44743</v>
      </c>
      <c r="V21">
        <f>SUMIF('Project List'!$I$3:$I$500, 'PO List'!$B21,'Project List'!$L$3:$L$500)</f>
        <v>0</v>
      </c>
      <c r="W21">
        <f ca="1">SUMIFS('Project List'!$L$3:$L$500, 'Project List'!$I$3:$I$500, 'PO List'!$B21, 'Project List'!$N$3:$N$500, "&lt;"&amp;$F$1)</f>
        <v>0</v>
      </c>
      <c r="X21" s="4" cm="1">
        <f t="array" ref="X21">IFERROR(MAX(_xlfn._xlws.FILTER('Project List'!$B$3:$B$500,(('Project List'!$I$3:$I$500='PO List'!$B21) * ('Project List'!$L$3:$L$500 =1)))), DATEVALUE("3-Apr-85"))</f>
        <v>31140</v>
      </c>
      <c r="Y21">
        <f t="shared" si="3"/>
        <v>10</v>
      </c>
      <c r="Z21">
        <v>1</v>
      </c>
    </row>
    <row r="22" spans="1:26" x14ac:dyDescent="0.35">
      <c r="A22">
        <v>20</v>
      </c>
      <c r="B22" t="s">
        <v>21</v>
      </c>
      <c r="C22" t="s">
        <v>333</v>
      </c>
      <c r="D22" t="s">
        <v>323</v>
      </c>
      <c r="E22" s="1">
        <v>34381</v>
      </c>
      <c r="F22">
        <f t="shared" ca="1" si="0"/>
        <v>29</v>
      </c>
      <c r="G22">
        <v>0</v>
      </c>
      <c r="H22">
        <v>0</v>
      </c>
      <c r="I22">
        <f>SUMIFS('Project List'!$R$3:$R$500, 'Project List'!$I$3:$I$500, 'PO List'!$B22)</f>
        <v>0</v>
      </c>
      <c r="J22">
        <f ca="1">SUMIFS('Project List'!$R$3:$R$500, 'Project List'!$I$3:$I$500, 'PO List'!B22, 'Project List'!$N$3:$N$500, "&lt;"&amp;$F$1)</f>
        <v>0</v>
      </c>
      <c r="K22">
        <f>SUMIFS('Project List'!$Q$3:$Q$500, 'Project List'!$I$3:$I$500, 'PO List'!$B22)</f>
        <v>0</v>
      </c>
      <c r="L22">
        <f ca="1">SUMIFS('Project List'!$Q$3:$Q$500, 'Project List'!$I$3:$I$500, 'PO List'!B22, 'Project List'!$N$3:$N$500, "&lt;"&amp;$F$1)</f>
        <v>0</v>
      </c>
      <c r="M22" s="4" cm="1">
        <f t="array" ref="M22">IFERROR(MAX(_xlfn._xlws.FILTER('Project List'!$B$3:$B$500,(('Project List'!$I$3:$I$500='PO List'!$B22) * ('Project List'!$P$3:$P$500 =1)))), DATEVALUE("3-Apr-85"))</f>
        <v>31140</v>
      </c>
      <c r="N22">
        <f>IFERROR(RANK(M22, $M$3:$M$29), 30)</f>
        <v>26</v>
      </c>
      <c r="O22">
        <f>SUMIF('Project List'!$I$3:$I$500, 'PO List'!$B22,'Project List'!$O$3:$O$500)</f>
        <v>1</v>
      </c>
      <c r="P22">
        <f ca="1">SUMIFS('Project List'!$O$3:$O$500, 'Project List'!$I$3:$I$500, 'PO List'!$B22, 'Project List'!$N$3:$N$500, "&lt;"&amp;$F$1)</f>
        <v>1</v>
      </c>
      <c r="Q22" s="4" cm="1">
        <f t="array" ref="Q22">IFERROR(MAX(_xlfn._xlws.FILTER('Project List'!$B$3:$B$500,(('Project List'!$I$3:$I$500='PO List'!$B22) * ('Project List'!$O$3:$O$500 =1)))), DATEVALUE("3-Apr-85"))</f>
        <v>44040</v>
      </c>
      <c r="R22">
        <f t="shared" si="2"/>
        <v>24</v>
      </c>
      <c r="S22">
        <f>SUMIF('Project List'!$I$3:$I$500, 'PO List'!$B22,'Project List'!$K$3:$K$500)</f>
        <v>1</v>
      </c>
      <c r="T22">
        <f ca="1">SUMIFS('Project List'!$K$3:$K$500, 'Project List'!$I$3:$I$500, 'PO List'!$B22, 'Project List'!$N$3:$N$500, "&lt;"&amp;$F$1)</f>
        <v>1</v>
      </c>
      <c r="U22" s="4" cm="1">
        <f t="array" ref="U22">MAX(_xlfn._xlws.FILTER('Project List'!$B$3:$B$500,(('Project List'!$I$3:$I$500='PO List'!$B22) * ('Project List'!$K$3:$K$500 =1))))</f>
        <v>44040</v>
      </c>
      <c r="V22">
        <f>SUMIF('Project List'!$I$3:$I$500, 'PO List'!$B22,'Project List'!$L$3:$L$500)</f>
        <v>0</v>
      </c>
      <c r="W22">
        <f ca="1">SUMIFS('Project List'!$L$3:$L$500, 'Project List'!$I$3:$I$500, 'PO List'!$B22, 'Project List'!$N$3:$N$500, "&lt;"&amp;$F$1)</f>
        <v>0</v>
      </c>
      <c r="X22" s="4" cm="1">
        <f t="array" ref="X22">IFERROR(MAX(_xlfn._xlws.FILTER('Project List'!$B$3:$B$500,(('Project List'!$I$3:$I$500='PO List'!$B22) * ('Project List'!$L$3:$L$500 =1)))), DATEVALUE("3-Apr-85"))</f>
        <v>31140</v>
      </c>
      <c r="Y22">
        <f t="shared" si="3"/>
        <v>10</v>
      </c>
      <c r="Z22">
        <v>0</v>
      </c>
    </row>
    <row r="23" spans="1:26" x14ac:dyDescent="0.35">
      <c r="A23">
        <v>21</v>
      </c>
      <c r="B23" t="s">
        <v>22</v>
      </c>
      <c r="C23" t="s">
        <v>333</v>
      </c>
      <c r="D23" t="s">
        <v>323</v>
      </c>
      <c r="E23" s="1">
        <v>41564</v>
      </c>
      <c r="F23">
        <f t="shared" ca="1" si="0"/>
        <v>9</v>
      </c>
      <c r="G23">
        <v>0</v>
      </c>
      <c r="H23">
        <v>0</v>
      </c>
      <c r="I23">
        <f>SUMIFS('Project List'!$R$3:$R$500, 'Project List'!$I$3:$I$500, 'PO List'!$B23)</f>
        <v>0</v>
      </c>
      <c r="J23">
        <f ca="1">SUMIFS('Project List'!$R$3:$R$500, 'Project List'!$I$3:$I$500, 'PO List'!B23, 'Project List'!$N$3:$N$500, "&lt;"&amp;$F$1)</f>
        <v>0</v>
      </c>
      <c r="K23">
        <f>SUMIFS('Project List'!$Q$3:$Q$500, 'Project List'!$I$3:$I$500, 'PO List'!$B23)</f>
        <v>1</v>
      </c>
      <c r="L23">
        <f ca="1">SUMIFS('Project List'!$Q$3:$Q$500, 'Project List'!$I$3:$I$500, 'PO List'!B23, 'Project List'!$N$3:$N$500, "&lt;"&amp;$F$1)</f>
        <v>1</v>
      </c>
      <c r="M23" s="4" cm="1">
        <f t="array" ref="M23">IFERROR(MAX(_xlfn._xlws.FILTER('Project List'!$B$3:$B$500,(('Project List'!$I$3:$I$500='PO List'!$B23) * ('Project List'!$P$3:$P$500 =1)))), DATEVALUE("3-Apr-85"))</f>
        <v>31140</v>
      </c>
      <c r="N23">
        <f t="shared" ref="N23:N29" si="4">IFERROR(RANK(M23, $M$3:$M$29), 30)</f>
        <v>26</v>
      </c>
      <c r="O23">
        <f>SUMIF('Project List'!$I$3:$I$500, 'PO List'!$B23,'Project List'!$O$3:$O$500)</f>
        <v>2</v>
      </c>
      <c r="P23">
        <f ca="1">SUMIFS('Project List'!$O$3:$O$500, 'Project List'!$I$3:$I$500, 'PO List'!$B23, 'Project List'!$N$3:$N$500, "&lt;"&amp;$F$1)</f>
        <v>2</v>
      </c>
      <c r="Q23" s="4" cm="1">
        <f t="array" ref="Q23">IFERROR(MAX(_xlfn._xlws.FILTER('Project List'!$B$3:$B$500,(('Project List'!$I$3:$I$500='PO List'!$B23) * ('Project List'!$O$3:$O$500 =1)))), DATEVALUE("3-Apr-85"))</f>
        <v>44265</v>
      </c>
      <c r="R23">
        <f t="shared" si="2"/>
        <v>23</v>
      </c>
      <c r="S23">
        <f>SUMIF('Project List'!$I$3:$I$500, 'PO List'!$B23,'Project List'!$K$3:$K$500)</f>
        <v>2</v>
      </c>
      <c r="T23">
        <f ca="1">SUMIFS('Project List'!$K$3:$K$500, 'Project List'!$I$3:$I$500, 'PO List'!$B23, 'Project List'!$N$3:$N$500, "&lt;"&amp;$F$1)</f>
        <v>2</v>
      </c>
      <c r="U23" s="4" cm="1">
        <f t="array" ref="U23">MAX(_xlfn._xlws.FILTER('Project List'!$B$3:$B$500,(('Project List'!$I$3:$I$500='PO List'!$B23) * ('Project List'!$K$3:$K$500 =1))))</f>
        <v>44265</v>
      </c>
      <c r="V23">
        <f>SUMIF('Project List'!$I$3:$I$500, 'PO List'!$B23,'Project List'!$L$3:$L$500)</f>
        <v>0</v>
      </c>
      <c r="W23">
        <f ca="1">SUMIFS('Project List'!$L$3:$L$500, 'Project List'!$I$3:$I$500, 'PO List'!$B23, 'Project List'!$N$3:$N$500, "&lt;"&amp;$F$1)</f>
        <v>0</v>
      </c>
      <c r="X23" s="4" cm="1">
        <f t="array" ref="X23">IFERROR(MAX(_xlfn._xlws.FILTER('Project List'!$B$3:$B$500,(('Project List'!$I$3:$I$500='PO List'!$B23) * ('Project List'!$L$3:$L$500 =1)))), DATEVALUE("3-Apr-85"))</f>
        <v>31140</v>
      </c>
      <c r="Y23">
        <f t="shared" si="3"/>
        <v>10</v>
      </c>
      <c r="Z23">
        <v>0</v>
      </c>
    </row>
    <row r="24" spans="1:26" x14ac:dyDescent="0.35">
      <c r="A24">
        <v>22</v>
      </c>
      <c r="B24" t="s">
        <v>23</v>
      </c>
      <c r="C24" t="s">
        <v>333</v>
      </c>
      <c r="D24" t="s">
        <v>323</v>
      </c>
      <c r="E24" s="1">
        <v>42173</v>
      </c>
      <c r="F24">
        <f t="shared" ca="1" si="0"/>
        <v>7</v>
      </c>
      <c r="G24">
        <v>0</v>
      </c>
      <c r="H24">
        <v>0</v>
      </c>
      <c r="I24">
        <f>SUMIFS('Project List'!$R$3:$R$500, 'Project List'!$I$3:$I$500, 'PO List'!$B24)</f>
        <v>0</v>
      </c>
      <c r="J24">
        <f ca="1">SUMIFS('Project List'!$R$3:$R$500, 'Project List'!$I$3:$I$500, 'PO List'!B24, 'Project List'!$N$3:$N$500, "&lt;"&amp;$F$1)</f>
        <v>0</v>
      </c>
      <c r="K24">
        <f>SUMIFS('Project List'!$Q$3:$Q$500, 'Project List'!$I$3:$I$500, 'PO List'!$B24)</f>
        <v>5</v>
      </c>
      <c r="L24">
        <f ca="1">SUMIFS('Project List'!$Q$3:$Q$500, 'Project List'!$I$3:$I$500, 'PO List'!B24, 'Project List'!$N$3:$N$500, "&lt;"&amp;$F$1)</f>
        <v>5</v>
      </c>
      <c r="M24" s="4" cm="1">
        <f t="array" ref="M24">IFERROR(MAX(_xlfn._xlws.FILTER('Project List'!$B$3:$B$500,(('Project List'!$I$3:$I$500='PO List'!$B24) * ('Project List'!$P$3:$P$500 =1)))), DATEVALUE("3-Apr-85"))</f>
        <v>44872</v>
      </c>
      <c r="N24">
        <f t="shared" si="4"/>
        <v>11</v>
      </c>
      <c r="O24">
        <f>SUMIF('Project List'!$I$3:$I$500, 'PO List'!$B24,'Project List'!$O$3:$O$500)</f>
        <v>5</v>
      </c>
      <c r="P24">
        <f ca="1">SUMIFS('Project List'!$O$3:$O$500, 'Project List'!$I$3:$I$500, 'PO List'!$B24, 'Project List'!$N$3:$N$500, "&lt;"&amp;$F$1)</f>
        <v>5</v>
      </c>
      <c r="Q24" s="4" cm="1">
        <f t="array" ref="Q24">IFERROR(MAX(_xlfn._xlws.FILTER('Project List'!$B$3:$B$500,(('Project List'!$I$3:$I$500='PO List'!$B24) * ('Project List'!$O$3:$O$500 =1)))), DATEVALUE("3-Apr-85"))</f>
        <v>45026</v>
      </c>
      <c r="R24">
        <f t="shared" si="2"/>
        <v>3</v>
      </c>
      <c r="S24">
        <f>SUMIF('Project List'!$I$3:$I$500, 'PO List'!$B24,'Project List'!$K$3:$K$500)</f>
        <v>4</v>
      </c>
      <c r="T24">
        <f ca="1">SUMIFS('Project List'!$K$3:$K$500, 'Project List'!$I$3:$I$500, 'PO List'!$B24, 'Project List'!$N$3:$N$500, "&lt;"&amp;$F$1)</f>
        <v>4</v>
      </c>
      <c r="U24" s="4" cm="1">
        <f t="array" ref="U24">MAX(_xlfn._xlws.FILTER('Project List'!$B$3:$B$500,(('Project List'!$I$3:$I$500='PO List'!$B24) * ('Project List'!$K$3:$K$500 =1))))</f>
        <v>45026</v>
      </c>
      <c r="V24">
        <f>SUMIF('Project List'!$I$3:$I$500, 'PO List'!$B24,'Project List'!$L$3:$L$500)</f>
        <v>0</v>
      </c>
      <c r="W24">
        <f ca="1">SUMIFS('Project List'!$L$3:$L$500, 'Project List'!$I$3:$I$500, 'PO List'!$B24, 'Project List'!$N$3:$N$500, "&lt;"&amp;$F$1)</f>
        <v>0</v>
      </c>
      <c r="X24" s="4" cm="1">
        <f t="array" ref="X24">IFERROR(MAX(_xlfn._xlws.FILTER('Project List'!$B$3:$B$500,(('Project List'!$I$3:$I$500='PO List'!$B24) * ('Project List'!$L$3:$L$500 =1)))), DATEVALUE("3-Apr-85"))</f>
        <v>31140</v>
      </c>
      <c r="Y24">
        <f t="shared" si="3"/>
        <v>10</v>
      </c>
      <c r="Z24">
        <v>1</v>
      </c>
    </row>
    <row r="25" spans="1:26" x14ac:dyDescent="0.35">
      <c r="A25">
        <v>23</v>
      </c>
      <c r="B25" t="s">
        <v>110</v>
      </c>
      <c r="C25" t="s">
        <v>333</v>
      </c>
      <c r="D25" t="s">
        <v>323</v>
      </c>
      <c r="E25" s="1">
        <v>41933</v>
      </c>
      <c r="F25">
        <f t="shared" ca="1" si="0"/>
        <v>8</v>
      </c>
      <c r="G25">
        <v>0</v>
      </c>
      <c r="H25">
        <v>0</v>
      </c>
      <c r="I25">
        <f>SUMIFS('Project List'!$R$3:$R$500, 'Project List'!$I$3:$I$500, 'PO List'!$B25)</f>
        <v>0</v>
      </c>
      <c r="J25">
        <f ca="1">SUMIFS('Project List'!$R$3:$R$500, 'Project List'!$I$3:$I$500, 'PO List'!B25, 'Project List'!$N$3:$N$500, "&lt;"&amp;$F$1)</f>
        <v>0</v>
      </c>
      <c r="K25">
        <f>SUMIFS('Project List'!$Q$3:$Q$500, 'Project List'!$I$3:$I$500, 'PO List'!$B25)</f>
        <v>3</v>
      </c>
      <c r="L25">
        <f ca="1">SUMIFS('Project List'!$Q$3:$Q$500, 'Project List'!$I$3:$I$500, 'PO List'!B25, 'Project List'!$N$3:$N$500, "&lt;"&amp;$F$1)</f>
        <v>3</v>
      </c>
      <c r="M25" s="4" cm="1">
        <f t="array" ref="M25">IFERROR(MAX(_xlfn._xlws.FILTER('Project List'!$B$3:$B$500,(('Project List'!$I$3:$I$500='PO List'!$B25) * ('Project List'!$P$3:$P$500 =1)))), DATEVALUE("3-Apr-85"))</f>
        <v>44902</v>
      </c>
      <c r="N25">
        <f t="shared" si="4"/>
        <v>8</v>
      </c>
      <c r="O25">
        <f>SUMIF('Project List'!$I$3:$I$500, 'PO List'!$B25,'Project List'!$O$3:$O$500)</f>
        <v>3</v>
      </c>
      <c r="P25">
        <f ca="1">SUMIFS('Project List'!$O$3:$O$500, 'Project List'!$I$3:$I$500, 'PO List'!$B25, 'Project List'!$N$3:$N$500, "&lt;"&amp;$F$1)</f>
        <v>3</v>
      </c>
      <c r="Q25" s="4" cm="1">
        <f t="array" ref="Q25">IFERROR(MAX(_xlfn._xlws.FILTER('Project List'!$B$3:$B$500,(('Project List'!$I$3:$I$500='PO List'!$B25) * ('Project List'!$O$3:$O$500 =1)))), DATEVALUE("3-Apr-85"))</f>
        <v>44918</v>
      </c>
      <c r="R25">
        <f t="shared" si="2"/>
        <v>14</v>
      </c>
      <c r="S25">
        <f>SUMIF('Project List'!$I$3:$I$500, 'PO List'!$B25,'Project List'!$K$3:$K$500)</f>
        <v>2</v>
      </c>
      <c r="T25">
        <f ca="1">SUMIFS('Project List'!$K$3:$K$500, 'Project List'!$I$3:$I$500, 'PO List'!$B25, 'Project List'!$N$3:$N$500, "&lt;"&amp;$F$1)</f>
        <v>2</v>
      </c>
      <c r="U25" s="4" cm="1">
        <f t="array" ref="U25">MAX(_xlfn._xlws.FILTER('Project List'!$B$3:$B$500,(('Project List'!$I$3:$I$500='PO List'!$B25) * ('Project List'!$K$3:$K$500 =1))))</f>
        <v>44049</v>
      </c>
      <c r="V25">
        <f>SUMIF('Project List'!$I$3:$I$500, 'PO List'!$B25,'Project List'!$L$3:$L$500)</f>
        <v>0</v>
      </c>
      <c r="W25">
        <f ca="1">SUMIFS('Project List'!$L$3:$L$500, 'Project List'!$I$3:$I$500, 'PO List'!$B25, 'Project List'!$N$3:$N$500, "&lt;"&amp;$F$1)</f>
        <v>0</v>
      </c>
      <c r="X25" s="4" cm="1">
        <f t="array" ref="X25">IFERROR(MAX(_xlfn._xlws.FILTER('Project List'!$B$3:$B$500,(('Project List'!$I$3:$I$500='PO List'!$B25) * ('Project List'!$L$3:$L$500 =1)))), DATEVALUE("3-Apr-85"))</f>
        <v>31140</v>
      </c>
      <c r="Y25">
        <f t="shared" si="3"/>
        <v>10</v>
      </c>
      <c r="Z25">
        <v>0</v>
      </c>
    </row>
    <row r="26" spans="1:26" x14ac:dyDescent="0.35">
      <c r="A26">
        <v>24</v>
      </c>
      <c r="B26" t="s">
        <v>24</v>
      </c>
      <c r="C26" t="s">
        <v>333</v>
      </c>
      <c r="D26" t="s">
        <v>323</v>
      </c>
      <c r="E26" s="1">
        <v>43272</v>
      </c>
      <c r="F26">
        <f t="shared" ca="1" si="0"/>
        <v>4</v>
      </c>
      <c r="G26">
        <v>0</v>
      </c>
      <c r="H26">
        <v>0</v>
      </c>
      <c r="I26">
        <f>SUMIFS('Project List'!$R$3:$R$500, 'Project List'!$I$3:$I$500, 'PO List'!$B26)</f>
        <v>0</v>
      </c>
      <c r="J26">
        <f ca="1">SUMIFS('Project List'!$R$3:$R$500, 'Project List'!$I$3:$I$500, 'PO List'!B26, 'Project List'!$N$3:$N$500, "&lt;"&amp;$F$1)</f>
        <v>0</v>
      </c>
      <c r="K26">
        <f>SUMIFS('Project List'!$Q$3:$Q$500, 'Project List'!$I$3:$I$500, 'PO List'!$B26)</f>
        <v>3</v>
      </c>
      <c r="L26">
        <f ca="1">SUMIFS('Project List'!$Q$3:$Q$500, 'Project List'!$I$3:$I$500, 'PO List'!B26, 'Project List'!$N$3:$N$500, "&lt;"&amp;$F$1)</f>
        <v>3</v>
      </c>
      <c r="M26" s="4" cm="1">
        <f t="array" ref="M26">IFERROR(MAX(_xlfn._xlws.FILTER('Project List'!$B$3:$B$500,(('Project List'!$I$3:$I$500='PO List'!$B26) * ('Project List'!$P$3:$P$500 =1)))), DATEVALUE("3-Apr-85"))</f>
        <v>44774</v>
      </c>
      <c r="N26">
        <f t="shared" si="4"/>
        <v>16</v>
      </c>
      <c r="O26">
        <f>SUMIF('Project List'!$I$3:$I$500, 'PO List'!$B26,'Project List'!$O$3:$O$500)</f>
        <v>1</v>
      </c>
      <c r="P26">
        <f ca="1">SUMIFS('Project List'!$O$3:$O$500, 'Project List'!$I$3:$I$500, 'PO List'!$B26, 'Project List'!$N$3:$N$500, "&lt;"&amp;$F$1)</f>
        <v>1</v>
      </c>
      <c r="Q26" s="4" cm="1">
        <f t="array" ref="Q26">IFERROR(MAX(_xlfn._xlws.FILTER('Project List'!$B$3:$B$500,(('Project List'!$I$3:$I$500='PO List'!$B26) * ('Project List'!$O$3:$O$500 =1)))), DATEVALUE("3-Apr-85"))</f>
        <v>44851</v>
      </c>
      <c r="R26">
        <f t="shared" si="2"/>
        <v>18</v>
      </c>
      <c r="S26">
        <f>SUMIF('Project List'!$I$3:$I$500, 'PO List'!$B26,'Project List'!$K$3:$K$500)</f>
        <v>0</v>
      </c>
      <c r="T26">
        <f ca="1">SUMIFS('Project List'!$K$3:$K$500, 'Project List'!$I$3:$I$500, 'PO List'!$B26, 'Project List'!$N$3:$N$500, "&lt;"&amp;$F$1)</f>
        <v>0</v>
      </c>
      <c r="U26" s="4" t="e" cm="1" vm="1">
        <f t="array" ref="U26">MAX(_xlfn._xlws.FILTER('Project List'!$B$3:$B$500,(('Project List'!$I$3:$I$500='PO List'!$B26) * ('Project List'!$K$3:$K$500 =1))))</f>
        <v>#VALUE!</v>
      </c>
      <c r="V26">
        <f>SUMIF('Project List'!$I$3:$I$500, 'PO List'!$B26,'Project List'!$L$3:$L$500)</f>
        <v>0</v>
      </c>
      <c r="W26">
        <f ca="1">SUMIFS('Project List'!$L$3:$L$500, 'Project List'!$I$3:$I$500, 'PO List'!$B26, 'Project List'!$N$3:$N$500, "&lt;"&amp;$F$1)</f>
        <v>0</v>
      </c>
      <c r="X26" s="4" cm="1">
        <f t="array" ref="X26">IFERROR(MAX(_xlfn._xlws.FILTER('Project List'!$B$3:$B$500,(('Project List'!$I$3:$I$500='PO List'!$B26) * ('Project List'!$L$3:$L$500 =1)))), DATEVALUE("3-Apr-85"))</f>
        <v>31140</v>
      </c>
      <c r="Y26">
        <f t="shared" si="3"/>
        <v>10</v>
      </c>
      <c r="Z26">
        <v>1</v>
      </c>
    </row>
    <row r="27" spans="1:26" x14ac:dyDescent="0.35">
      <c r="A27">
        <v>25</v>
      </c>
      <c r="B27" t="s">
        <v>25</v>
      </c>
      <c r="C27" t="s">
        <v>333</v>
      </c>
      <c r="D27" t="s">
        <v>323</v>
      </c>
      <c r="E27" s="1">
        <v>42877</v>
      </c>
      <c r="F27">
        <f t="shared" ca="1" si="0"/>
        <v>5</v>
      </c>
      <c r="G27">
        <v>0</v>
      </c>
      <c r="H27">
        <v>0</v>
      </c>
      <c r="I27">
        <f>SUMIFS('Project List'!$R$3:$R$500, 'Project List'!$I$3:$I$500, 'PO List'!$B27)</f>
        <v>0</v>
      </c>
      <c r="J27">
        <f ca="1">SUMIFS('Project List'!$R$3:$R$500, 'Project List'!$I$3:$I$500, 'PO List'!B27, 'Project List'!$N$3:$N$500, "&lt;"&amp;$F$1)</f>
        <v>0</v>
      </c>
      <c r="K27">
        <f>SUMIFS('Project List'!$Q$3:$Q$500, 'Project List'!$I$3:$I$500, 'PO List'!$B27)</f>
        <v>3</v>
      </c>
      <c r="L27">
        <f ca="1">SUMIFS('Project List'!$Q$3:$Q$500, 'Project List'!$I$3:$I$500, 'PO List'!B27, 'Project List'!$N$3:$N$500, "&lt;"&amp;$F$1)</f>
        <v>3</v>
      </c>
      <c r="M27" s="4" cm="1">
        <f t="array" ref="M27">IFERROR(MAX(_xlfn._xlws.FILTER('Project List'!$B$3:$B$500,(('Project List'!$I$3:$I$500='PO List'!$B27) * ('Project List'!$P$3:$P$500 =1)))), DATEVALUE("3-Apr-85"))</f>
        <v>44914</v>
      </c>
      <c r="N27">
        <f t="shared" si="4"/>
        <v>6</v>
      </c>
      <c r="O27">
        <f>SUMIF('Project List'!$I$3:$I$500, 'PO List'!$B27,'Project List'!$O$3:$O$500)</f>
        <v>3</v>
      </c>
      <c r="P27">
        <f ca="1">SUMIFS('Project List'!$O$3:$O$500, 'Project List'!$I$3:$I$500, 'PO List'!$B27, 'Project List'!$N$3:$N$500, "&lt;"&amp;$F$1)</f>
        <v>3</v>
      </c>
      <c r="Q27" s="4" cm="1">
        <f t="array" ref="Q27">IFERROR(MAX(_xlfn._xlws.FILTER('Project List'!$B$3:$B$500,(('Project List'!$I$3:$I$500='PO List'!$B27) * ('Project List'!$O$3:$O$500 =1)))), DATEVALUE("3-Apr-85"))</f>
        <v>45005</v>
      </c>
      <c r="R27">
        <f t="shared" si="2"/>
        <v>6</v>
      </c>
      <c r="S27">
        <f>SUMIF('Project List'!$I$3:$I$500, 'PO List'!$B27,'Project List'!$K$3:$K$500)</f>
        <v>1</v>
      </c>
      <c r="T27">
        <f ca="1">SUMIFS('Project List'!$K$3:$K$500, 'Project List'!$I$3:$I$500, 'PO List'!$B27, 'Project List'!$N$3:$N$500, "&lt;"&amp;$F$1)</f>
        <v>1</v>
      </c>
      <c r="U27" s="4" cm="1">
        <f t="array" ref="U27">MAX(_xlfn._xlws.FILTER('Project List'!$B$3:$B$500,(('Project List'!$I$3:$I$500='PO List'!$B27) * ('Project List'!$K$3:$K$500 =1))))</f>
        <v>45005</v>
      </c>
      <c r="V27">
        <f>SUMIF('Project List'!$I$3:$I$500, 'PO List'!$B27,'Project List'!$L$3:$L$500)</f>
        <v>0</v>
      </c>
      <c r="W27">
        <f ca="1">SUMIFS('Project List'!$L$3:$L$500, 'Project List'!$I$3:$I$500, 'PO List'!$B27, 'Project List'!$N$3:$N$500, "&lt;"&amp;$F$1)</f>
        <v>0</v>
      </c>
      <c r="X27" s="4" cm="1">
        <f t="array" ref="X27">IFERROR(MAX(_xlfn._xlws.FILTER('Project List'!$B$3:$B$500,(('Project List'!$I$3:$I$500='PO List'!$B27) * ('Project List'!$L$3:$L$500 =1)))), DATEVALUE("3-Apr-85"))</f>
        <v>31140</v>
      </c>
      <c r="Y27">
        <f t="shared" si="3"/>
        <v>10</v>
      </c>
      <c r="Z27">
        <v>1</v>
      </c>
    </row>
    <row r="28" spans="1:26" x14ac:dyDescent="0.35">
      <c r="A28">
        <v>26</v>
      </c>
      <c r="B28" t="s">
        <v>43</v>
      </c>
      <c r="C28" t="s">
        <v>332</v>
      </c>
      <c r="D28" t="s">
        <v>323</v>
      </c>
      <c r="E28" s="1">
        <v>39191</v>
      </c>
      <c r="F28">
        <f t="shared" ca="1" si="0"/>
        <v>16</v>
      </c>
      <c r="G28">
        <v>1</v>
      </c>
      <c r="H28">
        <v>1</v>
      </c>
      <c r="I28">
        <f>SUMIFS('Project List'!$R$3:$R$500, 'Project List'!$I$3:$I$500, 'PO List'!$B28)</f>
        <v>0</v>
      </c>
      <c r="J28">
        <f ca="1">SUMIFS('Project List'!$R$3:$R$500, 'Project List'!$I$3:$I$500, 'PO List'!B28, 'Project List'!$N$3:$N$500, "&lt;"&amp;$F$1)</f>
        <v>0</v>
      </c>
      <c r="K28">
        <f>SUMIFS('Project List'!$Q$3:$Q$500, 'Project List'!$I$3:$I$500, 'PO List'!$B28)</f>
        <v>1</v>
      </c>
      <c r="L28">
        <f ca="1">SUMIFS('Project List'!$Q$3:$Q$500, 'Project List'!$I$3:$I$500, 'PO List'!B28, 'Project List'!$N$3:$N$500, "&lt;"&amp;$F$1)</f>
        <v>1</v>
      </c>
      <c r="M28" s="4" cm="1">
        <f t="array" ref="M28">IFERROR(MAX(_xlfn._xlws.FILTER('Project List'!$B$3:$B$500,(('Project List'!$I$3:$I$500='PO List'!$B28) * ('Project List'!$P$3:$P$500 =1)))), DATEVALUE("3-Apr-85"))</f>
        <v>44938</v>
      </c>
      <c r="N28">
        <f t="shared" si="4"/>
        <v>4</v>
      </c>
      <c r="O28">
        <f>SUMIF('Project List'!$I$3:$I$500, 'PO List'!$B28,'Project List'!$O$3:$O$500)</f>
        <v>0</v>
      </c>
      <c r="P28">
        <f ca="1">SUMIFS('Project List'!$O$3:$O$500, 'Project List'!$I$3:$I$500, 'PO List'!$B28, 'Project List'!$N$3:$N$500, "&lt;"&amp;$F$1)</f>
        <v>0</v>
      </c>
      <c r="Q28" s="4" cm="1">
        <f t="array" ref="Q28">IFERROR(MAX(_xlfn._xlws.FILTER('Project List'!$B$3:$B$500,(('Project List'!$I$3:$I$500='PO List'!$B28) * ('Project List'!$O$3:$O$500 =1)))), DATEVALUE("3-Apr-85"))</f>
        <v>31140</v>
      </c>
      <c r="R28">
        <f t="shared" si="2"/>
        <v>25</v>
      </c>
      <c r="S28">
        <f>SUMIF('Project List'!$I$3:$I$500, 'PO List'!$B28,'Project List'!$K$3:$K$500)</f>
        <v>0</v>
      </c>
      <c r="T28">
        <f ca="1">SUMIFS('Project List'!$K$3:$K$500, 'Project List'!$I$3:$I$500, 'PO List'!$B28, 'Project List'!$N$3:$N$500, "&lt;"&amp;$F$1)</f>
        <v>0</v>
      </c>
      <c r="U28" s="4" t="e" cm="1" vm="1">
        <f t="array" ref="U28">MAX(_xlfn._xlws.FILTER('Project List'!$B$3:$B$500,(('Project List'!$I$3:$I$500='PO List'!$B28) * ('Project List'!$K$3:$K$500 =1))))</f>
        <v>#VALUE!</v>
      </c>
      <c r="V28">
        <f>SUMIF('Project List'!$I$3:$I$500, 'PO List'!$B28,'Project List'!$L$3:$L$500)</f>
        <v>1</v>
      </c>
      <c r="W28">
        <f ca="1">SUMIFS('Project List'!$L$3:$L$500, 'Project List'!$I$3:$I$500, 'PO List'!$B28, 'Project List'!$N$3:$N$500, "&lt;"&amp;$F$1)</f>
        <v>1</v>
      </c>
      <c r="X28" s="4" cm="1">
        <f t="array" ref="X28">IFERROR(MAX(_xlfn._xlws.FILTER('Project List'!$B$3:$B$500,(('Project List'!$I$3:$I$500='PO List'!$B28) * ('Project List'!$L$3:$L$500 =1)))), DATEVALUE("3-Apr-85"))</f>
        <v>44938</v>
      </c>
      <c r="Y28">
        <f t="shared" si="3"/>
        <v>6</v>
      </c>
      <c r="Z28">
        <v>1</v>
      </c>
    </row>
    <row r="29" spans="1:26" x14ac:dyDescent="0.35">
      <c r="A29">
        <v>27</v>
      </c>
      <c r="B29" t="s">
        <v>65</v>
      </c>
      <c r="C29" t="s">
        <v>331</v>
      </c>
      <c r="D29" t="s">
        <v>323</v>
      </c>
      <c r="E29" s="1">
        <v>37124</v>
      </c>
      <c r="F29">
        <f t="shared" ca="1" si="0"/>
        <v>21</v>
      </c>
      <c r="G29">
        <v>0</v>
      </c>
      <c r="H29">
        <v>1</v>
      </c>
      <c r="I29">
        <f>SUMIFS('Project List'!$R$3:$R$500, 'Project List'!$I$3:$I$500, 'PO List'!$B29)</f>
        <v>1</v>
      </c>
      <c r="J29">
        <f ca="1">SUMIFS('Project List'!$R$3:$R$500, 'Project List'!$I$3:$I$500, 'PO List'!B29, 'Project List'!$N$3:$N$500, "&lt;"&amp;$F$1)</f>
        <v>1</v>
      </c>
      <c r="K29">
        <f>SUMIFS('Project List'!$Q$3:$Q$500, 'Project List'!$I$3:$I$500, 'PO List'!$B29)</f>
        <v>1</v>
      </c>
      <c r="L29">
        <f ca="1">SUMIFS('Project List'!$Q$3:$Q$500, 'Project List'!$I$3:$I$500, 'PO List'!B29, 'Project List'!$N$3:$N$500, "&lt;"&amp;$F$1)</f>
        <v>1</v>
      </c>
      <c r="M29" s="4" cm="1">
        <f t="array" ref="M29">IFERROR(MAX(_xlfn._xlws.FILTER('Project List'!$B$3:$B$500,(('Project List'!$I$3:$I$500='PO List'!$B29) * ('Project List'!$P$3:$P$500 =1)))), DATEVALUE("3-Apr-85"))</f>
        <v>44855</v>
      </c>
      <c r="N29">
        <f t="shared" si="4"/>
        <v>13</v>
      </c>
      <c r="O29">
        <f>SUMIF('Project List'!$I$3:$I$500, 'PO List'!$B29,'Project List'!$O$3:$O$500)</f>
        <v>3</v>
      </c>
      <c r="P29">
        <f ca="1">SUMIFS('Project List'!$O$3:$O$500, 'Project List'!$I$3:$I$500, 'PO List'!$B29, 'Project List'!$N$3:$N$500, "&lt;"&amp;$F$1)</f>
        <v>3</v>
      </c>
      <c r="Q29" s="4" cm="1">
        <f t="array" ref="Q29">IFERROR(MAX(_xlfn._xlws.FILTER('Project List'!$B$3:$B$500,(('Project List'!$I$3:$I$500='PO List'!$B29) * ('Project List'!$O$3:$O$500 =1)))), DATEVALUE("3-Apr-85"))</f>
        <v>44890</v>
      </c>
      <c r="R29">
        <f t="shared" si="2"/>
        <v>16</v>
      </c>
      <c r="S29">
        <f>SUMIF('Project List'!$I$3:$I$500, 'PO List'!$B29,'Project List'!$K$3:$K$500)</f>
        <v>3</v>
      </c>
      <c r="T29">
        <f ca="1">SUMIFS('Project List'!$K$3:$K$500, 'Project List'!$I$3:$I$500, 'PO List'!$B29, 'Project List'!$N$3:$N$500, "&lt;"&amp;$F$1)</f>
        <v>3</v>
      </c>
      <c r="U29" s="4" cm="1">
        <f t="array" ref="U29">MAX(_xlfn._xlws.FILTER('Project List'!$B$3:$B$500,(('Project List'!$I$3:$I$500='PO List'!$B29) * ('Project List'!$K$3:$K$500 =1))))</f>
        <v>44713</v>
      </c>
      <c r="V29">
        <f>SUMIF('Project List'!$I$3:$I$500, 'PO List'!$B29,'Project List'!$L$3:$L$500)</f>
        <v>0</v>
      </c>
      <c r="W29">
        <f ca="1">SUMIFS('Project List'!$L$3:$L$500, 'Project List'!$I$3:$I$500, 'PO List'!$B29, 'Project List'!$N$3:$N$500, "&lt;"&amp;$F$1)</f>
        <v>0</v>
      </c>
      <c r="X29" s="4" cm="1">
        <f t="array" ref="X29">IFERROR(MAX(_xlfn._xlws.FILTER('Project List'!$B$3:$B$500,(('Project List'!$I$3:$I$500='PO List'!$B29) * ('Project List'!$L$3:$L$500 =1)))), DATEVALUE("3-Apr-85"))</f>
        <v>31140</v>
      </c>
      <c r="Y29">
        <f t="shared" si="3"/>
        <v>10</v>
      </c>
      <c r="Z29">
        <v>1</v>
      </c>
    </row>
    <row r="30" spans="1:26" x14ac:dyDescent="0.35">
      <c r="A30">
        <v>28</v>
      </c>
    </row>
    <row r="31" spans="1:26" x14ac:dyDescent="0.35">
      <c r="A31">
        <v>29</v>
      </c>
    </row>
    <row r="32" spans="1:26" x14ac:dyDescent="0.35">
      <c r="A32">
        <v>30</v>
      </c>
    </row>
    <row r="33" spans="1:1" x14ac:dyDescent="0.35">
      <c r="A33">
        <v>31</v>
      </c>
    </row>
    <row r="34" spans="1:1" x14ac:dyDescent="0.35">
      <c r="A34">
        <v>32</v>
      </c>
    </row>
    <row r="35" spans="1:1" x14ac:dyDescent="0.35">
      <c r="A35">
        <v>33</v>
      </c>
    </row>
    <row r="36" spans="1:1" x14ac:dyDescent="0.35">
      <c r="A36">
        <v>34</v>
      </c>
    </row>
    <row r="37" spans="1:1" x14ac:dyDescent="0.35">
      <c r="A37">
        <v>35</v>
      </c>
    </row>
    <row r="38" spans="1:1" x14ac:dyDescent="0.35">
      <c r="A38">
        <v>36</v>
      </c>
    </row>
    <row r="39" spans="1:1" x14ac:dyDescent="0.35">
      <c r="A39">
        <v>37</v>
      </c>
    </row>
    <row r="40" spans="1:1" x14ac:dyDescent="0.35">
      <c r="A40">
        <v>38</v>
      </c>
    </row>
    <row r="41" spans="1:1" x14ac:dyDescent="0.35">
      <c r="A41">
        <v>39</v>
      </c>
    </row>
    <row r="42" spans="1:1" x14ac:dyDescent="0.35">
      <c r="A42">
        <v>40</v>
      </c>
    </row>
    <row r="43" spans="1:1" x14ac:dyDescent="0.35">
      <c r="A43">
        <v>41</v>
      </c>
    </row>
    <row r="44" spans="1:1" x14ac:dyDescent="0.35">
      <c r="A44">
        <v>42</v>
      </c>
    </row>
    <row r="45" spans="1:1" x14ac:dyDescent="0.35">
      <c r="A45">
        <v>43</v>
      </c>
    </row>
    <row r="46" spans="1:1" x14ac:dyDescent="0.35">
      <c r="A46">
        <v>44</v>
      </c>
    </row>
    <row r="47" spans="1:1" x14ac:dyDescent="0.35">
      <c r="A47">
        <v>45</v>
      </c>
    </row>
    <row r="48" spans="1:1" x14ac:dyDescent="0.35">
      <c r="A48">
        <v>46</v>
      </c>
    </row>
    <row r="49" spans="1:1" x14ac:dyDescent="0.35">
      <c r="A49">
        <v>47</v>
      </c>
    </row>
    <row r="50" spans="1:1" x14ac:dyDescent="0.35">
      <c r="A50">
        <v>48</v>
      </c>
    </row>
    <row r="51" spans="1:1" x14ac:dyDescent="0.35">
      <c r="A51">
        <v>49</v>
      </c>
    </row>
    <row r="52" spans="1:1" x14ac:dyDescent="0.35">
      <c r="A52">
        <v>50</v>
      </c>
    </row>
  </sheetData>
  <conditionalFormatting sqref="F3:F29">
    <cfRule type="cellIs" dxfId="0" priority="7" operator="lessThan">
      <formula>3</formula>
    </cfRule>
  </conditionalFormatting>
  <conditionalFormatting sqref="M3:M29">
    <cfRule type="colorScale" priority="4">
      <colorScale>
        <cfvo type="min"/>
        <cfvo type="percentile" val="50"/>
        <cfvo type="max"/>
        <color rgb="FF63BE7B"/>
        <color rgb="FFFFEB84"/>
        <color rgb="FFF8696B"/>
      </colorScale>
    </cfRule>
  </conditionalFormatting>
  <conditionalFormatting sqref="Q3:Q29">
    <cfRule type="colorScale" priority="3">
      <colorScale>
        <cfvo type="min"/>
        <cfvo type="percentile" val="50"/>
        <cfvo type="max"/>
        <color rgb="FF63BE7B"/>
        <color rgb="FFFFEB84"/>
        <color rgb="FFF8696B"/>
      </colorScale>
    </cfRule>
  </conditionalFormatting>
  <conditionalFormatting sqref="Q3:Q30">
    <cfRule type="colorScale" priority="5">
      <colorScale>
        <cfvo type="min"/>
        <cfvo type="percentile" val="50"/>
        <cfvo type="max"/>
        <color rgb="FFF8696B"/>
        <color rgb="FFFFEB84"/>
        <color rgb="FF63BE7B"/>
      </colorScale>
    </cfRule>
  </conditionalFormatting>
  <conditionalFormatting sqref="U3:U29">
    <cfRule type="colorScale" priority="1">
      <colorScale>
        <cfvo type="min"/>
        <cfvo type="percentile" val="50"/>
        <cfvo type="max"/>
        <color rgb="FF63BE7B"/>
        <color rgb="FFFFEB84"/>
        <color rgb="FFF8696B"/>
      </colorScale>
    </cfRule>
  </conditionalFormatting>
  <conditionalFormatting sqref="X3:X29">
    <cfRule type="colorScale" priority="2">
      <colorScale>
        <cfvo type="min"/>
        <cfvo type="percentile" val="50"/>
        <cfvo type="max"/>
        <color rgb="FF63BE7B"/>
        <color rgb="FFFFEB84"/>
        <color rgb="FFF8696B"/>
      </colorScale>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F2D12-6CFF-4FA5-91BF-1536EECED08C}">
  <dimension ref="A1:L15"/>
  <sheetViews>
    <sheetView workbookViewId="0">
      <pane xSplit="2" ySplit="2" topLeftCell="C3" activePane="bottomRight" state="frozen"/>
      <selection pane="topRight" activeCell="C1" sqref="C1"/>
      <selection pane="bottomLeft" activeCell="A2" sqref="A2"/>
      <selection pane="bottomRight" activeCell="L16" sqref="L16"/>
    </sheetView>
  </sheetViews>
  <sheetFormatPr defaultRowHeight="14.5" x14ac:dyDescent="0.35"/>
  <cols>
    <col min="1" max="1" width="4.7265625" customWidth="1"/>
    <col min="2" max="2" width="21.54296875" bestFit="1" customWidth="1"/>
    <col min="3" max="3" width="18.26953125" customWidth="1"/>
    <col min="4" max="4" width="7.453125" bestFit="1" customWidth="1"/>
    <col min="5" max="5" width="11.81640625" customWidth="1"/>
    <col min="6" max="6" width="10.7265625" customWidth="1"/>
    <col min="7" max="8" width="9.453125" customWidth="1"/>
    <col min="9" max="9" width="10.453125" bestFit="1" customWidth="1"/>
    <col min="10" max="10" width="15.7265625" style="6" bestFit="1" customWidth="1"/>
    <col min="11" max="11" width="13.81640625" customWidth="1"/>
  </cols>
  <sheetData>
    <row r="1" spans="1:12" x14ac:dyDescent="0.35">
      <c r="A1" t="s">
        <v>36</v>
      </c>
      <c r="B1">
        <v>2022</v>
      </c>
      <c r="C1" t="s">
        <v>336</v>
      </c>
      <c r="D1">
        <v>12</v>
      </c>
      <c r="E1" t="s">
        <v>337</v>
      </c>
    </row>
    <row r="2" spans="1:12" x14ac:dyDescent="0.35">
      <c r="A2" t="s">
        <v>0</v>
      </c>
      <c r="B2" t="s">
        <v>44</v>
      </c>
      <c r="C2" t="s">
        <v>329</v>
      </c>
      <c r="D2" t="s">
        <v>59</v>
      </c>
      <c r="E2" t="s">
        <v>324</v>
      </c>
      <c r="F2" t="s">
        <v>45</v>
      </c>
      <c r="G2" t="s">
        <v>54</v>
      </c>
      <c r="H2" t="s">
        <v>348</v>
      </c>
      <c r="I2" t="s">
        <v>40</v>
      </c>
      <c r="J2" s="6" t="s">
        <v>41</v>
      </c>
      <c r="K2" t="s">
        <v>346</v>
      </c>
      <c r="L2" t="s">
        <v>343</v>
      </c>
    </row>
    <row r="3" spans="1:12" x14ac:dyDescent="0.35">
      <c r="A3">
        <v>1</v>
      </c>
      <c r="B3" t="s">
        <v>26</v>
      </c>
      <c r="C3" t="s">
        <v>344</v>
      </c>
      <c r="E3" s="1">
        <v>36424</v>
      </c>
      <c r="F3">
        <f ca="1">INT((TODAY()-E3)/365)</f>
        <v>23</v>
      </c>
      <c r="G3">
        <v>1</v>
      </c>
      <c r="H3">
        <f>SUMIF('Project List'!$J$3:$J$500, 'PO GBW List'!$B3,'Project List'!$O$3:$O$500)</f>
        <v>4</v>
      </c>
      <c r="I3">
        <f ca="1">SUMIFS('Project List'!$O$3:$O$500, 'Project List'!$J$3:$J$500, 'PO GBW List'!$B3, 'Project List'!$N$3:$N$500, "&lt;"&amp;$D$1)</f>
        <v>4</v>
      </c>
      <c r="J3" s="6" cm="1">
        <f t="array" ref="J3">IFERROR(MAX(_xlfn._xlws.FILTER('Project List'!$B$3:$B$500,(('Project List'!$J$3:$J$500='PO GBW List'!$B3) * ('Project List'!$O$3:$O$500 =1)))), DATEVALUE("3-Apr-85"))</f>
        <v>44861</v>
      </c>
      <c r="K3">
        <f>IFERROR(RANK(J3, $J$3:$J$29), 30)</f>
        <v>12</v>
      </c>
      <c r="L3">
        <v>1</v>
      </c>
    </row>
    <row r="4" spans="1:12" x14ac:dyDescent="0.35">
      <c r="A4">
        <v>2</v>
      </c>
      <c r="B4" t="s">
        <v>27</v>
      </c>
      <c r="C4" t="s">
        <v>344</v>
      </c>
      <c r="E4" s="1">
        <v>42416</v>
      </c>
      <c r="F4">
        <f t="shared" ref="F4:F15" ca="1" si="0">INT((TODAY()-E4)/365)</f>
        <v>7</v>
      </c>
      <c r="G4">
        <v>1</v>
      </c>
      <c r="H4">
        <f>SUMIF('Project List'!$J$3:$J$500, 'PO GBW List'!$B4,'Project List'!$O$3:$O$500)</f>
        <v>6</v>
      </c>
      <c r="I4">
        <f ca="1">SUMIFS('Project List'!$O$3:$O$500, 'Project List'!$J$3:$J$500, 'PO GBW List'!$B4, 'Project List'!$N$3:$N$500, "&lt;"&amp;$D$1)</f>
        <v>6</v>
      </c>
      <c r="J4" s="6" cm="1">
        <f t="array" ref="J4">IFERROR(MAX(_xlfn._xlws.FILTER('Project List'!$B$3:$B$500,(('Project List'!$J$3:$J$500='PO GBW List'!$B4) * ('Project List'!$O$3:$O$500 =1)))), DATEVALUE("3-Apr-85"))</f>
        <v>45030</v>
      </c>
      <c r="K4">
        <f t="shared" ref="K4:K15" si="1">IFERROR(RANK(J4, $J$3:$J$29), 30)</f>
        <v>2</v>
      </c>
      <c r="L4">
        <v>1</v>
      </c>
    </row>
    <row r="5" spans="1:12" x14ac:dyDescent="0.35">
      <c r="A5">
        <v>3</v>
      </c>
      <c r="B5" t="s">
        <v>28</v>
      </c>
      <c r="C5" t="s">
        <v>344</v>
      </c>
      <c r="E5" s="1">
        <v>39042</v>
      </c>
      <c r="F5">
        <f t="shared" ca="1" si="0"/>
        <v>16</v>
      </c>
      <c r="G5">
        <v>1</v>
      </c>
      <c r="H5">
        <f>SUMIF('Project List'!$J$3:$J$500, 'PO GBW List'!$B5,'Project List'!$O$3:$O$500)</f>
        <v>5</v>
      </c>
      <c r="I5">
        <f ca="1">SUMIFS('Project List'!$O$3:$O$500, 'Project List'!$J$3:$J$500, 'PO GBW List'!$B5, 'Project List'!$N$3:$N$500, "&lt;"&amp;$D$1)</f>
        <v>5</v>
      </c>
      <c r="J5" s="6" cm="1">
        <f t="array" ref="J5">IFERROR(MAX(_xlfn._xlws.FILTER('Project List'!$B$3:$B$500,(('Project List'!$J$3:$J$500='PO GBW List'!$B5) * ('Project List'!$O$3:$O$500 =1)))), DATEVALUE("3-Apr-85"))</f>
        <v>44946</v>
      </c>
      <c r="K5">
        <f t="shared" si="1"/>
        <v>5</v>
      </c>
      <c r="L5">
        <v>1</v>
      </c>
    </row>
    <row r="6" spans="1:12" x14ac:dyDescent="0.35">
      <c r="A6">
        <v>4</v>
      </c>
      <c r="B6" t="s">
        <v>29</v>
      </c>
      <c r="C6" t="s">
        <v>344</v>
      </c>
      <c r="E6" s="1">
        <v>40809</v>
      </c>
      <c r="F6">
        <f t="shared" ca="1" si="0"/>
        <v>11</v>
      </c>
      <c r="G6">
        <v>1</v>
      </c>
      <c r="H6">
        <f>SUMIF('Project List'!$J$3:$J$500, 'PO GBW List'!$B6,'Project List'!$O$3:$O$500)</f>
        <v>4</v>
      </c>
      <c r="I6">
        <f ca="1">SUMIFS('Project List'!$O$3:$O$500, 'Project List'!$J$3:$J$500, 'PO GBW List'!$B6, 'Project List'!$N$3:$N$500, "&lt;"&amp;$D$1)</f>
        <v>4</v>
      </c>
      <c r="J6" s="6" cm="1">
        <f t="array" ref="J6">IFERROR(MAX(_xlfn._xlws.FILTER('Project List'!$B$3:$B$500,(('Project List'!$J$3:$J$500='PO GBW List'!$B6) * ('Project List'!$O$3:$O$500 =1)))), DATEVALUE("3-Apr-85"))</f>
        <v>44879</v>
      </c>
      <c r="K6">
        <f t="shared" si="1"/>
        <v>10</v>
      </c>
      <c r="L6">
        <v>1</v>
      </c>
    </row>
    <row r="7" spans="1:12" x14ac:dyDescent="0.35">
      <c r="A7">
        <v>5</v>
      </c>
      <c r="B7" t="s">
        <v>30</v>
      </c>
      <c r="C7" t="s">
        <v>344</v>
      </c>
      <c r="E7" s="1">
        <v>39156</v>
      </c>
      <c r="F7">
        <f t="shared" ca="1" si="0"/>
        <v>16</v>
      </c>
      <c r="G7">
        <v>1</v>
      </c>
      <c r="H7">
        <f>SUMIF('Project List'!$J$3:$J$500, 'PO GBW List'!$B7,'Project List'!$O$3:$O$500)</f>
        <v>3</v>
      </c>
      <c r="I7">
        <f ca="1">SUMIFS('Project List'!$O$3:$O$500, 'Project List'!$J$3:$J$500, 'PO GBW List'!$B7, 'Project List'!$N$3:$N$500, "&lt;"&amp;$D$1)</f>
        <v>3</v>
      </c>
      <c r="J7" s="6" cm="1">
        <f t="array" ref="J7">IFERROR(MAX(_xlfn._xlws.FILTER('Project List'!$B$3:$B$500,(('Project List'!$J$3:$J$500='PO GBW List'!$B7) * ('Project List'!$O$3:$O$500 =1)))), DATEVALUE("3-Apr-85"))</f>
        <v>44851</v>
      </c>
      <c r="K7">
        <f t="shared" si="1"/>
        <v>13</v>
      </c>
      <c r="L7">
        <v>1</v>
      </c>
    </row>
    <row r="8" spans="1:12" x14ac:dyDescent="0.35">
      <c r="A8">
        <v>6</v>
      </c>
      <c r="B8" t="s">
        <v>31</v>
      </c>
      <c r="C8" t="s">
        <v>344</v>
      </c>
      <c r="E8" s="1">
        <v>43272</v>
      </c>
      <c r="F8">
        <f t="shared" ca="1" si="0"/>
        <v>4</v>
      </c>
      <c r="G8">
        <v>1</v>
      </c>
      <c r="H8">
        <f>SUMIF('Project List'!$J$3:$J$500, 'PO GBW List'!$B8,'Project List'!$O$3:$O$500)</f>
        <v>5</v>
      </c>
      <c r="I8">
        <f ca="1">SUMIFS('Project List'!$O$3:$O$500, 'Project List'!$J$3:$J$500, 'PO GBW List'!$B8, 'Project List'!$N$3:$N$500, "&lt;"&amp;$D$1)</f>
        <v>5</v>
      </c>
      <c r="J8" s="6" cm="1">
        <f t="array" ref="J8">IFERROR(MAX(_xlfn._xlws.FILTER('Project List'!$B$3:$B$500,(('Project List'!$J$3:$J$500='PO GBW List'!$B8) * ('Project List'!$O$3:$O$500 =1)))), DATEVALUE("3-Apr-85"))</f>
        <v>44890</v>
      </c>
      <c r="K8">
        <f t="shared" si="1"/>
        <v>8</v>
      </c>
      <c r="L8">
        <v>1</v>
      </c>
    </row>
    <row r="9" spans="1:12" x14ac:dyDescent="0.35">
      <c r="A9">
        <v>7</v>
      </c>
      <c r="B9" t="s">
        <v>32</v>
      </c>
      <c r="C9" t="s">
        <v>345</v>
      </c>
      <c r="E9" s="1">
        <v>42234</v>
      </c>
      <c r="F9">
        <f t="shared" ca="1" si="0"/>
        <v>7</v>
      </c>
      <c r="G9">
        <v>1</v>
      </c>
      <c r="H9">
        <f>SUMIF('Project List'!$J$3:$J$500, 'PO GBW List'!$B9,'Project List'!$O$3:$O$500)</f>
        <v>3</v>
      </c>
      <c r="I9">
        <f ca="1">SUMIFS('Project List'!$O$3:$O$500, 'Project List'!$J$3:$J$500, 'PO GBW List'!$B9, 'Project List'!$N$3:$N$500, "&lt;"&amp;$D$1)</f>
        <v>3</v>
      </c>
      <c r="J9" s="6" cm="1">
        <f t="array" ref="J9">IFERROR(MAX(_xlfn._xlws.FILTER('Project List'!$B$3:$B$500,(('Project List'!$J$3:$J$500='PO GBW List'!$B9) * ('Project List'!$O$3:$O$500 =1)))), DATEVALUE("3-Apr-85"))</f>
        <v>45021</v>
      </c>
      <c r="K9">
        <f t="shared" si="1"/>
        <v>3</v>
      </c>
      <c r="L9">
        <v>1</v>
      </c>
    </row>
    <row r="10" spans="1:12" x14ac:dyDescent="0.35">
      <c r="A10">
        <v>8</v>
      </c>
      <c r="B10" t="s">
        <v>33</v>
      </c>
      <c r="C10" t="s">
        <v>345</v>
      </c>
      <c r="E10" s="1">
        <v>39919</v>
      </c>
      <c r="F10">
        <f t="shared" ca="1" si="0"/>
        <v>14</v>
      </c>
      <c r="G10">
        <v>1</v>
      </c>
      <c r="H10">
        <f>SUMIF('Project List'!$J$3:$J$500, 'PO GBW List'!$B10,'Project List'!$O$3:$O$500)</f>
        <v>4</v>
      </c>
      <c r="I10">
        <f ca="1">SUMIFS('Project List'!$O$3:$O$500, 'Project List'!$J$3:$J$500, 'PO GBW List'!$B10, 'Project List'!$N$3:$N$500, "&lt;"&amp;$D$1)</f>
        <v>4</v>
      </c>
      <c r="J10" s="6" cm="1">
        <f t="array" ref="J10">IFERROR(MAX(_xlfn._xlws.FILTER('Project List'!$B$3:$B$500,(('Project List'!$J$3:$J$500='PO GBW List'!$B10) * ('Project List'!$O$3:$O$500 =1)))), DATEVALUE("3-Apr-85"))</f>
        <v>44918</v>
      </c>
      <c r="K10">
        <f t="shared" si="1"/>
        <v>7</v>
      </c>
      <c r="L10">
        <v>1</v>
      </c>
    </row>
    <row r="11" spans="1:12" x14ac:dyDescent="0.35">
      <c r="A11">
        <v>9</v>
      </c>
      <c r="B11" t="s">
        <v>34</v>
      </c>
      <c r="C11" t="s">
        <v>345</v>
      </c>
      <c r="E11" s="1">
        <v>42661</v>
      </c>
      <c r="F11">
        <f t="shared" ca="1" si="0"/>
        <v>6</v>
      </c>
      <c r="G11">
        <v>1</v>
      </c>
      <c r="H11">
        <f>SUMIF('Project List'!$J$3:$J$500, 'PO GBW List'!$B11,'Project List'!$O$3:$O$500)</f>
        <v>4</v>
      </c>
      <c r="I11">
        <f ca="1">SUMIFS('Project List'!$O$3:$O$500, 'Project List'!$J$3:$J$500, 'PO GBW List'!$B11, 'Project List'!$N$3:$N$500, "&lt;"&amp;$D$1)</f>
        <v>4</v>
      </c>
      <c r="J11" s="6" cm="1">
        <f t="array" ref="J11">IFERROR(MAX(_xlfn._xlws.FILTER('Project List'!$B$3:$B$500,(('Project List'!$J$3:$J$500='PO GBW List'!$B11) * ('Project List'!$O$3:$O$500 =1)))), DATEVALUE("3-Apr-85"))</f>
        <v>44890</v>
      </c>
      <c r="K11">
        <f t="shared" si="1"/>
        <v>8</v>
      </c>
      <c r="L11">
        <v>1</v>
      </c>
    </row>
    <row r="12" spans="1:12" x14ac:dyDescent="0.35">
      <c r="A12">
        <v>10</v>
      </c>
      <c r="B12" t="s">
        <v>35</v>
      </c>
      <c r="C12" t="s">
        <v>345</v>
      </c>
      <c r="E12" s="1">
        <v>39108</v>
      </c>
      <c r="F12">
        <f t="shared" ca="1" si="0"/>
        <v>16</v>
      </c>
      <c r="G12">
        <v>1</v>
      </c>
      <c r="H12">
        <f>SUMIF('Project List'!$J$3:$J$500, 'PO GBW List'!$B12,'Project List'!$O$3:$O$500)</f>
        <v>4</v>
      </c>
      <c r="I12">
        <f ca="1">SUMIFS('Project List'!$O$3:$O$500, 'Project List'!$J$3:$J$500, 'PO GBW List'!$B12, 'Project List'!$N$3:$N$500, "&lt;"&amp;$D$1)</f>
        <v>4</v>
      </c>
      <c r="J12" s="6" cm="1">
        <f t="array" ref="J12">IFERROR(MAX(_xlfn._xlws.FILTER('Project List'!$B$3:$B$500,(('Project List'!$J$3:$J$500='PO GBW List'!$B12) * ('Project List'!$O$3:$O$500 =1)))), DATEVALUE("3-Apr-85"))</f>
        <v>44862</v>
      </c>
      <c r="K12">
        <f t="shared" si="1"/>
        <v>11</v>
      </c>
      <c r="L12">
        <v>1</v>
      </c>
    </row>
    <row r="13" spans="1:12" x14ac:dyDescent="0.35">
      <c r="A13">
        <v>11</v>
      </c>
      <c r="B13" t="s">
        <v>69</v>
      </c>
      <c r="C13" t="s">
        <v>345</v>
      </c>
      <c r="E13" s="1">
        <v>43391</v>
      </c>
      <c r="F13">
        <f t="shared" ca="1" si="0"/>
        <v>4</v>
      </c>
      <c r="G13">
        <v>1</v>
      </c>
      <c r="H13">
        <f>SUMIF('Project List'!$J$3:$J$500, 'PO GBW List'!$B13,'Project List'!$O$3:$O$500)</f>
        <v>2</v>
      </c>
      <c r="I13">
        <f ca="1">SUMIFS('Project List'!$O$3:$O$500, 'Project List'!$J$3:$J$500, 'PO GBW List'!$B13, 'Project List'!$N$3:$N$500, "&lt;"&amp;$D$1)</f>
        <v>2</v>
      </c>
      <c r="J13" s="6" cm="1">
        <f t="array" ref="J13">IFERROR(MAX(_xlfn._xlws.FILTER('Project List'!$B$3:$B$500,(('Project List'!$J$3:$J$500='PO GBW List'!$B13) * ('Project List'!$O$3:$O$500 =1)))), DATEVALUE("3-Apr-85"))</f>
        <v>44942</v>
      </c>
      <c r="K13">
        <f t="shared" si="1"/>
        <v>6</v>
      </c>
      <c r="L13">
        <v>1</v>
      </c>
    </row>
    <row r="14" spans="1:12" x14ac:dyDescent="0.35">
      <c r="A14">
        <v>12</v>
      </c>
      <c r="B14" t="s">
        <v>95</v>
      </c>
      <c r="C14" t="s">
        <v>345</v>
      </c>
      <c r="E14" s="1">
        <v>43664</v>
      </c>
      <c r="F14">
        <f t="shared" ca="1" si="0"/>
        <v>3</v>
      </c>
      <c r="G14">
        <v>1</v>
      </c>
      <c r="H14">
        <f>SUMIF('Project List'!$J$3:$J$500, 'PO GBW List'!$B14,'Project List'!$O$3:$O$500)</f>
        <v>4</v>
      </c>
      <c r="I14">
        <f ca="1">SUMIFS('Project List'!$O$3:$O$500, 'Project List'!$J$3:$J$500, 'PO GBW List'!$B14, 'Project List'!$N$3:$N$500, "&lt;"&amp;$D$1)</f>
        <v>4</v>
      </c>
      <c r="J14" s="6" cm="1">
        <f t="array" ref="J14">IFERROR(MAX(_xlfn._xlws.FILTER('Project List'!$B$3:$B$500,(('Project List'!$J$3:$J$500='PO GBW List'!$B14) * ('Project List'!$O$3:$O$500 =1)))), DATEVALUE("3-Apr-85"))</f>
        <v>45034</v>
      </c>
      <c r="K14">
        <f t="shared" si="1"/>
        <v>1</v>
      </c>
      <c r="L14">
        <v>1</v>
      </c>
    </row>
    <row r="15" spans="1:12" x14ac:dyDescent="0.35">
      <c r="A15">
        <v>13</v>
      </c>
      <c r="B15" t="s">
        <v>98</v>
      </c>
      <c r="C15" t="s">
        <v>345</v>
      </c>
      <c r="E15" s="1">
        <v>43031</v>
      </c>
      <c r="F15">
        <f t="shared" ca="1" si="0"/>
        <v>5</v>
      </c>
      <c r="G15">
        <v>1</v>
      </c>
      <c r="H15">
        <f>SUMIF('Project List'!$J$3:$J$500, 'PO GBW List'!$B15,'Project List'!$O$3:$O$500)</f>
        <v>4</v>
      </c>
      <c r="I15">
        <f ca="1">SUMIFS('Project List'!$O$3:$O$500, 'Project List'!$J$3:$J$500, 'PO GBW List'!$B15, 'Project List'!$N$3:$N$500, "&lt;"&amp;$D$1)</f>
        <v>4</v>
      </c>
      <c r="J15" s="6" cm="1">
        <f t="array" ref="J15">IFERROR(MAX(_xlfn._xlws.FILTER('Project List'!$B$3:$B$500,(('Project List'!$J$3:$J$500='PO GBW List'!$B15) * ('Project List'!$O$3:$O$500 =1)))), DATEVALUE("3-Apr-85"))</f>
        <v>45020</v>
      </c>
      <c r="K15">
        <f t="shared" si="1"/>
        <v>4</v>
      </c>
      <c r="L15">
        <v>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AE646-87EE-48F9-BE70-D959055B8A57}">
  <dimension ref="A1:T190"/>
  <sheetViews>
    <sheetView zoomScale="70" zoomScaleNormal="70" workbookViewId="0">
      <pane xSplit="2" ySplit="2" topLeftCell="C143" activePane="bottomRight" state="frozen"/>
      <selection pane="topRight" activeCell="C1" sqref="C1"/>
      <selection pane="bottomLeft" activeCell="A3" sqref="A3"/>
      <selection pane="bottomRight" activeCell="K171" sqref="K171"/>
    </sheetView>
  </sheetViews>
  <sheetFormatPr defaultRowHeight="14.5" x14ac:dyDescent="0.35"/>
  <cols>
    <col min="1" max="1" width="10.7265625" customWidth="1"/>
    <col min="2" max="2" width="12.1796875" style="4" bestFit="1" customWidth="1"/>
    <col min="3" max="3" width="11" bestFit="1" customWidth="1"/>
    <col min="4" max="4" width="21.1796875" bestFit="1" customWidth="1"/>
    <col min="5" max="5" width="39.54296875" customWidth="1"/>
    <col min="6" max="6" width="8.1796875" bestFit="1" customWidth="1"/>
    <col min="7" max="7" width="14.1796875" bestFit="1" customWidth="1"/>
    <col min="8" max="8" width="77.7265625" customWidth="1"/>
    <col min="9" max="9" width="15.453125" bestFit="1" customWidth="1"/>
    <col min="10" max="10" width="17" customWidth="1"/>
    <col min="13" max="13" width="12.54296875" bestFit="1" customWidth="1"/>
    <col min="14" max="14" width="12.54296875" customWidth="1"/>
    <col min="16" max="16" width="10.7265625" customWidth="1"/>
    <col min="17" max="17" width="13.81640625" bestFit="1" customWidth="1"/>
    <col min="18" max="18" width="18.453125" customWidth="1"/>
  </cols>
  <sheetData>
    <row r="1" spans="1:20" ht="30" customHeight="1" x14ac:dyDescent="0.35">
      <c r="B1" s="4">
        <f ca="1">TODAY()</f>
        <v>45062</v>
      </c>
    </row>
    <row r="2" spans="1:20" ht="30" customHeight="1" x14ac:dyDescent="0.35">
      <c r="A2" t="s">
        <v>0</v>
      </c>
      <c r="B2" s="4" t="s">
        <v>49</v>
      </c>
      <c r="C2" t="s">
        <v>70</v>
      </c>
      <c r="D2" t="s">
        <v>47</v>
      </c>
      <c r="E2" t="s">
        <v>48</v>
      </c>
      <c r="F2" t="s">
        <v>51</v>
      </c>
      <c r="G2" t="s">
        <v>50</v>
      </c>
      <c r="H2" t="s">
        <v>57</v>
      </c>
      <c r="I2" t="s">
        <v>52</v>
      </c>
      <c r="J2" t="s">
        <v>53</v>
      </c>
      <c r="K2" t="s">
        <v>55</v>
      </c>
      <c r="L2" t="s">
        <v>56</v>
      </c>
      <c r="M2" t="s">
        <v>58</v>
      </c>
      <c r="N2" t="s">
        <v>335</v>
      </c>
      <c r="O2" t="s">
        <v>62</v>
      </c>
      <c r="P2" t="s">
        <v>63</v>
      </c>
      <c r="Q2" t="s">
        <v>391</v>
      </c>
      <c r="R2" t="s">
        <v>390</v>
      </c>
      <c r="S2" t="s">
        <v>416</v>
      </c>
      <c r="T2" t="s">
        <v>415</v>
      </c>
    </row>
    <row r="3" spans="1:20" ht="30" customHeight="1" x14ac:dyDescent="0.35">
      <c r="A3">
        <v>1</v>
      </c>
      <c r="B3" s="4">
        <v>44754</v>
      </c>
      <c r="C3" s="1"/>
      <c r="D3" t="s">
        <v>60</v>
      </c>
      <c r="E3" t="s">
        <v>61</v>
      </c>
      <c r="F3">
        <v>47</v>
      </c>
      <c r="I3" t="s">
        <v>16</v>
      </c>
      <c r="J3" t="s">
        <v>27</v>
      </c>
      <c r="K3">
        <v>1</v>
      </c>
      <c r="M3">
        <f ca="1">TODAY() - B3</f>
        <v>308</v>
      </c>
      <c r="N3" s="5">
        <f ca="1">M3/365</f>
        <v>0.84383561643835614</v>
      </c>
      <c r="O3">
        <f>IF(S3+T3=1, 1, 0)</f>
        <v>1</v>
      </c>
      <c r="P3">
        <f>IF(R3=1, 1, IF(Q3=1, IF(K3=1, 0, 1), 0))</f>
        <v>0</v>
      </c>
      <c r="Q3">
        <f>IF($F3&gt;9, IF($F3&lt;30, 1, 0), 0)</f>
        <v>0</v>
      </c>
      <c r="R3">
        <f>IF((O3+Q3)=0, 1, 0)</f>
        <v>0</v>
      </c>
      <c r="S3">
        <f>IF((K3+Q3)=2, 1, 0)</f>
        <v>0</v>
      </c>
      <c r="T3">
        <f>IF(F3&gt;29, 1, 0)</f>
        <v>1</v>
      </c>
    </row>
    <row r="4" spans="1:20" ht="30" customHeight="1" x14ac:dyDescent="0.35">
      <c r="A4">
        <v>2</v>
      </c>
      <c r="B4" s="4">
        <v>44567</v>
      </c>
      <c r="C4" s="1"/>
      <c r="D4" t="s">
        <v>64</v>
      </c>
      <c r="E4" t="s">
        <v>66</v>
      </c>
      <c r="F4">
        <v>47</v>
      </c>
      <c r="I4" t="s">
        <v>65</v>
      </c>
      <c r="J4" t="s">
        <v>27</v>
      </c>
      <c r="K4">
        <v>1</v>
      </c>
      <c r="M4">
        <f t="shared" ref="M4:M37" ca="1" si="0">TODAY() - B4</f>
        <v>495</v>
      </c>
      <c r="N4" s="5">
        <f t="shared" ref="N4:N67" ca="1" si="1">M4/365</f>
        <v>1.3561643835616439</v>
      </c>
      <c r="O4">
        <f t="shared" ref="O4:O67" si="2">IF(S4+T4=1, 1, 0)</f>
        <v>1</v>
      </c>
      <c r="P4">
        <f t="shared" ref="P4:P67" si="3">IF(R4=1, 1, IF(Q4=1, IF(K4=1, 0, 1), 0))</f>
        <v>0</v>
      </c>
      <c r="Q4">
        <f t="shared" ref="Q4:Q67" si="4">IF($F4&gt;9, IF($F4&lt;30, 1, 0), 0)</f>
        <v>0</v>
      </c>
      <c r="R4">
        <f t="shared" ref="R4:R67" si="5">IF((O4+Q4)=0, 1, 0)</f>
        <v>0</v>
      </c>
      <c r="S4">
        <f t="shared" ref="S4:S67" si="6">IF((K4+Q4)=2, 1, 0)</f>
        <v>0</v>
      </c>
      <c r="T4">
        <f t="shared" ref="T4:T67" si="7">IF(F4&gt;29, 1, 0)</f>
        <v>1</v>
      </c>
    </row>
    <row r="5" spans="1:20" ht="30" customHeight="1" x14ac:dyDescent="0.35">
      <c r="A5">
        <v>3</v>
      </c>
      <c r="B5" s="4">
        <v>44739</v>
      </c>
      <c r="C5" s="1"/>
      <c r="D5" t="s">
        <v>67</v>
      </c>
      <c r="E5" t="s">
        <v>68</v>
      </c>
      <c r="F5">
        <v>36</v>
      </c>
      <c r="G5" s="1">
        <v>44846</v>
      </c>
      <c r="I5" t="s">
        <v>19</v>
      </c>
      <c r="J5" t="s">
        <v>32</v>
      </c>
      <c r="K5">
        <v>0</v>
      </c>
      <c r="M5">
        <f t="shared" ca="1" si="0"/>
        <v>323</v>
      </c>
      <c r="N5" s="5">
        <f t="shared" ca="1" si="1"/>
        <v>0.8849315068493151</v>
      </c>
      <c r="O5">
        <f t="shared" si="2"/>
        <v>1</v>
      </c>
      <c r="P5">
        <f t="shared" si="3"/>
        <v>0</v>
      </c>
      <c r="Q5">
        <f t="shared" si="4"/>
        <v>0</v>
      </c>
      <c r="R5">
        <f t="shared" si="5"/>
        <v>0</v>
      </c>
      <c r="S5">
        <f t="shared" si="6"/>
        <v>0</v>
      </c>
      <c r="T5">
        <f t="shared" si="7"/>
        <v>1</v>
      </c>
    </row>
    <row r="6" spans="1:20" ht="30" customHeight="1" x14ac:dyDescent="0.35">
      <c r="A6">
        <v>4</v>
      </c>
      <c r="B6" s="4">
        <v>44448</v>
      </c>
      <c r="C6" s="1"/>
      <c r="D6" t="s">
        <v>71</v>
      </c>
      <c r="E6" t="s">
        <v>83</v>
      </c>
      <c r="F6">
        <v>32</v>
      </c>
      <c r="I6" t="s">
        <v>6</v>
      </c>
      <c r="J6" t="s">
        <v>26</v>
      </c>
      <c r="M6">
        <f t="shared" ca="1" si="0"/>
        <v>614</v>
      </c>
      <c r="N6" s="5">
        <f t="shared" ca="1" si="1"/>
        <v>1.6821917808219178</v>
      </c>
      <c r="O6">
        <f t="shared" si="2"/>
        <v>1</v>
      </c>
      <c r="P6">
        <f t="shared" si="3"/>
        <v>0</v>
      </c>
      <c r="Q6">
        <f t="shared" si="4"/>
        <v>0</v>
      </c>
      <c r="R6">
        <f t="shared" si="5"/>
        <v>0</v>
      </c>
      <c r="S6">
        <f t="shared" si="6"/>
        <v>0</v>
      </c>
      <c r="T6">
        <f t="shared" si="7"/>
        <v>1</v>
      </c>
    </row>
    <row r="7" spans="1:20" ht="30" customHeight="1" x14ac:dyDescent="0.35">
      <c r="A7">
        <v>5</v>
      </c>
      <c r="B7" s="4">
        <v>44426</v>
      </c>
      <c r="C7" s="1">
        <v>44746</v>
      </c>
      <c r="D7" t="s">
        <v>72</v>
      </c>
      <c r="E7" t="s">
        <v>84</v>
      </c>
      <c r="F7">
        <v>47</v>
      </c>
      <c r="H7" t="s">
        <v>96</v>
      </c>
      <c r="I7" t="s">
        <v>16</v>
      </c>
      <c r="J7" t="s">
        <v>27</v>
      </c>
      <c r="K7">
        <v>1</v>
      </c>
      <c r="M7">
        <f t="shared" ca="1" si="0"/>
        <v>636</v>
      </c>
      <c r="N7" s="5">
        <f t="shared" ca="1" si="1"/>
        <v>1.7424657534246575</v>
      </c>
      <c r="O7">
        <f t="shared" si="2"/>
        <v>1</v>
      </c>
      <c r="P7">
        <f t="shared" si="3"/>
        <v>0</v>
      </c>
      <c r="Q7">
        <f t="shared" si="4"/>
        <v>0</v>
      </c>
      <c r="R7">
        <f t="shared" si="5"/>
        <v>0</v>
      </c>
      <c r="S7">
        <f t="shared" si="6"/>
        <v>0</v>
      </c>
      <c r="T7">
        <f t="shared" si="7"/>
        <v>1</v>
      </c>
    </row>
    <row r="8" spans="1:20" ht="30" customHeight="1" x14ac:dyDescent="0.35">
      <c r="A8">
        <v>6</v>
      </c>
      <c r="B8" s="4">
        <v>44509</v>
      </c>
      <c r="D8" t="s">
        <v>73</v>
      </c>
      <c r="E8" t="s">
        <v>85</v>
      </c>
      <c r="F8">
        <v>38</v>
      </c>
      <c r="I8" t="s">
        <v>20</v>
      </c>
      <c r="J8" t="s">
        <v>28</v>
      </c>
      <c r="M8">
        <f t="shared" ca="1" si="0"/>
        <v>553</v>
      </c>
      <c r="N8" s="5">
        <f t="shared" ca="1" si="1"/>
        <v>1.515068493150685</v>
      </c>
      <c r="O8">
        <f t="shared" si="2"/>
        <v>1</v>
      </c>
      <c r="P8">
        <f t="shared" si="3"/>
        <v>0</v>
      </c>
      <c r="Q8">
        <f t="shared" si="4"/>
        <v>0</v>
      </c>
      <c r="R8">
        <f t="shared" si="5"/>
        <v>0</v>
      </c>
      <c r="S8">
        <f t="shared" si="6"/>
        <v>0</v>
      </c>
      <c r="T8">
        <f t="shared" si="7"/>
        <v>1</v>
      </c>
    </row>
    <row r="9" spans="1:20" ht="30" customHeight="1" x14ac:dyDescent="0.35">
      <c r="A9">
        <v>7</v>
      </c>
      <c r="B9" s="4">
        <v>44460</v>
      </c>
      <c r="D9" t="s">
        <v>74</v>
      </c>
      <c r="E9" t="s">
        <v>86</v>
      </c>
      <c r="F9">
        <v>47</v>
      </c>
      <c r="I9" t="s">
        <v>5</v>
      </c>
      <c r="J9" t="s">
        <v>29</v>
      </c>
      <c r="K9">
        <v>1</v>
      </c>
      <c r="M9">
        <f t="shared" ca="1" si="0"/>
        <v>602</v>
      </c>
      <c r="N9" s="5">
        <f t="shared" ca="1" si="1"/>
        <v>1.6493150684931508</v>
      </c>
      <c r="O9">
        <f t="shared" si="2"/>
        <v>1</v>
      </c>
      <c r="P9">
        <f t="shared" si="3"/>
        <v>0</v>
      </c>
      <c r="Q9">
        <f t="shared" si="4"/>
        <v>0</v>
      </c>
      <c r="R9">
        <f t="shared" si="5"/>
        <v>0</v>
      </c>
      <c r="S9">
        <f t="shared" si="6"/>
        <v>0</v>
      </c>
      <c r="T9">
        <f t="shared" si="7"/>
        <v>1</v>
      </c>
    </row>
    <row r="10" spans="1:20" ht="30" customHeight="1" x14ac:dyDescent="0.35">
      <c r="A10">
        <v>8</v>
      </c>
      <c r="B10" s="4">
        <v>44498</v>
      </c>
      <c r="D10" t="s">
        <v>75</v>
      </c>
      <c r="E10" t="s">
        <v>87</v>
      </c>
      <c r="F10">
        <v>39</v>
      </c>
      <c r="I10" t="s">
        <v>7</v>
      </c>
      <c r="J10" t="s">
        <v>31</v>
      </c>
      <c r="M10">
        <f t="shared" ca="1" si="0"/>
        <v>564</v>
      </c>
      <c r="N10" s="5">
        <f t="shared" ca="1" si="1"/>
        <v>1.5452054794520549</v>
      </c>
      <c r="O10">
        <f t="shared" si="2"/>
        <v>1</v>
      </c>
      <c r="P10">
        <f t="shared" si="3"/>
        <v>0</v>
      </c>
      <c r="Q10">
        <f t="shared" si="4"/>
        <v>0</v>
      </c>
      <c r="R10">
        <f t="shared" si="5"/>
        <v>0</v>
      </c>
      <c r="S10">
        <f t="shared" si="6"/>
        <v>0</v>
      </c>
      <c r="T10">
        <f t="shared" si="7"/>
        <v>1</v>
      </c>
    </row>
    <row r="11" spans="1:20" ht="30" customHeight="1" x14ac:dyDescent="0.35">
      <c r="A11">
        <v>9</v>
      </c>
      <c r="B11" s="4">
        <v>44369</v>
      </c>
      <c r="D11" t="s">
        <v>76</v>
      </c>
      <c r="E11" t="s">
        <v>88</v>
      </c>
      <c r="F11">
        <v>40</v>
      </c>
      <c r="I11" t="s">
        <v>3</v>
      </c>
      <c r="J11" t="s">
        <v>32</v>
      </c>
      <c r="M11">
        <f t="shared" ca="1" si="0"/>
        <v>693</v>
      </c>
      <c r="N11" s="5">
        <f t="shared" ca="1" si="1"/>
        <v>1.8986301369863015</v>
      </c>
      <c r="O11">
        <f t="shared" si="2"/>
        <v>1</v>
      </c>
      <c r="P11">
        <f t="shared" si="3"/>
        <v>0</v>
      </c>
      <c r="Q11">
        <f t="shared" si="4"/>
        <v>0</v>
      </c>
      <c r="R11">
        <f t="shared" si="5"/>
        <v>0</v>
      </c>
      <c r="S11">
        <f t="shared" si="6"/>
        <v>0</v>
      </c>
      <c r="T11">
        <f t="shared" si="7"/>
        <v>1</v>
      </c>
    </row>
    <row r="12" spans="1:20" ht="30" customHeight="1" x14ac:dyDescent="0.35">
      <c r="A12">
        <v>10</v>
      </c>
      <c r="B12" s="4">
        <v>44573</v>
      </c>
      <c r="D12" t="s">
        <v>77</v>
      </c>
      <c r="E12" t="s">
        <v>89</v>
      </c>
      <c r="F12">
        <v>40</v>
      </c>
      <c r="I12" t="s">
        <v>9</v>
      </c>
      <c r="J12" t="s">
        <v>33</v>
      </c>
      <c r="M12">
        <f t="shared" ca="1" si="0"/>
        <v>489</v>
      </c>
      <c r="N12" s="5">
        <f t="shared" ca="1" si="1"/>
        <v>1.3397260273972602</v>
      </c>
      <c r="O12">
        <f t="shared" si="2"/>
        <v>1</v>
      </c>
      <c r="P12">
        <f t="shared" si="3"/>
        <v>0</v>
      </c>
      <c r="Q12">
        <f t="shared" si="4"/>
        <v>0</v>
      </c>
      <c r="R12">
        <f t="shared" si="5"/>
        <v>0</v>
      </c>
      <c r="S12">
        <f t="shared" si="6"/>
        <v>0</v>
      </c>
      <c r="T12">
        <f t="shared" si="7"/>
        <v>1</v>
      </c>
    </row>
    <row r="13" spans="1:20" ht="30" customHeight="1" x14ac:dyDescent="0.35">
      <c r="A13">
        <v>11</v>
      </c>
      <c r="B13" s="4">
        <v>44644</v>
      </c>
      <c r="D13" t="s">
        <v>78</v>
      </c>
      <c r="E13" t="s">
        <v>90</v>
      </c>
      <c r="F13">
        <v>47</v>
      </c>
      <c r="I13" t="s">
        <v>23</v>
      </c>
      <c r="J13" t="s">
        <v>34</v>
      </c>
      <c r="M13">
        <f t="shared" ca="1" si="0"/>
        <v>418</v>
      </c>
      <c r="N13" s="5">
        <f t="shared" ca="1" si="1"/>
        <v>1.1452054794520548</v>
      </c>
      <c r="O13">
        <f t="shared" si="2"/>
        <v>1</v>
      </c>
      <c r="P13">
        <f t="shared" si="3"/>
        <v>0</v>
      </c>
      <c r="Q13">
        <f t="shared" si="4"/>
        <v>0</v>
      </c>
      <c r="R13">
        <f t="shared" si="5"/>
        <v>0</v>
      </c>
      <c r="S13">
        <f t="shared" si="6"/>
        <v>0</v>
      </c>
      <c r="T13">
        <f t="shared" si="7"/>
        <v>1</v>
      </c>
    </row>
    <row r="14" spans="1:20" ht="30" customHeight="1" x14ac:dyDescent="0.35">
      <c r="A14">
        <v>12</v>
      </c>
      <c r="B14" s="4">
        <v>44207</v>
      </c>
      <c r="D14" t="s">
        <v>79</v>
      </c>
      <c r="E14" t="s">
        <v>91</v>
      </c>
      <c r="F14">
        <v>37</v>
      </c>
      <c r="I14" t="s">
        <v>97</v>
      </c>
      <c r="J14" t="s">
        <v>35</v>
      </c>
      <c r="K14">
        <v>1</v>
      </c>
      <c r="M14">
        <f t="shared" ca="1" si="0"/>
        <v>855</v>
      </c>
      <c r="N14" s="5">
        <f t="shared" ca="1" si="1"/>
        <v>2.3424657534246576</v>
      </c>
      <c r="O14">
        <f t="shared" si="2"/>
        <v>1</v>
      </c>
      <c r="P14">
        <f t="shared" si="3"/>
        <v>0</v>
      </c>
      <c r="Q14">
        <f t="shared" si="4"/>
        <v>0</v>
      </c>
      <c r="R14">
        <f t="shared" si="5"/>
        <v>0</v>
      </c>
      <c r="S14">
        <f t="shared" si="6"/>
        <v>0</v>
      </c>
      <c r="T14">
        <f t="shared" si="7"/>
        <v>1</v>
      </c>
    </row>
    <row r="15" spans="1:20" ht="30" customHeight="1" x14ac:dyDescent="0.35">
      <c r="A15">
        <v>13</v>
      </c>
      <c r="B15" s="4">
        <v>44657</v>
      </c>
      <c r="D15" t="s">
        <v>80</v>
      </c>
      <c r="E15" s="2" t="s">
        <v>92</v>
      </c>
      <c r="F15">
        <v>33</v>
      </c>
      <c r="I15" t="s">
        <v>3</v>
      </c>
      <c r="J15" t="s">
        <v>98</v>
      </c>
      <c r="K15">
        <v>1</v>
      </c>
      <c r="M15">
        <f t="shared" ca="1" si="0"/>
        <v>405</v>
      </c>
      <c r="N15" s="5">
        <f t="shared" ca="1" si="1"/>
        <v>1.1095890410958904</v>
      </c>
      <c r="O15">
        <f t="shared" si="2"/>
        <v>1</v>
      </c>
      <c r="P15">
        <f t="shared" si="3"/>
        <v>0</v>
      </c>
      <c r="Q15">
        <f t="shared" si="4"/>
        <v>0</v>
      </c>
      <c r="R15">
        <f t="shared" si="5"/>
        <v>0</v>
      </c>
      <c r="S15">
        <f t="shared" si="6"/>
        <v>0</v>
      </c>
      <c r="T15">
        <f t="shared" si="7"/>
        <v>1</v>
      </c>
    </row>
    <row r="16" spans="1:20" ht="30" customHeight="1" x14ac:dyDescent="0.35">
      <c r="A16">
        <v>14</v>
      </c>
      <c r="B16" s="4">
        <v>44733</v>
      </c>
      <c r="D16" t="s">
        <v>81</v>
      </c>
      <c r="E16" t="s">
        <v>93</v>
      </c>
      <c r="F16">
        <v>32</v>
      </c>
      <c r="I16" t="s">
        <v>10</v>
      </c>
      <c r="J16" t="s">
        <v>69</v>
      </c>
      <c r="K16">
        <v>1</v>
      </c>
      <c r="M16">
        <f t="shared" ca="1" si="0"/>
        <v>329</v>
      </c>
      <c r="N16" s="5">
        <f t="shared" ca="1" si="1"/>
        <v>0.90136986301369859</v>
      </c>
      <c r="O16">
        <f t="shared" si="2"/>
        <v>1</v>
      </c>
      <c r="P16">
        <f t="shared" si="3"/>
        <v>0</v>
      </c>
      <c r="Q16">
        <f t="shared" si="4"/>
        <v>0</v>
      </c>
      <c r="R16">
        <f t="shared" si="5"/>
        <v>0</v>
      </c>
      <c r="S16">
        <f t="shared" si="6"/>
        <v>0</v>
      </c>
      <c r="T16">
        <f t="shared" si="7"/>
        <v>1</v>
      </c>
    </row>
    <row r="17" spans="1:20" ht="30" customHeight="1" x14ac:dyDescent="0.35">
      <c r="A17">
        <v>15</v>
      </c>
      <c r="B17" s="4">
        <v>44770</v>
      </c>
      <c r="D17" t="s">
        <v>82</v>
      </c>
      <c r="E17" t="s">
        <v>94</v>
      </c>
      <c r="F17">
        <v>32</v>
      </c>
      <c r="I17" t="s">
        <v>15</v>
      </c>
      <c r="J17" t="s">
        <v>95</v>
      </c>
      <c r="M17">
        <f t="shared" ca="1" si="0"/>
        <v>292</v>
      </c>
      <c r="N17" s="5">
        <f t="shared" ca="1" si="1"/>
        <v>0.8</v>
      </c>
      <c r="O17">
        <f t="shared" si="2"/>
        <v>1</v>
      </c>
      <c r="P17">
        <f t="shared" si="3"/>
        <v>0</v>
      </c>
      <c r="Q17">
        <f t="shared" si="4"/>
        <v>0</v>
      </c>
      <c r="R17">
        <f t="shared" si="5"/>
        <v>0</v>
      </c>
      <c r="S17">
        <f t="shared" si="6"/>
        <v>0</v>
      </c>
      <c r="T17">
        <f t="shared" si="7"/>
        <v>1</v>
      </c>
    </row>
    <row r="18" spans="1:20" ht="30" customHeight="1" x14ac:dyDescent="0.35">
      <c r="A18">
        <v>16</v>
      </c>
      <c r="B18" s="4">
        <v>44098</v>
      </c>
      <c r="D18" t="s">
        <v>99</v>
      </c>
      <c r="E18" t="s">
        <v>100</v>
      </c>
      <c r="F18">
        <v>34</v>
      </c>
      <c r="I18" t="s">
        <v>101</v>
      </c>
      <c r="J18" t="s">
        <v>26</v>
      </c>
      <c r="K18">
        <v>1</v>
      </c>
      <c r="M18">
        <f t="shared" ca="1" si="0"/>
        <v>964</v>
      </c>
      <c r="N18" s="5">
        <f t="shared" ca="1" si="1"/>
        <v>2.6410958904109587</v>
      </c>
      <c r="O18">
        <f t="shared" si="2"/>
        <v>1</v>
      </c>
      <c r="P18">
        <f t="shared" si="3"/>
        <v>0</v>
      </c>
      <c r="Q18">
        <f t="shared" si="4"/>
        <v>0</v>
      </c>
      <c r="R18">
        <f t="shared" si="5"/>
        <v>0</v>
      </c>
      <c r="S18">
        <f t="shared" si="6"/>
        <v>0</v>
      </c>
      <c r="T18">
        <f t="shared" si="7"/>
        <v>1</v>
      </c>
    </row>
    <row r="19" spans="1:20" ht="30" customHeight="1" x14ac:dyDescent="0.35">
      <c r="A19">
        <v>17</v>
      </c>
      <c r="B19" s="4">
        <v>44042</v>
      </c>
      <c r="D19" t="s">
        <v>102</v>
      </c>
      <c r="E19" t="s">
        <v>103</v>
      </c>
      <c r="F19">
        <v>50</v>
      </c>
      <c r="I19" t="s">
        <v>104</v>
      </c>
      <c r="J19" t="s">
        <v>27</v>
      </c>
      <c r="M19">
        <f t="shared" ca="1" si="0"/>
        <v>1020</v>
      </c>
      <c r="N19" s="5">
        <f t="shared" ca="1" si="1"/>
        <v>2.7945205479452055</v>
      </c>
      <c r="O19">
        <f t="shared" si="2"/>
        <v>1</v>
      </c>
      <c r="P19">
        <f t="shared" si="3"/>
        <v>0</v>
      </c>
      <c r="Q19">
        <f t="shared" si="4"/>
        <v>0</v>
      </c>
      <c r="R19">
        <f t="shared" si="5"/>
        <v>0</v>
      </c>
      <c r="S19">
        <f t="shared" si="6"/>
        <v>0</v>
      </c>
      <c r="T19">
        <f t="shared" si="7"/>
        <v>1</v>
      </c>
    </row>
    <row r="20" spans="1:20" ht="30" customHeight="1" x14ac:dyDescent="0.35">
      <c r="A20">
        <v>18</v>
      </c>
      <c r="B20" s="4">
        <v>44120</v>
      </c>
      <c r="D20" t="s">
        <v>105</v>
      </c>
      <c r="E20" t="s">
        <v>106</v>
      </c>
      <c r="F20">
        <v>33</v>
      </c>
      <c r="I20" t="s">
        <v>101</v>
      </c>
      <c r="J20" t="s">
        <v>28</v>
      </c>
      <c r="M20">
        <f t="shared" ca="1" si="0"/>
        <v>942</v>
      </c>
      <c r="N20" s="5">
        <f t="shared" ca="1" si="1"/>
        <v>2.580821917808219</v>
      </c>
      <c r="O20">
        <f t="shared" si="2"/>
        <v>1</v>
      </c>
      <c r="P20">
        <f t="shared" si="3"/>
        <v>0</v>
      </c>
      <c r="Q20">
        <f t="shared" si="4"/>
        <v>0</v>
      </c>
      <c r="R20">
        <f t="shared" si="5"/>
        <v>0</v>
      </c>
      <c r="S20">
        <f t="shared" si="6"/>
        <v>0</v>
      </c>
      <c r="T20">
        <f t="shared" si="7"/>
        <v>1</v>
      </c>
    </row>
    <row r="21" spans="1:20" ht="30" customHeight="1" x14ac:dyDescent="0.35">
      <c r="A21">
        <v>19</v>
      </c>
      <c r="B21" s="4">
        <v>44049</v>
      </c>
      <c r="D21" t="s">
        <v>107</v>
      </c>
      <c r="E21" t="s">
        <v>109</v>
      </c>
      <c r="F21">
        <v>48</v>
      </c>
      <c r="H21" t="s">
        <v>108</v>
      </c>
      <c r="I21" t="s">
        <v>110</v>
      </c>
      <c r="J21" t="s">
        <v>29</v>
      </c>
      <c r="K21">
        <v>1</v>
      </c>
      <c r="M21">
        <f t="shared" ca="1" si="0"/>
        <v>1013</v>
      </c>
      <c r="N21" s="5">
        <f t="shared" ca="1" si="1"/>
        <v>2.7753424657534245</v>
      </c>
      <c r="O21">
        <f t="shared" si="2"/>
        <v>1</v>
      </c>
      <c r="P21">
        <f t="shared" si="3"/>
        <v>0</v>
      </c>
      <c r="Q21">
        <f t="shared" si="4"/>
        <v>0</v>
      </c>
      <c r="R21">
        <f t="shared" si="5"/>
        <v>0</v>
      </c>
      <c r="S21">
        <f t="shared" si="6"/>
        <v>0</v>
      </c>
      <c r="T21">
        <f t="shared" si="7"/>
        <v>1</v>
      </c>
    </row>
    <row r="22" spans="1:20" ht="30" customHeight="1" x14ac:dyDescent="0.35">
      <c r="A22">
        <v>20</v>
      </c>
      <c r="B22" s="4">
        <v>44178</v>
      </c>
      <c r="D22" t="s">
        <v>111</v>
      </c>
      <c r="E22" t="s">
        <v>112</v>
      </c>
      <c r="F22">
        <v>39</v>
      </c>
      <c r="I22" t="s">
        <v>10</v>
      </c>
      <c r="J22" t="s">
        <v>30</v>
      </c>
      <c r="M22">
        <f t="shared" ca="1" si="0"/>
        <v>884</v>
      </c>
      <c r="N22" s="5">
        <f t="shared" ca="1" si="1"/>
        <v>2.4219178082191779</v>
      </c>
      <c r="O22">
        <f t="shared" si="2"/>
        <v>1</v>
      </c>
      <c r="P22">
        <f t="shared" si="3"/>
        <v>0</v>
      </c>
      <c r="Q22">
        <f t="shared" si="4"/>
        <v>0</v>
      </c>
      <c r="R22">
        <f t="shared" si="5"/>
        <v>0</v>
      </c>
      <c r="S22">
        <f t="shared" si="6"/>
        <v>0</v>
      </c>
      <c r="T22">
        <f t="shared" si="7"/>
        <v>1</v>
      </c>
    </row>
    <row r="23" spans="1:20" ht="30" customHeight="1" x14ac:dyDescent="0.35">
      <c r="A23">
        <v>21</v>
      </c>
      <c r="B23" s="4">
        <v>44050</v>
      </c>
      <c r="D23" t="s">
        <v>122</v>
      </c>
      <c r="E23" t="s">
        <v>120</v>
      </c>
      <c r="F23">
        <v>40</v>
      </c>
      <c r="I23" t="s">
        <v>97</v>
      </c>
      <c r="J23" t="s">
        <v>31</v>
      </c>
      <c r="M23">
        <f t="shared" ca="1" si="0"/>
        <v>1012</v>
      </c>
      <c r="N23" s="5">
        <f t="shared" ca="1" si="1"/>
        <v>2.7726027397260276</v>
      </c>
      <c r="O23">
        <f t="shared" si="2"/>
        <v>1</v>
      </c>
      <c r="P23">
        <f t="shared" si="3"/>
        <v>0</v>
      </c>
      <c r="Q23">
        <f t="shared" si="4"/>
        <v>0</v>
      </c>
      <c r="R23">
        <f t="shared" si="5"/>
        <v>0</v>
      </c>
      <c r="S23">
        <f t="shared" si="6"/>
        <v>0</v>
      </c>
      <c r="T23">
        <f t="shared" si="7"/>
        <v>1</v>
      </c>
    </row>
    <row r="24" spans="1:20" ht="30" customHeight="1" x14ac:dyDescent="0.35">
      <c r="A24">
        <v>22</v>
      </c>
      <c r="B24" s="4">
        <v>43935</v>
      </c>
      <c r="D24" t="s">
        <v>123</v>
      </c>
      <c r="E24" t="s">
        <v>121</v>
      </c>
      <c r="F24">
        <v>36</v>
      </c>
      <c r="I24" t="s">
        <v>115</v>
      </c>
      <c r="J24" t="s">
        <v>33</v>
      </c>
      <c r="M24">
        <f t="shared" ca="1" si="0"/>
        <v>1127</v>
      </c>
      <c r="N24" s="5">
        <f t="shared" ca="1" si="1"/>
        <v>3.0876712328767124</v>
      </c>
      <c r="O24">
        <f t="shared" si="2"/>
        <v>1</v>
      </c>
      <c r="P24">
        <f t="shared" si="3"/>
        <v>0</v>
      </c>
      <c r="Q24">
        <f t="shared" si="4"/>
        <v>0</v>
      </c>
      <c r="R24">
        <f t="shared" si="5"/>
        <v>0</v>
      </c>
      <c r="S24">
        <f t="shared" si="6"/>
        <v>0</v>
      </c>
      <c r="T24">
        <f t="shared" si="7"/>
        <v>1</v>
      </c>
    </row>
    <row r="25" spans="1:20" ht="30" customHeight="1" x14ac:dyDescent="0.35">
      <c r="A25">
        <v>23</v>
      </c>
      <c r="B25" s="4">
        <v>44125</v>
      </c>
      <c r="D25" t="s">
        <v>124</v>
      </c>
      <c r="E25" t="s">
        <v>119</v>
      </c>
      <c r="F25">
        <v>36</v>
      </c>
      <c r="H25" t="s">
        <v>125</v>
      </c>
      <c r="I25" t="s">
        <v>11</v>
      </c>
      <c r="J25" t="s">
        <v>34</v>
      </c>
      <c r="L25">
        <v>1</v>
      </c>
      <c r="M25">
        <f t="shared" ca="1" si="0"/>
        <v>937</v>
      </c>
      <c r="N25" s="5">
        <f t="shared" ca="1" si="1"/>
        <v>2.5671232876712327</v>
      </c>
      <c r="O25">
        <f t="shared" si="2"/>
        <v>1</v>
      </c>
      <c r="P25">
        <f t="shared" si="3"/>
        <v>0</v>
      </c>
      <c r="Q25">
        <f t="shared" si="4"/>
        <v>0</v>
      </c>
      <c r="R25">
        <f t="shared" si="5"/>
        <v>0</v>
      </c>
      <c r="S25">
        <f t="shared" si="6"/>
        <v>0</v>
      </c>
      <c r="T25">
        <f t="shared" si="7"/>
        <v>1</v>
      </c>
    </row>
    <row r="26" spans="1:20" ht="30" customHeight="1" x14ac:dyDescent="0.35">
      <c r="A26">
        <v>24</v>
      </c>
      <c r="B26" s="4">
        <v>44060</v>
      </c>
      <c r="D26" t="s">
        <v>126</v>
      </c>
      <c r="E26" t="s">
        <v>118</v>
      </c>
      <c r="F26">
        <v>31</v>
      </c>
      <c r="I26" t="s">
        <v>17</v>
      </c>
      <c r="J26" t="s">
        <v>35</v>
      </c>
      <c r="M26">
        <f t="shared" ca="1" si="0"/>
        <v>1002</v>
      </c>
      <c r="N26" s="5">
        <f t="shared" ca="1" si="1"/>
        <v>2.7452054794520548</v>
      </c>
      <c r="O26">
        <f t="shared" si="2"/>
        <v>1</v>
      </c>
      <c r="P26">
        <f t="shared" si="3"/>
        <v>0</v>
      </c>
      <c r="Q26">
        <f t="shared" si="4"/>
        <v>0</v>
      </c>
      <c r="R26">
        <f t="shared" si="5"/>
        <v>0</v>
      </c>
      <c r="S26">
        <f t="shared" si="6"/>
        <v>0</v>
      </c>
      <c r="T26">
        <f t="shared" si="7"/>
        <v>1</v>
      </c>
    </row>
    <row r="27" spans="1:20" ht="30" customHeight="1" x14ac:dyDescent="0.35">
      <c r="A27">
        <v>25</v>
      </c>
      <c r="B27" s="4">
        <v>44309</v>
      </c>
      <c r="D27" t="s">
        <v>127</v>
      </c>
      <c r="E27" t="s">
        <v>117</v>
      </c>
      <c r="F27">
        <v>32</v>
      </c>
      <c r="I27" t="s">
        <v>5</v>
      </c>
      <c r="J27" t="s">
        <v>98</v>
      </c>
      <c r="K27">
        <v>1</v>
      </c>
      <c r="M27">
        <f t="shared" ca="1" si="0"/>
        <v>753</v>
      </c>
      <c r="N27" s="5">
        <f t="shared" ca="1" si="1"/>
        <v>2.0630136986301371</v>
      </c>
      <c r="O27">
        <f t="shared" si="2"/>
        <v>1</v>
      </c>
      <c r="P27">
        <f t="shared" si="3"/>
        <v>0</v>
      </c>
      <c r="Q27">
        <f t="shared" si="4"/>
        <v>0</v>
      </c>
      <c r="R27">
        <f t="shared" si="5"/>
        <v>0</v>
      </c>
      <c r="S27">
        <f t="shared" si="6"/>
        <v>0</v>
      </c>
      <c r="T27">
        <f t="shared" si="7"/>
        <v>1</v>
      </c>
    </row>
    <row r="28" spans="1:20" ht="30" customHeight="1" x14ac:dyDescent="0.35">
      <c r="A28">
        <v>26</v>
      </c>
      <c r="B28" s="4">
        <v>44265</v>
      </c>
      <c r="D28" t="s">
        <v>128</v>
      </c>
      <c r="E28" t="s">
        <v>116</v>
      </c>
      <c r="F28">
        <v>69</v>
      </c>
      <c r="I28" t="s">
        <v>22</v>
      </c>
      <c r="J28" t="s">
        <v>28</v>
      </c>
      <c r="K28">
        <v>1</v>
      </c>
      <c r="M28">
        <f t="shared" ca="1" si="0"/>
        <v>797</v>
      </c>
      <c r="N28" s="5">
        <f t="shared" ca="1" si="1"/>
        <v>2.1835616438356165</v>
      </c>
      <c r="O28">
        <f t="shared" si="2"/>
        <v>1</v>
      </c>
      <c r="P28">
        <f t="shared" si="3"/>
        <v>0</v>
      </c>
      <c r="Q28">
        <f t="shared" si="4"/>
        <v>0</v>
      </c>
      <c r="R28">
        <f t="shared" si="5"/>
        <v>0</v>
      </c>
      <c r="S28">
        <f t="shared" si="6"/>
        <v>0</v>
      </c>
      <c r="T28">
        <f t="shared" si="7"/>
        <v>1</v>
      </c>
    </row>
    <row r="29" spans="1:20" ht="30" customHeight="1" x14ac:dyDescent="0.35">
      <c r="A29">
        <v>27</v>
      </c>
      <c r="B29" s="4">
        <v>44368</v>
      </c>
      <c r="D29" t="s">
        <v>113</v>
      </c>
      <c r="E29" t="s">
        <v>114</v>
      </c>
      <c r="F29">
        <v>37</v>
      </c>
      <c r="I29" t="s">
        <v>12</v>
      </c>
      <c r="J29" t="s">
        <v>95</v>
      </c>
      <c r="M29">
        <f t="shared" ca="1" si="0"/>
        <v>694</v>
      </c>
      <c r="N29" s="5">
        <f t="shared" ca="1" si="1"/>
        <v>1.9013698630136986</v>
      </c>
      <c r="O29">
        <f t="shared" si="2"/>
        <v>1</v>
      </c>
      <c r="P29">
        <f t="shared" si="3"/>
        <v>0</v>
      </c>
      <c r="Q29">
        <f t="shared" si="4"/>
        <v>0</v>
      </c>
      <c r="R29">
        <f t="shared" si="5"/>
        <v>0</v>
      </c>
      <c r="S29">
        <f t="shared" si="6"/>
        <v>0</v>
      </c>
      <c r="T29">
        <f t="shared" si="7"/>
        <v>1</v>
      </c>
    </row>
    <row r="30" spans="1:20" ht="30" customHeight="1" x14ac:dyDescent="0.35">
      <c r="A30">
        <v>28</v>
      </c>
      <c r="B30" s="4">
        <v>43860</v>
      </c>
      <c r="D30" t="s">
        <v>146</v>
      </c>
      <c r="E30" t="s">
        <v>145</v>
      </c>
      <c r="F30">
        <v>39</v>
      </c>
      <c r="H30" t="s">
        <v>125</v>
      </c>
      <c r="I30" t="s">
        <v>3</v>
      </c>
      <c r="J30" t="s">
        <v>26</v>
      </c>
      <c r="K30">
        <v>1</v>
      </c>
      <c r="M30">
        <f t="shared" ca="1" si="0"/>
        <v>1202</v>
      </c>
      <c r="N30" s="5">
        <f t="shared" ca="1" si="1"/>
        <v>3.2931506849315069</v>
      </c>
      <c r="O30">
        <f t="shared" si="2"/>
        <v>1</v>
      </c>
      <c r="P30">
        <f t="shared" si="3"/>
        <v>0</v>
      </c>
      <c r="Q30">
        <f t="shared" si="4"/>
        <v>0</v>
      </c>
      <c r="R30">
        <f t="shared" si="5"/>
        <v>0</v>
      </c>
      <c r="S30">
        <f t="shared" si="6"/>
        <v>0</v>
      </c>
      <c r="T30">
        <f t="shared" si="7"/>
        <v>1</v>
      </c>
    </row>
    <row r="31" spans="1:20" ht="30" customHeight="1" x14ac:dyDescent="0.35">
      <c r="A31">
        <v>29</v>
      </c>
      <c r="B31" s="4">
        <v>43615</v>
      </c>
      <c r="D31" t="s">
        <v>147</v>
      </c>
      <c r="E31" t="s">
        <v>144</v>
      </c>
      <c r="F31">
        <v>33</v>
      </c>
      <c r="H31" t="s">
        <v>148</v>
      </c>
      <c r="I31" t="s">
        <v>12</v>
      </c>
      <c r="J31" t="s">
        <v>27</v>
      </c>
      <c r="K31">
        <v>1</v>
      </c>
      <c r="M31">
        <f t="shared" ca="1" si="0"/>
        <v>1447</v>
      </c>
      <c r="N31" s="5">
        <f t="shared" ca="1" si="1"/>
        <v>3.9643835616438357</v>
      </c>
      <c r="O31">
        <f t="shared" si="2"/>
        <v>1</v>
      </c>
      <c r="P31">
        <f t="shared" si="3"/>
        <v>0</v>
      </c>
      <c r="Q31">
        <f t="shared" si="4"/>
        <v>0</v>
      </c>
      <c r="R31">
        <f t="shared" si="5"/>
        <v>0</v>
      </c>
      <c r="S31">
        <f t="shared" si="6"/>
        <v>0</v>
      </c>
      <c r="T31">
        <f t="shared" si="7"/>
        <v>1</v>
      </c>
    </row>
    <row r="32" spans="1:20" ht="30" customHeight="1" x14ac:dyDescent="0.35">
      <c r="A32">
        <v>30</v>
      </c>
      <c r="B32" s="4">
        <v>44008</v>
      </c>
      <c r="D32" t="s">
        <v>149</v>
      </c>
      <c r="E32" t="s">
        <v>143</v>
      </c>
      <c r="F32">
        <v>35</v>
      </c>
      <c r="H32" t="s">
        <v>129</v>
      </c>
      <c r="I32" t="s">
        <v>16</v>
      </c>
      <c r="J32" t="s">
        <v>28</v>
      </c>
      <c r="K32">
        <v>1</v>
      </c>
      <c r="L32">
        <v>1</v>
      </c>
      <c r="M32">
        <f t="shared" ca="1" si="0"/>
        <v>1054</v>
      </c>
      <c r="N32" s="5">
        <f t="shared" ca="1" si="1"/>
        <v>2.8876712328767122</v>
      </c>
      <c r="O32">
        <f t="shared" si="2"/>
        <v>1</v>
      </c>
      <c r="P32">
        <f t="shared" si="3"/>
        <v>0</v>
      </c>
      <c r="Q32">
        <f t="shared" si="4"/>
        <v>0</v>
      </c>
      <c r="R32">
        <f t="shared" si="5"/>
        <v>0</v>
      </c>
      <c r="S32">
        <f t="shared" si="6"/>
        <v>0</v>
      </c>
      <c r="T32">
        <f t="shared" si="7"/>
        <v>1</v>
      </c>
    </row>
    <row r="33" spans="1:20" ht="30" customHeight="1" x14ac:dyDescent="0.35">
      <c r="A33">
        <v>31</v>
      </c>
      <c r="B33" s="4">
        <v>43588</v>
      </c>
      <c r="D33" t="s">
        <v>150</v>
      </c>
      <c r="E33" t="s">
        <v>142</v>
      </c>
      <c r="F33">
        <v>39</v>
      </c>
      <c r="H33" t="s">
        <v>151</v>
      </c>
      <c r="I33" t="s">
        <v>110</v>
      </c>
      <c r="J33" t="s">
        <v>29</v>
      </c>
      <c r="K33">
        <v>1</v>
      </c>
      <c r="M33">
        <f t="shared" ca="1" si="0"/>
        <v>1474</v>
      </c>
      <c r="N33" s="5">
        <f t="shared" ca="1" si="1"/>
        <v>4.0383561643835613</v>
      </c>
      <c r="O33">
        <f t="shared" si="2"/>
        <v>1</v>
      </c>
      <c r="P33">
        <f t="shared" si="3"/>
        <v>0</v>
      </c>
      <c r="Q33">
        <f t="shared" si="4"/>
        <v>0</v>
      </c>
      <c r="R33">
        <f t="shared" si="5"/>
        <v>0</v>
      </c>
      <c r="S33">
        <f t="shared" si="6"/>
        <v>0</v>
      </c>
      <c r="T33">
        <f t="shared" si="7"/>
        <v>1</v>
      </c>
    </row>
    <row r="34" spans="1:20" ht="30" customHeight="1" x14ac:dyDescent="0.35">
      <c r="A34">
        <v>32</v>
      </c>
      <c r="B34" s="4">
        <v>44008</v>
      </c>
      <c r="D34" t="s">
        <v>152</v>
      </c>
      <c r="E34" t="s">
        <v>141</v>
      </c>
      <c r="F34">
        <v>33</v>
      </c>
      <c r="I34" t="s">
        <v>23</v>
      </c>
      <c r="J34" t="s">
        <v>30</v>
      </c>
      <c r="K34">
        <v>1</v>
      </c>
      <c r="M34">
        <f t="shared" ca="1" si="0"/>
        <v>1054</v>
      </c>
      <c r="N34" s="5">
        <f t="shared" ca="1" si="1"/>
        <v>2.8876712328767122</v>
      </c>
      <c r="O34">
        <f t="shared" si="2"/>
        <v>1</v>
      </c>
      <c r="P34">
        <f t="shared" si="3"/>
        <v>0</v>
      </c>
      <c r="Q34">
        <f t="shared" si="4"/>
        <v>0</v>
      </c>
      <c r="R34">
        <f t="shared" si="5"/>
        <v>0</v>
      </c>
      <c r="S34">
        <f t="shared" si="6"/>
        <v>0</v>
      </c>
      <c r="T34">
        <f t="shared" si="7"/>
        <v>1</v>
      </c>
    </row>
    <row r="35" spans="1:20" ht="30" customHeight="1" x14ac:dyDescent="0.35">
      <c r="A35">
        <v>33</v>
      </c>
      <c r="B35" s="4">
        <v>43717</v>
      </c>
      <c r="D35" t="s">
        <v>153</v>
      </c>
      <c r="E35" t="s">
        <v>140</v>
      </c>
      <c r="F35">
        <v>37</v>
      </c>
      <c r="I35" t="s">
        <v>5</v>
      </c>
      <c r="J35" t="s">
        <v>31</v>
      </c>
      <c r="M35">
        <f t="shared" ca="1" si="0"/>
        <v>1345</v>
      </c>
      <c r="N35" s="5">
        <f t="shared" ca="1" si="1"/>
        <v>3.6849315068493151</v>
      </c>
      <c r="O35">
        <f t="shared" si="2"/>
        <v>1</v>
      </c>
      <c r="P35">
        <f t="shared" si="3"/>
        <v>0</v>
      </c>
      <c r="Q35">
        <f t="shared" si="4"/>
        <v>0</v>
      </c>
      <c r="R35">
        <f t="shared" si="5"/>
        <v>0</v>
      </c>
      <c r="S35">
        <f t="shared" si="6"/>
        <v>0</v>
      </c>
      <c r="T35">
        <f t="shared" si="7"/>
        <v>1</v>
      </c>
    </row>
    <row r="36" spans="1:20" ht="30" customHeight="1" x14ac:dyDescent="0.35">
      <c r="A36">
        <v>34</v>
      </c>
      <c r="B36" s="4">
        <v>43903</v>
      </c>
      <c r="D36" t="s">
        <v>154</v>
      </c>
      <c r="E36" t="s">
        <v>139</v>
      </c>
      <c r="F36">
        <v>30</v>
      </c>
      <c r="I36" t="s">
        <v>25</v>
      </c>
      <c r="J36" t="s">
        <v>33</v>
      </c>
      <c r="M36">
        <f t="shared" ca="1" si="0"/>
        <v>1159</v>
      </c>
      <c r="N36" s="5">
        <f t="shared" ca="1" si="1"/>
        <v>3.1753424657534248</v>
      </c>
      <c r="O36">
        <f t="shared" si="2"/>
        <v>1</v>
      </c>
      <c r="P36">
        <f t="shared" si="3"/>
        <v>0</v>
      </c>
      <c r="Q36">
        <f t="shared" si="4"/>
        <v>0</v>
      </c>
      <c r="R36">
        <f t="shared" si="5"/>
        <v>0</v>
      </c>
      <c r="S36">
        <f t="shared" si="6"/>
        <v>0</v>
      </c>
      <c r="T36">
        <f t="shared" si="7"/>
        <v>1</v>
      </c>
    </row>
    <row r="37" spans="1:20" ht="30" customHeight="1" x14ac:dyDescent="0.35">
      <c r="A37">
        <v>35</v>
      </c>
      <c r="B37" s="4">
        <v>43747</v>
      </c>
      <c r="D37" t="s">
        <v>155</v>
      </c>
      <c r="E37" t="s">
        <v>138</v>
      </c>
      <c r="F37">
        <v>36</v>
      </c>
      <c r="H37" t="s">
        <v>129</v>
      </c>
      <c r="I37" t="s">
        <v>65</v>
      </c>
      <c r="J37" t="s">
        <v>34</v>
      </c>
      <c r="K37">
        <v>1</v>
      </c>
      <c r="M37">
        <f t="shared" ca="1" si="0"/>
        <v>1315</v>
      </c>
      <c r="N37" s="5">
        <f t="shared" ca="1" si="1"/>
        <v>3.6027397260273974</v>
      </c>
      <c r="O37">
        <f t="shared" si="2"/>
        <v>1</v>
      </c>
      <c r="P37">
        <f t="shared" si="3"/>
        <v>0</v>
      </c>
      <c r="Q37">
        <f t="shared" si="4"/>
        <v>0</v>
      </c>
      <c r="R37">
        <f t="shared" si="5"/>
        <v>0</v>
      </c>
      <c r="S37">
        <f t="shared" si="6"/>
        <v>0</v>
      </c>
      <c r="T37">
        <f t="shared" si="7"/>
        <v>1</v>
      </c>
    </row>
    <row r="38" spans="1:20" ht="30" customHeight="1" x14ac:dyDescent="0.35">
      <c r="A38">
        <v>36</v>
      </c>
      <c r="B38" s="4">
        <v>43453</v>
      </c>
      <c r="D38" t="s">
        <v>156</v>
      </c>
      <c r="E38" t="s">
        <v>137</v>
      </c>
      <c r="F38">
        <v>56</v>
      </c>
      <c r="I38" t="s">
        <v>16</v>
      </c>
      <c r="J38" t="s">
        <v>35</v>
      </c>
      <c r="L38">
        <v>1</v>
      </c>
      <c r="M38">
        <f ca="1">TODAY() - B38</f>
        <v>1609</v>
      </c>
      <c r="N38" s="5">
        <f t="shared" ca="1" si="1"/>
        <v>4.4082191780821915</v>
      </c>
      <c r="O38">
        <f t="shared" si="2"/>
        <v>1</v>
      </c>
      <c r="P38">
        <f t="shared" si="3"/>
        <v>0</v>
      </c>
      <c r="Q38">
        <f t="shared" si="4"/>
        <v>0</v>
      </c>
      <c r="R38">
        <f t="shared" si="5"/>
        <v>0</v>
      </c>
      <c r="S38">
        <f t="shared" si="6"/>
        <v>0</v>
      </c>
      <c r="T38">
        <f t="shared" si="7"/>
        <v>1</v>
      </c>
    </row>
    <row r="39" spans="1:20" ht="30" customHeight="1" x14ac:dyDescent="0.35">
      <c r="A39">
        <v>37</v>
      </c>
      <c r="B39" s="4">
        <v>43908</v>
      </c>
      <c r="D39" t="s">
        <v>135</v>
      </c>
      <c r="E39" t="s">
        <v>136</v>
      </c>
      <c r="F39">
        <v>37</v>
      </c>
      <c r="I39" t="s">
        <v>7</v>
      </c>
      <c r="J39" t="s">
        <v>98</v>
      </c>
      <c r="L39">
        <v>1</v>
      </c>
      <c r="M39">
        <f ca="1">TODAY() - B39</f>
        <v>1154</v>
      </c>
      <c r="N39" s="5">
        <f t="shared" ca="1" si="1"/>
        <v>3.1616438356164385</v>
      </c>
      <c r="O39">
        <f t="shared" si="2"/>
        <v>1</v>
      </c>
      <c r="P39">
        <f t="shared" si="3"/>
        <v>0</v>
      </c>
      <c r="Q39">
        <f t="shared" si="4"/>
        <v>0</v>
      </c>
      <c r="R39">
        <f t="shared" si="5"/>
        <v>0</v>
      </c>
      <c r="S39">
        <f t="shared" si="6"/>
        <v>0</v>
      </c>
      <c r="T39">
        <f t="shared" si="7"/>
        <v>1</v>
      </c>
    </row>
    <row r="40" spans="1:20" ht="30" customHeight="1" x14ac:dyDescent="0.35">
      <c r="A40">
        <v>38</v>
      </c>
      <c r="B40" s="4">
        <v>44040</v>
      </c>
      <c r="D40" t="s">
        <v>133</v>
      </c>
      <c r="E40" t="s">
        <v>134</v>
      </c>
      <c r="F40">
        <v>31</v>
      </c>
      <c r="H40" t="s">
        <v>130</v>
      </c>
      <c r="I40" t="s">
        <v>21</v>
      </c>
      <c r="J40" t="s">
        <v>31</v>
      </c>
      <c r="K40">
        <v>1</v>
      </c>
      <c r="M40">
        <f ca="1">TODAY() - B40</f>
        <v>1022</v>
      </c>
      <c r="N40" s="5">
        <f t="shared" ca="1" si="1"/>
        <v>2.8</v>
      </c>
      <c r="O40">
        <f t="shared" si="2"/>
        <v>1</v>
      </c>
      <c r="P40">
        <f t="shared" si="3"/>
        <v>0</v>
      </c>
      <c r="Q40">
        <f t="shared" si="4"/>
        <v>0</v>
      </c>
      <c r="R40">
        <f t="shared" si="5"/>
        <v>0</v>
      </c>
      <c r="S40">
        <f t="shared" si="6"/>
        <v>0</v>
      </c>
      <c r="T40">
        <f t="shared" si="7"/>
        <v>1</v>
      </c>
    </row>
    <row r="41" spans="1:20" ht="30" customHeight="1" x14ac:dyDescent="0.35">
      <c r="A41">
        <v>39</v>
      </c>
      <c r="B41" s="4">
        <v>44020</v>
      </c>
      <c r="D41" t="s">
        <v>131</v>
      </c>
      <c r="E41" t="s">
        <v>132</v>
      </c>
      <c r="F41">
        <v>30</v>
      </c>
      <c r="I41" t="s">
        <v>4</v>
      </c>
      <c r="J41" t="s">
        <v>95</v>
      </c>
      <c r="L41">
        <v>1</v>
      </c>
      <c r="M41">
        <f ca="1">TODAY() - B41</f>
        <v>1042</v>
      </c>
      <c r="N41" s="5">
        <f t="shared" ca="1" si="1"/>
        <v>2.8547945205479452</v>
      </c>
      <c r="O41">
        <f t="shared" si="2"/>
        <v>1</v>
      </c>
      <c r="P41">
        <f t="shared" si="3"/>
        <v>0</v>
      </c>
      <c r="Q41">
        <f t="shared" si="4"/>
        <v>0</v>
      </c>
      <c r="R41">
        <f t="shared" si="5"/>
        <v>0</v>
      </c>
      <c r="S41">
        <f t="shared" si="6"/>
        <v>0</v>
      </c>
      <c r="T41">
        <f t="shared" si="7"/>
        <v>1</v>
      </c>
    </row>
    <row r="42" spans="1:20" ht="30" customHeight="1" x14ac:dyDescent="0.35">
      <c r="A42">
        <v>40</v>
      </c>
      <c r="B42" s="4">
        <v>44749</v>
      </c>
      <c r="D42" t="s">
        <v>160</v>
      </c>
      <c r="E42" t="s">
        <v>161</v>
      </c>
      <c r="F42">
        <v>16</v>
      </c>
      <c r="I42" t="s">
        <v>9</v>
      </c>
      <c r="L42">
        <v>1</v>
      </c>
      <c r="M42">
        <f ca="1">TODAY() - B42</f>
        <v>313</v>
      </c>
      <c r="N42" s="5">
        <f t="shared" ca="1" si="1"/>
        <v>0.8575342465753425</v>
      </c>
      <c r="O42">
        <f t="shared" si="2"/>
        <v>0</v>
      </c>
      <c r="P42">
        <f t="shared" si="3"/>
        <v>1</v>
      </c>
      <c r="Q42">
        <f t="shared" si="4"/>
        <v>1</v>
      </c>
      <c r="R42">
        <f t="shared" si="5"/>
        <v>0</v>
      </c>
      <c r="S42">
        <f t="shared" si="6"/>
        <v>0</v>
      </c>
      <c r="T42">
        <f t="shared" si="7"/>
        <v>0</v>
      </c>
    </row>
    <row r="43" spans="1:20" ht="30" customHeight="1" x14ac:dyDescent="0.35">
      <c r="A43">
        <v>41</v>
      </c>
      <c r="B43" s="4">
        <v>44770</v>
      </c>
      <c r="D43" t="s">
        <v>159</v>
      </c>
      <c r="E43" t="s">
        <v>162</v>
      </c>
      <c r="F43">
        <v>14</v>
      </c>
      <c r="I43" t="s">
        <v>11</v>
      </c>
      <c r="L43">
        <v>1</v>
      </c>
      <c r="M43">
        <f t="shared" ref="M43:M93" ca="1" si="8">TODAY() - B43</f>
        <v>292</v>
      </c>
      <c r="N43" s="5">
        <f t="shared" ca="1" si="1"/>
        <v>0.8</v>
      </c>
      <c r="O43">
        <f t="shared" si="2"/>
        <v>0</v>
      </c>
      <c r="P43">
        <f t="shared" si="3"/>
        <v>1</v>
      </c>
      <c r="Q43">
        <f t="shared" si="4"/>
        <v>1</v>
      </c>
      <c r="R43">
        <f t="shared" si="5"/>
        <v>0</v>
      </c>
      <c r="S43">
        <f t="shared" si="6"/>
        <v>0</v>
      </c>
      <c r="T43">
        <f t="shared" si="7"/>
        <v>0</v>
      </c>
    </row>
    <row r="44" spans="1:20" ht="30" customHeight="1" x14ac:dyDescent="0.35">
      <c r="A44">
        <v>42</v>
      </c>
      <c r="B44" s="4">
        <v>44707</v>
      </c>
      <c r="D44" t="s">
        <v>158</v>
      </c>
      <c r="E44" t="s">
        <v>163</v>
      </c>
      <c r="F44">
        <v>15</v>
      </c>
      <c r="I44" t="s">
        <v>12</v>
      </c>
      <c r="L44">
        <v>1</v>
      </c>
      <c r="M44">
        <f ca="1">TODAY() - B44</f>
        <v>355</v>
      </c>
      <c r="N44" s="5">
        <f t="shared" ca="1" si="1"/>
        <v>0.9726027397260274</v>
      </c>
      <c r="O44">
        <f t="shared" si="2"/>
        <v>0</v>
      </c>
      <c r="P44">
        <f t="shared" si="3"/>
        <v>1</v>
      </c>
      <c r="Q44">
        <f t="shared" si="4"/>
        <v>1</v>
      </c>
      <c r="R44">
        <f t="shared" si="5"/>
        <v>0</v>
      </c>
      <c r="S44">
        <f t="shared" si="6"/>
        <v>0</v>
      </c>
      <c r="T44">
        <f t="shared" si="7"/>
        <v>0</v>
      </c>
    </row>
    <row r="45" spans="1:20" ht="30" customHeight="1" x14ac:dyDescent="0.35">
      <c r="A45">
        <v>43</v>
      </c>
      <c r="B45" s="4">
        <v>44796</v>
      </c>
      <c r="D45" t="s">
        <v>157</v>
      </c>
      <c r="E45" t="s">
        <v>164</v>
      </c>
      <c r="F45">
        <v>15</v>
      </c>
      <c r="I45" t="s">
        <v>16</v>
      </c>
      <c r="L45">
        <v>1</v>
      </c>
      <c r="M45">
        <f t="shared" ca="1" si="8"/>
        <v>266</v>
      </c>
      <c r="N45" s="5">
        <f t="shared" ca="1" si="1"/>
        <v>0.72876712328767124</v>
      </c>
      <c r="O45">
        <f t="shared" si="2"/>
        <v>0</v>
      </c>
      <c r="P45">
        <f t="shared" si="3"/>
        <v>1</v>
      </c>
      <c r="Q45">
        <f t="shared" si="4"/>
        <v>1</v>
      </c>
      <c r="R45">
        <f t="shared" si="5"/>
        <v>0</v>
      </c>
      <c r="S45">
        <f t="shared" si="6"/>
        <v>0</v>
      </c>
      <c r="T45">
        <f t="shared" si="7"/>
        <v>0</v>
      </c>
    </row>
    <row r="46" spans="1:20" ht="30" customHeight="1" x14ac:dyDescent="0.35">
      <c r="A46">
        <v>44</v>
      </c>
      <c r="B46" s="4">
        <v>44692</v>
      </c>
      <c r="D46" t="s">
        <v>174</v>
      </c>
      <c r="E46" t="s">
        <v>165</v>
      </c>
      <c r="F46">
        <v>25</v>
      </c>
      <c r="I46" t="s">
        <v>4</v>
      </c>
      <c r="L46">
        <v>1</v>
      </c>
      <c r="M46">
        <f t="shared" ca="1" si="8"/>
        <v>370</v>
      </c>
      <c r="N46" s="5">
        <f t="shared" ca="1" si="1"/>
        <v>1.0136986301369864</v>
      </c>
      <c r="O46">
        <f t="shared" si="2"/>
        <v>0</v>
      </c>
      <c r="P46">
        <f t="shared" si="3"/>
        <v>1</v>
      </c>
      <c r="Q46">
        <f t="shared" si="4"/>
        <v>1</v>
      </c>
      <c r="R46">
        <f t="shared" si="5"/>
        <v>0</v>
      </c>
      <c r="S46">
        <f t="shared" si="6"/>
        <v>0</v>
      </c>
      <c r="T46">
        <f t="shared" si="7"/>
        <v>0</v>
      </c>
    </row>
    <row r="47" spans="1:20" ht="30" customHeight="1" x14ac:dyDescent="0.35">
      <c r="A47">
        <v>45</v>
      </c>
      <c r="B47" s="4">
        <v>44621</v>
      </c>
      <c r="D47" t="s">
        <v>173</v>
      </c>
      <c r="E47" t="s">
        <v>166</v>
      </c>
      <c r="F47">
        <v>13</v>
      </c>
      <c r="I47" t="s">
        <v>11</v>
      </c>
      <c r="L47">
        <v>1</v>
      </c>
      <c r="M47">
        <f t="shared" ca="1" si="8"/>
        <v>441</v>
      </c>
      <c r="N47" s="5">
        <f t="shared" ca="1" si="1"/>
        <v>1.2082191780821918</v>
      </c>
      <c r="O47">
        <f t="shared" si="2"/>
        <v>0</v>
      </c>
      <c r="P47">
        <f t="shared" si="3"/>
        <v>1</v>
      </c>
      <c r="Q47">
        <f t="shared" si="4"/>
        <v>1</v>
      </c>
      <c r="R47">
        <f t="shared" si="5"/>
        <v>0</v>
      </c>
      <c r="S47">
        <f t="shared" si="6"/>
        <v>0</v>
      </c>
      <c r="T47">
        <f t="shared" si="7"/>
        <v>0</v>
      </c>
    </row>
    <row r="48" spans="1:20" ht="30" customHeight="1" x14ac:dyDescent="0.35">
      <c r="A48">
        <v>46</v>
      </c>
      <c r="B48" s="4">
        <v>44620</v>
      </c>
      <c r="D48" t="s">
        <v>172</v>
      </c>
      <c r="E48" t="s">
        <v>167</v>
      </c>
      <c r="F48">
        <v>12</v>
      </c>
      <c r="I48" t="s">
        <v>12</v>
      </c>
      <c r="L48">
        <v>1</v>
      </c>
      <c r="M48">
        <f t="shared" ca="1" si="8"/>
        <v>442</v>
      </c>
      <c r="N48" s="5">
        <f t="shared" ca="1" si="1"/>
        <v>1.210958904109589</v>
      </c>
      <c r="O48">
        <f t="shared" si="2"/>
        <v>0</v>
      </c>
      <c r="P48">
        <f t="shared" si="3"/>
        <v>1</v>
      </c>
      <c r="Q48">
        <f t="shared" si="4"/>
        <v>1</v>
      </c>
      <c r="R48">
        <f t="shared" si="5"/>
        <v>0</v>
      </c>
      <c r="S48">
        <f t="shared" si="6"/>
        <v>0</v>
      </c>
      <c r="T48">
        <f t="shared" si="7"/>
        <v>0</v>
      </c>
    </row>
    <row r="49" spans="1:20" ht="30" customHeight="1" x14ac:dyDescent="0.35">
      <c r="A49">
        <v>47</v>
      </c>
      <c r="B49" s="4">
        <v>44657</v>
      </c>
      <c r="D49" t="s">
        <v>171</v>
      </c>
      <c r="E49" t="s">
        <v>168</v>
      </c>
      <c r="F49">
        <v>14</v>
      </c>
      <c r="I49" t="s">
        <v>16</v>
      </c>
      <c r="L49">
        <v>1</v>
      </c>
      <c r="M49">
        <f ca="1">TODAY() - B49</f>
        <v>405</v>
      </c>
      <c r="N49" s="5">
        <f t="shared" ca="1" si="1"/>
        <v>1.1095890410958904</v>
      </c>
      <c r="O49">
        <f t="shared" si="2"/>
        <v>0</v>
      </c>
      <c r="P49">
        <f t="shared" si="3"/>
        <v>1</v>
      </c>
      <c r="Q49">
        <f t="shared" si="4"/>
        <v>1</v>
      </c>
      <c r="R49">
        <f t="shared" si="5"/>
        <v>0</v>
      </c>
      <c r="S49">
        <f t="shared" si="6"/>
        <v>0</v>
      </c>
      <c r="T49">
        <f t="shared" si="7"/>
        <v>0</v>
      </c>
    </row>
    <row r="50" spans="1:20" ht="30" customHeight="1" x14ac:dyDescent="0.35">
      <c r="A50">
        <v>48</v>
      </c>
      <c r="B50" s="4">
        <v>44628</v>
      </c>
      <c r="D50" t="s">
        <v>170</v>
      </c>
      <c r="E50" t="s">
        <v>169</v>
      </c>
      <c r="F50">
        <v>14</v>
      </c>
      <c r="I50" t="s">
        <v>18</v>
      </c>
      <c r="L50">
        <v>1</v>
      </c>
      <c r="M50">
        <f ca="1">TODAY() - B50</f>
        <v>434</v>
      </c>
      <c r="N50" s="5">
        <f t="shared" ca="1" si="1"/>
        <v>1.189041095890411</v>
      </c>
      <c r="O50">
        <f t="shared" si="2"/>
        <v>0</v>
      </c>
      <c r="P50">
        <f t="shared" si="3"/>
        <v>1</v>
      </c>
      <c r="Q50">
        <f t="shared" si="4"/>
        <v>1</v>
      </c>
      <c r="R50">
        <f t="shared" si="5"/>
        <v>0</v>
      </c>
      <c r="S50">
        <f t="shared" si="6"/>
        <v>0</v>
      </c>
      <c r="T50">
        <f t="shared" si="7"/>
        <v>0</v>
      </c>
    </row>
    <row r="51" spans="1:20" ht="30" customHeight="1" x14ac:dyDescent="0.35">
      <c r="A51">
        <v>49</v>
      </c>
      <c r="B51" s="4">
        <v>44606</v>
      </c>
      <c r="D51" t="s">
        <v>175</v>
      </c>
      <c r="E51" t="s">
        <v>176</v>
      </c>
      <c r="F51">
        <v>17</v>
      </c>
      <c r="I51" t="s">
        <v>4</v>
      </c>
      <c r="L51">
        <v>1</v>
      </c>
      <c r="M51">
        <f t="shared" ca="1" si="8"/>
        <v>456</v>
      </c>
      <c r="N51" s="5">
        <f t="shared" ca="1" si="1"/>
        <v>1.2493150684931507</v>
      </c>
      <c r="O51">
        <f t="shared" si="2"/>
        <v>0</v>
      </c>
      <c r="P51">
        <f t="shared" si="3"/>
        <v>1</v>
      </c>
      <c r="Q51">
        <f t="shared" si="4"/>
        <v>1</v>
      </c>
      <c r="R51">
        <f t="shared" si="5"/>
        <v>0</v>
      </c>
      <c r="S51">
        <f t="shared" si="6"/>
        <v>0</v>
      </c>
      <c r="T51">
        <f t="shared" si="7"/>
        <v>0</v>
      </c>
    </row>
    <row r="52" spans="1:20" ht="30" customHeight="1" x14ac:dyDescent="0.35">
      <c r="A52">
        <v>50</v>
      </c>
      <c r="B52" s="4">
        <v>44514</v>
      </c>
      <c r="D52" t="s">
        <v>177</v>
      </c>
      <c r="E52" t="s">
        <v>178</v>
      </c>
      <c r="F52">
        <v>12</v>
      </c>
      <c r="I52" t="s">
        <v>11</v>
      </c>
      <c r="L52">
        <v>1</v>
      </c>
      <c r="M52">
        <f t="shared" ca="1" si="8"/>
        <v>548</v>
      </c>
      <c r="N52" s="5">
        <f t="shared" ca="1" si="1"/>
        <v>1.5013698630136987</v>
      </c>
      <c r="O52">
        <f t="shared" si="2"/>
        <v>0</v>
      </c>
      <c r="P52">
        <f t="shared" si="3"/>
        <v>1</v>
      </c>
      <c r="Q52">
        <f t="shared" si="4"/>
        <v>1</v>
      </c>
      <c r="R52">
        <f t="shared" si="5"/>
        <v>0</v>
      </c>
      <c r="S52">
        <f t="shared" si="6"/>
        <v>0</v>
      </c>
      <c r="T52">
        <f t="shared" si="7"/>
        <v>0</v>
      </c>
    </row>
    <row r="53" spans="1:20" ht="30" customHeight="1" x14ac:dyDescent="0.35">
      <c r="A53">
        <v>51</v>
      </c>
      <c r="B53" s="4">
        <v>44433</v>
      </c>
      <c r="D53" t="s">
        <v>179</v>
      </c>
      <c r="E53" t="s">
        <v>180</v>
      </c>
      <c r="F53">
        <v>24</v>
      </c>
      <c r="H53" t="s">
        <v>181</v>
      </c>
      <c r="I53" t="s">
        <v>12</v>
      </c>
      <c r="K53">
        <v>1</v>
      </c>
      <c r="L53">
        <v>1</v>
      </c>
      <c r="M53">
        <f t="shared" ca="1" si="8"/>
        <v>629</v>
      </c>
      <c r="N53" s="5">
        <f t="shared" ca="1" si="1"/>
        <v>1.7232876712328766</v>
      </c>
      <c r="O53">
        <f t="shared" si="2"/>
        <v>1</v>
      </c>
      <c r="P53">
        <f t="shared" si="3"/>
        <v>0</v>
      </c>
      <c r="Q53">
        <f t="shared" si="4"/>
        <v>1</v>
      </c>
      <c r="R53">
        <f t="shared" si="5"/>
        <v>0</v>
      </c>
      <c r="S53">
        <f t="shared" si="6"/>
        <v>1</v>
      </c>
      <c r="T53">
        <f t="shared" si="7"/>
        <v>0</v>
      </c>
    </row>
    <row r="54" spans="1:20" ht="30" customHeight="1" x14ac:dyDescent="0.35">
      <c r="A54">
        <v>52</v>
      </c>
      <c r="B54" s="4">
        <v>44602</v>
      </c>
      <c r="D54" t="s">
        <v>182</v>
      </c>
      <c r="E54" t="s">
        <v>183</v>
      </c>
      <c r="F54">
        <v>15</v>
      </c>
      <c r="I54" t="s">
        <v>16</v>
      </c>
      <c r="L54">
        <v>1</v>
      </c>
      <c r="M54">
        <f t="shared" ca="1" si="8"/>
        <v>460</v>
      </c>
      <c r="N54" s="5">
        <f t="shared" ca="1" si="1"/>
        <v>1.2602739726027397</v>
      </c>
      <c r="O54">
        <f t="shared" si="2"/>
        <v>0</v>
      </c>
      <c r="P54">
        <f t="shared" si="3"/>
        <v>1</v>
      </c>
      <c r="Q54">
        <f t="shared" si="4"/>
        <v>1</v>
      </c>
      <c r="R54">
        <f t="shared" si="5"/>
        <v>0</v>
      </c>
      <c r="S54">
        <f t="shared" si="6"/>
        <v>0</v>
      </c>
      <c r="T54">
        <f t="shared" si="7"/>
        <v>0</v>
      </c>
    </row>
    <row r="55" spans="1:20" ht="30" customHeight="1" x14ac:dyDescent="0.35">
      <c r="A55">
        <v>53</v>
      </c>
      <c r="B55" s="4">
        <v>44561</v>
      </c>
      <c r="D55" t="s">
        <v>184</v>
      </c>
      <c r="E55" t="s">
        <v>185</v>
      </c>
      <c r="F55">
        <v>23</v>
      </c>
      <c r="I55" t="s">
        <v>18</v>
      </c>
      <c r="L55">
        <v>1</v>
      </c>
      <c r="M55">
        <f t="shared" ca="1" si="8"/>
        <v>501</v>
      </c>
      <c r="N55" s="5">
        <f t="shared" ca="1" si="1"/>
        <v>1.3726027397260274</v>
      </c>
      <c r="O55">
        <f t="shared" si="2"/>
        <v>0</v>
      </c>
      <c r="P55">
        <f t="shared" si="3"/>
        <v>1</v>
      </c>
      <c r="Q55">
        <f t="shared" si="4"/>
        <v>1</v>
      </c>
      <c r="R55">
        <f t="shared" si="5"/>
        <v>0</v>
      </c>
      <c r="S55">
        <f t="shared" si="6"/>
        <v>0</v>
      </c>
      <c r="T55">
        <f t="shared" si="7"/>
        <v>0</v>
      </c>
    </row>
    <row r="56" spans="1:20" ht="30" customHeight="1" x14ac:dyDescent="0.35">
      <c r="A56">
        <v>54</v>
      </c>
      <c r="B56" s="4">
        <v>44496</v>
      </c>
      <c r="D56" t="s">
        <v>186</v>
      </c>
      <c r="E56" t="s">
        <v>199</v>
      </c>
      <c r="F56">
        <v>14</v>
      </c>
      <c r="G56" s="1">
        <v>44874</v>
      </c>
      <c r="I56" t="s">
        <v>4</v>
      </c>
      <c r="L56">
        <v>1</v>
      </c>
      <c r="M56">
        <f t="shared" ca="1" si="8"/>
        <v>566</v>
      </c>
      <c r="N56" s="5">
        <f t="shared" ca="1" si="1"/>
        <v>1.5506849315068494</v>
      </c>
      <c r="O56">
        <f t="shared" si="2"/>
        <v>0</v>
      </c>
      <c r="P56">
        <f t="shared" si="3"/>
        <v>1</v>
      </c>
      <c r="Q56">
        <f t="shared" si="4"/>
        <v>1</v>
      </c>
      <c r="R56">
        <f t="shared" si="5"/>
        <v>0</v>
      </c>
      <c r="S56">
        <f t="shared" si="6"/>
        <v>0</v>
      </c>
      <c r="T56">
        <f t="shared" si="7"/>
        <v>0</v>
      </c>
    </row>
    <row r="57" spans="1:20" ht="30" customHeight="1" x14ac:dyDescent="0.35">
      <c r="A57">
        <v>55</v>
      </c>
      <c r="B57" s="4">
        <v>44774</v>
      </c>
      <c r="D57" t="s">
        <v>187</v>
      </c>
      <c r="E57" t="s">
        <v>197</v>
      </c>
      <c r="F57">
        <v>11</v>
      </c>
      <c r="I57" t="s">
        <v>6</v>
      </c>
      <c r="K57">
        <v>1</v>
      </c>
      <c r="M57">
        <f t="shared" ca="1" si="8"/>
        <v>288</v>
      </c>
      <c r="N57" s="5">
        <f t="shared" ca="1" si="1"/>
        <v>0.78904109589041094</v>
      </c>
      <c r="O57">
        <f t="shared" si="2"/>
        <v>1</v>
      </c>
      <c r="P57">
        <f t="shared" si="3"/>
        <v>0</v>
      </c>
      <c r="Q57">
        <f t="shared" si="4"/>
        <v>1</v>
      </c>
      <c r="R57">
        <f t="shared" si="5"/>
        <v>0</v>
      </c>
      <c r="S57">
        <f t="shared" si="6"/>
        <v>1</v>
      </c>
      <c r="T57">
        <f t="shared" si="7"/>
        <v>0</v>
      </c>
    </row>
    <row r="58" spans="1:20" ht="30" customHeight="1" x14ac:dyDescent="0.35">
      <c r="A58">
        <v>56</v>
      </c>
      <c r="B58" s="4">
        <v>44377</v>
      </c>
      <c r="D58" t="s">
        <v>188</v>
      </c>
      <c r="E58" t="s">
        <v>198</v>
      </c>
      <c r="F58">
        <v>17</v>
      </c>
      <c r="I58" t="s">
        <v>7</v>
      </c>
      <c r="L58">
        <v>1</v>
      </c>
      <c r="M58">
        <f t="shared" ca="1" si="8"/>
        <v>685</v>
      </c>
      <c r="N58" s="5">
        <f t="shared" ca="1" si="1"/>
        <v>1.8767123287671232</v>
      </c>
      <c r="O58">
        <f t="shared" si="2"/>
        <v>0</v>
      </c>
      <c r="P58">
        <f t="shared" si="3"/>
        <v>1</v>
      </c>
      <c r="Q58">
        <f t="shared" si="4"/>
        <v>1</v>
      </c>
      <c r="R58">
        <f t="shared" si="5"/>
        <v>0</v>
      </c>
      <c r="S58">
        <f t="shared" si="6"/>
        <v>0</v>
      </c>
      <c r="T58">
        <f t="shared" si="7"/>
        <v>0</v>
      </c>
    </row>
    <row r="59" spans="1:20" ht="30" customHeight="1" x14ac:dyDescent="0.35">
      <c r="A59">
        <v>57</v>
      </c>
      <c r="B59" s="4">
        <v>44370</v>
      </c>
      <c r="D59" t="s">
        <v>189</v>
      </c>
      <c r="E59" t="s">
        <v>195</v>
      </c>
      <c r="F59">
        <v>14</v>
      </c>
      <c r="I59" t="s">
        <v>11</v>
      </c>
      <c r="L59">
        <v>1</v>
      </c>
      <c r="M59">
        <f t="shared" ca="1" si="8"/>
        <v>692</v>
      </c>
      <c r="N59" s="5">
        <f t="shared" ca="1" si="1"/>
        <v>1.8958904109589041</v>
      </c>
      <c r="O59">
        <f t="shared" si="2"/>
        <v>0</v>
      </c>
      <c r="P59">
        <f t="shared" si="3"/>
        <v>1</v>
      </c>
      <c r="Q59">
        <f t="shared" si="4"/>
        <v>1</v>
      </c>
      <c r="R59">
        <f t="shared" si="5"/>
        <v>0</v>
      </c>
      <c r="S59">
        <f t="shared" si="6"/>
        <v>0</v>
      </c>
      <c r="T59">
        <f t="shared" si="7"/>
        <v>0</v>
      </c>
    </row>
    <row r="60" spans="1:20" ht="30" customHeight="1" x14ac:dyDescent="0.35">
      <c r="A60">
        <v>58</v>
      </c>
      <c r="B60" s="4">
        <v>44375</v>
      </c>
      <c r="D60" t="s">
        <v>190</v>
      </c>
      <c r="E60" t="s">
        <v>196</v>
      </c>
      <c r="F60">
        <v>15</v>
      </c>
      <c r="I60" t="s">
        <v>12</v>
      </c>
      <c r="L60">
        <v>1</v>
      </c>
      <c r="M60">
        <f t="shared" ca="1" si="8"/>
        <v>687</v>
      </c>
      <c r="N60" s="5">
        <f t="shared" ca="1" si="1"/>
        <v>1.8821917808219177</v>
      </c>
      <c r="O60">
        <f t="shared" si="2"/>
        <v>0</v>
      </c>
      <c r="P60">
        <f t="shared" si="3"/>
        <v>1</v>
      </c>
      <c r="Q60">
        <f t="shared" si="4"/>
        <v>1</v>
      </c>
      <c r="R60">
        <f t="shared" si="5"/>
        <v>0</v>
      </c>
      <c r="S60">
        <f t="shared" si="6"/>
        <v>0</v>
      </c>
      <c r="T60">
        <f t="shared" si="7"/>
        <v>0</v>
      </c>
    </row>
    <row r="61" spans="1:20" ht="30" customHeight="1" x14ac:dyDescent="0.35">
      <c r="A61">
        <v>59</v>
      </c>
      <c r="B61" s="4">
        <v>44453</v>
      </c>
      <c r="D61" t="s">
        <v>191</v>
      </c>
      <c r="E61" t="s">
        <v>194</v>
      </c>
      <c r="F61">
        <v>15</v>
      </c>
      <c r="I61" t="s">
        <v>16</v>
      </c>
      <c r="L61">
        <v>1</v>
      </c>
      <c r="M61">
        <f t="shared" ca="1" si="8"/>
        <v>609</v>
      </c>
      <c r="N61" s="5">
        <f t="shared" ca="1" si="1"/>
        <v>1.6684931506849314</v>
      </c>
      <c r="O61">
        <f t="shared" si="2"/>
        <v>0</v>
      </c>
      <c r="P61">
        <f t="shared" si="3"/>
        <v>1</v>
      </c>
      <c r="Q61">
        <f t="shared" si="4"/>
        <v>1</v>
      </c>
      <c r="R61">
        <f t="shared" si="5"/>
        <v>0</v>
      </c>
      <c r="S61">
        <f t="shared" si="6"/>
        <v>0</v>
      </c>
      <c r="T61">
        <f t="shared" si="7"/>
        <v>0</v>
      </c>
    </row>
    <row r="62" spans="1:20" ht="30" customHeight="1" x14ac:dyDescent="0.35">
      <c r="A62">
        <v>60</v>
      </c>
      <c r="B62" s="4">
        <v>44377</v>
      </c>
      <c r="D62" t="s">
        <v>192</v>
      </c>
      <c r="E62" t="s">
        <v>193</v>
      </c>
      <c r="F62">
        <v>15</v>
      </c>
      <c r="I62" t="s">
        <v>18</v>
      </c>
      <c r="L62">
        <v>1</v>
      </c>
      <c r="M62">
        <f t="shared" ca="1" si="8"/>
        <v>685</v>
      </c>
      <c r="N62" s="5">
        <f t="shared" ca="1" si="1"/>
        <v>1.8767123287671232</v>
      </c>
      <c r="O62">
        <f t="shared" si="2"/>
        <v>0</v>
      </c>
      <c r="P62">
        <f t="shared" si="3"/>
        <v>1</v>
      </c>
      <c r="Q62">
        <f t="shared" si="4"/>
        <v>1</v>
      </c>
      <c r="R62">
        <f t="shared" si="5"/>
        <v>0</v>
      </c>
      <c r="S62">
        <f t="shared" si="6"/>
        <v>0</v>
      </c>
      <c r="T62">
        <f t="shared" si="7"/>
        <v>0</v>
      </c>
    </row>
    <row r="63" spans="1:20" ht="30" customHeight="1" x14ac:dyDescent="0.35">
      <c r="A63">
        <v>61</v>
      </c>
      <c r="B63" s="4">
        <v>44307</v>
      </c>
      <c r="D63" t="s">
        <v>225</v>
      </c>
      <c r="E63" t="s">
        <v>216</v>
      </c>
      <c r="F63">
        <v>13</v>
      </c>
      <c r="I63" t="s">
        <v>4</v>
      </c>
      <c r="L63">
        <v>1</v>
      </c>
      <c r="M63">
        <f t="shared" ca="1" si="8"/>
        <v>755</v>
      </c>
      <c r="N63" s="5">
        <f t="shared" ca="1" si="1"/>
        <v>2.0684931506849313</v>
      </c>
      <c r="O63">
        <f t="shared" si="2"/>
        <v>0</v>
      </c>
      <c r="P63">
        <f t="shared" si="3"/>
        <v>1</v>
      </c>
      <c r="Q63">
        <f t="shared" si="4"/>
        <v>1</v>
      </c>
      <c r="R63">
        <f t="shared" si="5"/>
        <v>0</v>
      </c>
      <c r="S63">
        <f t="shared" si="6"/>
        <v>0</v>
      </c>
      <c r="T63">
        <f t="shared" si="7"/>
        <v>0</v>
      </c>
    </row>
    <row r="64" spans="1:20" ht="30" customHeight="1" x14ac:dyDescent="0.35">
      <c r="A64">
        <v>62</v>
      </c>
      <c r="B64" s="4">
        <v>44595</v>
      </c>
      <c r="D64" t="s">
        <v>224</v>
      </c>
      <c r="E64" t="s">
        <v>217</v>
      </c>
      <c r="F64">
        <v>15</v>
      </c>
      <c r="H64" t="s">
        <v>125</v>
      </c>
      <c r="I64" t="s">
        <v>6</v>
      </c>
      <c r="K64">
        <v>1</v>
      </c>
      <c r="M64">
        <f t="shared" ca="1" si="8"/>
        <v>467</v>
      </c>
      <c r="N64" s="5">
        <f t="shared" ca="1" si="1"/>
        <v>1.2794520547945205</v>
      </c>
      <c r="O64">
        <f t="shared" si="2"/>
        <v>1</v>
      </c>
      <c r="P64">
        <f t="shared" si="3"/>
        <v>0</v>
      </c>
      <c r="Q64">
        <f t="shared" si="4"/>
        <v>1</v>
      </c>
      <c r="R64">
        <f t="shared" si="5"/>
        <v>0</v>
      </c>
      <c r="S64">
        <f t="shared" si="6"/>
        <v>1</v>
      </c>
      <c r="T64">
        <f t="shared" si="7"/>
        <v>0</v>
      </c>
    </row>
    <row r="65" spans="1:20" ht="30" customHeight="1" x14ac:dyDescent="0.35">
      <c r="A65">
        <v>63</v>
      </c>
      <c r="B65" s="4">
        <v>43850</v>
      </c>
      <c r="D65" t="s">
        <v>223</v>
      </c>
      <c r="E65" t="s">
        <v>218</v>
      </c>
      <c r="F65">
        <v>20</v>
      </c>
      <c r="H65" t="s">
        <v>210</v>
      </c>
      <c r="I65" t="s">
        <v>7</v>
      </c>
      <c r="K65">
        <v>1</v>
      </c>
      <c r="L65">
        <v>1</v>
      </c>
      <c r="M65">
        <f t="shared" ca="1" si="8"/>
        <v>1212</v>
      </c>
      <c r="N65" s="5">
        <f t="shared" ca="1" si="1"/>
        <v>3.3205479452054796</v>
      </c>
      <c r="O65">
        <f t="shared" si="2"/>
        <v>1</v>
      </c>
      <c r="P65">
        <f t="shared" si="3"/>
        <v>0</v>
      </c>
      <c r="Q65">
        <f t="shared" si="4"/>
        <v>1</v>
      </c>
      <c r="R65">
        <f t="shared" si="5"/>
        <v>0</v>
      </c>
      <c r="S65">
        <f t="shared" si="6"/>
        <v>1</v>
      </c>
      <c r="T65">
        <f t="shared" si="7"/>
        <v>0</v>
      </c>
    </row>
    <row r="66" spans="1:20" ht="30" customHeight="1" x14ac:dyDescent="0.35">
      <c r="A66">
        <v>64</v>
      </c>
      <c r="B66" s="4">
        <v>44015</v>
      </c>
      <c r="D66" t="s">
        <v>222</v>
      </c>
      <c r="E66" t="s">
        <v>219</v>
      </c>
      <c r="F66">
        <v>18</v>
      </c>
      <c r="I66" t="s">
        <v>11</v>
      </c>
      <c r="L66">
        <v>1</v>
      </c>
      <c r="M66">
        <f t="shared" ca="1" si="8"/>
        <v>1047</v>
      </c>
      <c r="N66" s="5">
        <f t="shared" ca="1" si="1"/>
        <v>2.8684931506849316</v>
      </c>
      <c r="O66">
        <f t="shared" si="2"/>
        <v>0</v>
      </c>
      <c r="P66">
        <f t="shared" si="3"/>
        <v>1</v>
      </c>
      <c r="Q66">
        <f t="shared" si="4"/>
        <v>1</v>
      </c>
      <c r="R66">
        <f t="shared" si="5"/>
        <v>0</v>
      </c>
      <c r="S66">
        <f t="shared" si="6"/>
        <v>0</v>
      </c>
      <c r="T66">
        <f t="shared" si="7"/>
        <v>0</v>
      </c>
    </row>
    <row r="67" spans="1:20" ht="30" customHeight="1" x14ac:dyDescent="0.35">
      <c r="A67">
        <v>65</v>
      </c>
      <c r="B67" s="4">
        <v>44048</v>
      </c>
      <c r="D67" t="s">
        <v>221</v>
      </c>
      <c r="E67" t="s">
        <v>220</v>
      </c>
      <c r="F67">
        <v>14</v>
      </c>
      <c r="H67" t="s">
        <v>210</v>
      </c>
      <c r="I67" t="s">
        <v>12</v>
      </c>
      <c r="K67">
        <v>1</v>
      </c>
      <c r="L67">
        <v>1</v>
      </c>
      <c r="M67">
        <f t="shared" ca="1" si="8"/>
        <v>1014</v>
      </c>
      <c r="N67" s="5">
        <f t="shared" ca="1" si="1"/>
        <v>2.7780821917808218</v>
      </c>
      <c r="O67">
        <f t="shared" si="2"/>
        <v>1</v>
      </c>
      <c r="P67">
        <f t="shared" si="3"/>
        <v>0</v>
      </c>
      <c r="Q67">
        <f t="shared" si="4"/>
        <v>1</v>
      </c>
      <c r="R67">
        <f t="shared" si="5"/>
        <v>0</v>
      </c>
      <c r="S67">
        <f t="shared" si="6"/>
        <v>1</v>
      </c>
      <c r="T67">
        <f t="shared" si="7"/>
        <v>0</v>
      </c>
    </row>
    <row r="68" spans="1:20" ht="30" customHeight="1" x14ac:dyDescent="0.35">
      <c r="A68">
        <v>66</v>
      </c>
      <c r="B68" s="4">
        <v>44286</v>
      </c>
      <c r="D68" t="s">
        <v>214</v>
      </c>
      <c r="E68" t="s">
        <v>215</v>
      </c>
      <c r="F68">
        <v>17</v>
      </c>
      <c r="I68" t="s">
        <v>16</v>
      </c>
      <c r="L68">
        <v>1</v>
      </c>
      <c r="M68">
        <f t="shared" ca="1" si="8"/>
        <v>776</v>
      </c>
      <c r="N68" s="5">
        <f t="shared" ref="N68:N131" ca="1" si="9">M68/365</f>
        <v>2.1260273972602741</v>
      </c>
      <c r="O68">
        <f t="shared" ref="O68:O131" si="10">IF(S68+T68=1, 1, 0)</f>
        <v>0</v>
      </c>
      <c r="P68">
        <f t="shared" ref="P68:P131" si="11">IF(R68=1, 1, IF(Q68=1, IF(K68=1, 0, 1), 0))</f>
        <v>1</v>
      </c>
      <c r="Q68">
        <f t="shared" ref="Q68:Q131" si="12">IF($F68&gt;9, IF($F68&lt;30, 1, 0), 0)</f>
        <v>1</v>
      </c>
      <c r="R68">
        <f t="shared" ref="R68:R131" si="13">IF((O68+Q68)=0, 1, 0)</f>
        <v>0</v>
      </c>
      <c r="S68">
        <f t="shared" ref="S68:S131" si="14">IF((K68+Q68)=2, 1, 0)</f>
        <v>0</v>
      </c>
      <c r="T68">
        <f t="shared" ref="T68:T131" si="15">IF(F68&gt;29, 1, 0)</f>
        <v>0</v>
      </c>
    </row>
    <row r="69" spans="1:20" ht="30" customHeight="1" x14ac:dyDescent="0.35">
      <c r="A69">
        <v>67</v>
      </c>
      <c r="B69" s="4">
        <v>44327</v>
      </c>
      <c r="D69" t="s">
        <v>213</v>
      </c>
      <c r="E69" t="s">
        <v>205</v>
      </c>
      <c r="F69">
        <v>18</v>
      </c>
      <c r="H69" t="s">
        <v>211</v>
      </c>
      <c r="I69" t="s">
        <v>97</v>
      </c>
      <c r="K69">
        <v>1</v>
      </c>
      <c r="M69">
        <f t="shared" ca="1" si="8"/>
        <v>735</v>
      </c>
      <c r="N69" s="5">
        <f t="shared" ca="1" si="9"/>
        <v>2.0136986301369864</v>
      </c>
      <c r="O69">
        <f t="shared" si="10"/>
        <v>1</v>
      </c>
      <c r="P69">
        <f t="shared" si="11"/>
        <v>0</v>
      </c>
      <c r="Q69">
        <f t="shared" si="12"/>
        <v>1</v>
      </c>
      <c r="R69">
        <f t="shared" si="13"/>
        <v>0</v>
      </c>
      <c r="S69">
        <f t="shared" si="14"/>
        <v>1</v>
      </c>
      <c r="T69">
        <f t="shared" si="15"/>
        <v>0</v>
      </c>
    </row>
    <row r="70" spans="1:20" ht="30" customHeight="1" x14ac:dyDescent="0.35">
      <c r="A70">
        <v>68</v>
      </c>
      <c r="B70" s="4">
        <v>44418</v>
      </c>
      <c r="D70" t="s">
        <v>212</v>
      </c>
      <c r="E70" t="s">
        <v>206</v>
      </c>
      <c r="F70">
        <v>17</v>
      </c>
      <c r="H70" t="s">
        <v>210</v>
      </c>
      <c r="I70" t="s">
        <v>17</v>
      </c>
      <c r="K70">
        <v>1</v>
      </c>
      <c r="M70">
        <f t="shared" ca="1" si="8"/>
        <v>644</v>
      </c>
      <c r="N70" s="5">
        <f t="shared" ca="1" si="9"/>
        <v>1.7643835616438357</v>
      </c>
      <c r="O70">
        <f t="shared" si="10"/>
        <v>1</v>
      </c>
      <c r="P70">
        <f t="shared" si="11"/>
        <v>0</v>
      </c>
      <c r="Q70">
        <f t="shared" si="12"/>
        <v>1</v>
      </c>
      <c r="R70">
        <f t="shared" si="13"/>
        <v>0</v>
      </c>
      <c r="S70">
        <f t="shared" si="14"/>
        <v>1</v>
      </c>
      <c r="T70">
        <f t="shared" si="15"/>
        <v>0</v>
      </c>
    </row>
    <row r="71" spans="1:20" ht="30" customHeight="1" x14ac:dyDescent="0.35">
      <c r="A71">
        <v>69</v>
      </c>
      <c r="B71" s="4">
        <v>44229</v>
      </c>
      <c r="D71" t="s">
        <v>209</v>
      </c>
      <c r="E71" t="s">
        <v>207</v>
      </c>
      <c r="F71">
        <v>15</v>
      </c>
      <c r="I71" t="s">
        <v>18</v>
      </c>
      <c r="L71">
        <v>1</v>
      </c>
      <c r="M71">
        <f t="shared" ca="1" si="8"/>
        <v>833</v>
      </c>
      <c r="N71" s="5">
        <f t="shared" ca="1" si="9"/>
        <v>2.2821917808219179</v>
      </c>
      <c r="O71">
        <f t="shared" si="10"/>
        <v>0</v>
      </c>
      <c r="P71">
        <f t="shared" si="11"/>
        <v>1</v>
      </c>
      <c r="Q71">
        <f t="shared" si="12"/>
        <v>1</v>
      </c>
      <c r="R71">
        <f t="shared" si="13"/>
        <v>0</v>
      </c>
      <c r="S71">
        <f t="shared" si="14"/>
        <v>0</v>
      </c>
      <c r="T71">
        <f t="shared" si="15"/>
        <v>0</v>
      </c>
    </row>
    <row r="72" spans="1:20" ht="30" customHeight="1" x14ac:dyDescent="0.35">
      <c r="A72">
        <v>70</v>
      </c>
      <c r="B72" s="4">
        <v>44420</v>
      </c>
      <c r="D72" t="s">
        <v>204</v>
      </c>
      <c r="E72" t="s">
        <v>208</v>
      </c>
      <c r="F72">
        <v>19</v>
      </c>
      <c r="I72" t="s">
        <v>19</v>
      </c>
      <c r="M72">
        <f t="shared" ca="1" si="8"/>
        <v>642</v>
      </c>
      <c r="N72" s="5">
        <f t="shared" ca="1" si="9"/>
        <v>1.7589041095890412</v>
      </c>
      <c r="O72">
        <f t="shared" si="10"/>
        <v>0</v>
      </c>
      <c r="P72">
        <f t="shared" si="11"/>
        <v>1</v>
      </c>
      <c r="Q72">
        <f t="shared" si="12"/>
        <v>1</v>
      </c>
      <c r="R72">
        <f t="shared" si="13"/>
        <v>0</v>
      </c>
      <c r="S72">
        <f t="shared" si="14"/>
        <v>0</v>
      </c>
      <c r="T72">
        <f t="shared" si="15"/>
        <v>0</v>
      </c>
    </row>
    <row r="73" spans="1:20" ht="30" customHeight="1" x14ac:dyDescent="0.35">
      <c r="A73">
        <v>71</v>
      </c>
      <c r="B73" s="4">
        <v>44265</v>
      </c>
      <c r="D73" t="s">
        <v>203</v>
      </c>
      <c r="E73" t="s">
        <v>202</v>
      </c>
      <c r="F73">
        <v>27</v>
      </c>
      <c r="I73" t="s">
        <v>23</v>
      </c>
      <c r="K73">
        <v>1</v>
      </c>
      <c r="M73">
        <f t="shared" ca="1" si="8"/>
        <v>797</v>
      </c>
      <c r="N73" s="5">
        <f t="shared" ca="1" si="9"/>
        <v>2.1835616438356165</v>
      </c>
      <c r="O73">
        <f t="shared" si="10"/>
        <v>1</v>
      </c>
      <c r="P73">
        <f t="shared" si="11"/>
        <v>0</v>
      </c>
      <c r="Q73">
        <f t="shared" si="12"/>
        <v>1</v>
      </c>
      <c r="R73">
        <f t="shared" si="13"/>
        <v>0</v>
      </c>
      <c r="S73">
        <f t="shared" si="14"/>
        <v>1</v>
      </c>
      <c r="T73">
        <f t="shared" si="15"/>
        <v>0</v>
      </c>
    </row>
    <row r="74" spans="1:20" ht="30" customHeight="1" x14ac:dyDescent="0.35">
      <c r="A74">
        <v>72</v>
      </c>
      <c r="B74" s="4">
        <v>44774</v>
      </c>
      <c r="D74" t="s">
        <v>200</v>
      </c>
      <c r="E74" t="s">
        <v>201</v>
      </c>
      <c r="F74">
        <v>25</v>
      </c>
      <c r="I74" t="s">
        <v>24</v>
      </c>
      <c r="M74">
        <f t="shared" ca="1" si="8"/>
        <v>288</v>
      </c>
      <c r="N74" s="5">
        <f t="shared" ca="1" si="9"/>
        <v>0.78904109589041094</v>
      </c>
      <c r="O74">
        <f t="shared" si="10"/>
        <v>0</v>
      </c>
      <c r="P74">
        <f t="shared" si="11"/>
        <v>1</v>
      </c>
      <c r="Q74">
        <f t="shared" si="12"/>
        <v>1</v>
      </c>
      <c r="R74">
        <f t="shared" si="13"/>
        <v>0</v>
      </c>
      <c r="S74">
        <f t="shared" si="14"/>
        <v>0</v>
      </c>
      <c r="T74">
        <f t="shared" si="15"/>
        <v>0</v>
      </c>
    </row>
    <row r="75" spans="1:20" ht="30" customHeight="1" x14ac:dyDescent="0.35">
      <c r="A75">
        <v>73</v>
      </c>
      <c r="B75" s="4">
        <v>44277</v>
      </c>
      <c r="D75" t="s">
        <v>233</v>
      </c>
      <c r="E75" t="s">
        <v>228</v>
      </c>
      <c r="F75">
        <v>14</v>
      </c>
      <c r="I75" t="s">
        <v>4</v>
      </c>
      <c r="L75">
        <v>1</v>
      </c>
      <c r="M75">
        <f t="shared" ca="1" si="8"/>
        <v>785</v>
      </c>
      <c r="N75" s="5">
        <f t="shared" ca="1" si="9"/>
        <v>2.1506849315068495</v>
      </c>
      <c r="O75">
        <f t="shared" si="10"/>
        <v>0</v>
      </c>
      <c r="P75">
        <f t="shared" si="11"/>
        <v>1</v>
      </c>
      <c r="Q75">
        <f t="shared" si="12"/>
        <v>1</v>
      </c>
      <c r="R75">
        <f t="shared" si="13"/>
        <v>0</v>
      </c>
      <c r="S75">
        <f t="shared" si="14"/>
        <v>0</v>
      </c>
      <c r="T75">
        <f t="shared" si="15"/>
        <v>0</v>
      </c>
    </row>
    <row r="76" spans="1:20" ht="30" customHeight="1" x14ac:dyDescent="0.35">
      <c r="A76">
        <v>74</v>
      </c>
      <c r="B76" s="4">
        <v>44484</v>
      </c>
      <c r="D76" t="s">
        <v>234</v>
      </c>
      <c r="E76" t="s">
        <v>229</v>
      </c>
      <c r="F76">
        <v>17</v>
      </c>
      <c r="I76" t="s">
        <v>5</v>
      </c>
      <c r="M76">
        <f t="shared" ca="1" si="8"/>
        <v>578</v>
      </c>
      <c r="N76" s="5">
        <f t="shared" ca="1" si="9"/>
        <v>1.5835616438356164</v>
      </c>
      <c r="O76">
        <f t="shared" si="10"/>
        <v>0</v>
      </c>
      <c r="P76">
        <f t="shared" si="11"/>
        <v>1</v>
      </c>
      <c r="Q76">
        <f t="shared" si="12"/>
        <v>1</v>
      </c>
      <c r="R76">
        <f t="shared" si="13"/>
        <v>0</v>
      </c>
      <c r="S76">
        <f t="shared" si="14"/>
        <v>0</v>
      </c>
      <c r="T76">
        <f t="shared" si="15"/>
        <v>0</v>
      </c>
    </row>
    <row r="77" spans="1:20" ht="30" customHeight="1" x14ac:dyDescent="0.35">
      <c r="A77">
        <v>75</v>
      </c>
      <c r="B77" s="4">
        <v>44490</v>
      </c>
      <c r="D77" t="s">
        <v>235</v>
      </c>
      <c r="E77" t="s">
        <v>230</v>
      </c>
      <c r="F77">
        <v>19</v>
      </c>
      <c r="I77" t="s">
        <v>8</v>
      </c>
      <c r="M77">
        <f t="shared" ca="1" si="8"/>
        <v>572</v>
      </c>
      <c r="N77" s="5">
        <f t="shared" ca="1" si="9"/>
        <v>1.5671232876712329</v>
      </c>
      <c r="O77">
        <f t="shared" si="10"/>
        <v>0</v>
      </c>
      <c r="P77">
        <f t="shared" si="11"/>
        <v>1</v>
      </c>
      <c r="Q77">
        <f t="shared" si="12"/>
        <v>1</v>
      </c>
      <c r="R77">
        <f t="shared" si="13"/>
        <v>0</v>
      </c>
      <c r="S77">
        <f t="shared" si="14"/>
        <v>0</v>
      </c>
      <c r="T77">
        <f t="shared" si="15"/>
        <v>0</v>
      </c>
    </row>
    <row r="78" spans="1:20" ht="30" customHeight="1" x14ac:dyDescent="0.35">
      <c r="A78">
        <v>76</v>
      </c>
      <c r="B78" s="4">
        <v>44385</v>
      </c>
      <c r="D78" t="s">
        <v>236</v>
      </c>
      <c r="E78" t="s">
        <v>231</v>
      </c>
      <c r="F78">
        <v>16</v>
      </c>
      <c r="I78" t="s">
        <v>6</v>
      </c>
      <c r="M78">
        <f t="shared" ca="1" si="8"/>
        <v>677</v>
      </c>
      <c r="N78" s="5">
        <f t="shared" ca="1" si="9"/>
        <v>1.8547945205479452</v>
      </c>
      <c r="O78">
        <f t="shared" si="10"/>
        <v>0</v>
      </c>
      <c r="P78">
        <f t="shared" si="11"/>
        <v>1</v>
      </c>
      <c r="Q78">
        <f t="shared" si="12"/>
        <v>1</v>
      </c>
      <c r="R78">
        <f t="shared" si="13"/>
        <v>0</v>
      </c>
      <c r="S78">
        <f t="shared" si="14"/>
        <v>0</v>
      </c>
      <c r="T78">
        <f t="shared" si="15"/>
        <v>0</v>
      </c>
    </row>
    <row r="79" spans="1:20" ht="30" customHeight="1" x14ac:dyDescent="0.35">
      <c r="A79">
        <v>77</v>
      </c>
      <c r="B79" s="4">
        <v>43615</v>
      </c>
      <c r="D79" t="s">
        <v>237</v>
      </c>
      <c r="E79" t="s">
        <v>232</v>
      </c>
      <c r="F79">
        <v>22</v>
      </c>
      <c r="I79" t="s">
        <v>7</v>
      </c>
      <c r="L79">
        <v>1</v>
      </c>
      <c r="M79">
        <f t="shared" ca="1" si="8"/>
        <v>1447</v>
      </c>
      <c r="N79" s="5">
        <f t="shared" ca="1" si="9"/>
        <v>3.9643835616438357</v>
      </c>
      <c r="O79">
        <f t="shared" si="10"/>
        <v>0</v>
      </c>
      <c r="P79">
        <f t="shared" si="11"/>
        <v>1</v>
      </c>
      <c r="Q79">
        <f t="shared" si="12"/>
        <v>1</v>
      </c>
      <c r="R79">
        <f t="shared" si="13"/>
        <v>0</v>
      </c>
      <c r="S79">
        <f t="shared" si="14"/>
        <v>0</v>
      </c>
      <c r="T79">
        <f t="shared" si="15"/>
        <v>0</v>
      </c>
    </row>
    <row r="80" spans="1:20" ht="30" customHeight="1" x14ac:dyDescent="0.35">
      <c r="A80">
        <v>78</v>
      </c>
      <c r="B80" s="4">
        <v>43822</v>
      </c>
      <c r="D80" t="s">
        <v>238</v>
      </c>
      <c r="E80" t="s">
        <v>243</v>
      </c>
      <c r="F80">
        <v>15</v>
      </c>
      <c r="I80" t="s">
        <v>11</v>
      </c>
      <c r="L80">
        <v>1</v>
      </c>
      <c r="M80">
        <f t="shared" ca="1" si="8"/>
        <v>1240</v>
      </c>
      <c r="N80" s="5">
        <f t="shared" ca="1" si="9"/>
        <v>3.3972602739726026</v>
      </c>
      <c r="O80">
        <f t="shared" si="10"/>
        <v>0</v>
      </c>
      <c r="P80">
        <f t="shared" si="11"/>
        <v>1</v>
      </c>
      <c r="Q80">
        <f t="shared" si="12"/>
        <v>1</v>
      </c>
      <c r="R80">
        <f t="shared" si="13"/>
        <v>0</v>
      </c>
      <c r="S80">
        <f t="shared" si="14"/>
        <v>0</v>
      </c>
      <c r="T80">
        <f t="shared" si="15"/>
        <v>0</v>
      </c>
    </row>
    <row r="81" spans="1:20" ht="30" customHeight="1" x14ac:dyDescent="0.35">
      <c r="A81">
        <v>79</v>
      </c>
      <c r="B81" s="4">
        <v>43850</v>
      </c>
      <c r="D81" t="s">
        <v>239</v>
      </c>
      <c r="E81" t="s">
        <v>244</v>
      </c>
      <c r="F81">
        <v>23</v>
      </c>
      <c r="I81" t="s">
        <v>12</v>
      </c>
      <c r="L81">
        <v>1</v>
      </c>
      <c r="M81">
        <f t="shared" ca="1" si="8"/>
        <v>1212</v>
      </c>
      <c r="N81" s="5">
        <f t="shared" ca="1" si="9"/>
        <v>3.3205479452054796</v>
      </c>
      <c r="O81">
        <f t="shared" si="10"/>
        <v>0</v>
      </c>
      <c r="P81">
        <f t="shared" si="11"/>
        <v>1</v>
      </c>
      <c r="Q81">
        <f t="shared" si="12"/>
        <v>1</v>
      </c>
      <c r="R81">
        <f t="shared" si="13"/>
        <v>0</v>
      </c>
      <c r="S81">
        <f t="shared" si="14"/>
        <v>0</v>
      </c>
      <c r="T81">
        <f t="shared" si="15"/>
        <v>0</v>
      </c>
    </row>
    <row r="82" spans="1:20" ht="30" customHeight="1" x14ac:dyDescent="0.35">
      <c r="A82">
        <v>80</v>
      </c>
      <c r="B82" s="4">
        <v>44368</v>
      </c>
      <c r="D82" t="s">
        <v>173</v>
      </c>
      <c r="E82" t="s">
        <v>245</v>
      </c>
      <c r="F82">
        <v>13</v>
      </c>
      <c r="I82" t="s">
        <v>226</v>
      </c>
      <c r="M82">
        <f t="shared" ca="1" si="8"/>
        <v>694</v>
      </c>
      <c r="N82" s="5">
        <f t="shared" ca="1" si="9"/>
        <v>1.9013698630136986</v>
      </c>
      <c r="O82">
        <f t="shared" si="10"/>
        <v>0</v>
      </c>
      <c r="P82">
        <f t="shared" si="11"/>
        <v>1</v>
      </c>
      <c r="Q82">
        <f t="shared" si="12"/>
        <v>1</v>
      </c>
      <c r="R82">
        <f t="shared" si="13"/>
        <v>0</v>
      </c>
      <c r="S82">
        <f t="shared" si="14"/>
        <v>0</v>
      </c>
      <c r="T82">
        <f t="shared" si="15"/>
        <v>0</v>
      </c>
    </row>
    <row r="83" spans="1:20" ht="30" customHeight="1" x14ac:dyDescent="0.35">
      <c r="A83">
        <v>81</v>
      </c>
      <c r="B83" s="4">
        <v>44362</v>
      </c>
      <c r="D83" t="s">
        <v>240</v>
      </c>
      <c r="E83" t="s">
        <v>246</v>
      </c>
      <c r="F83">
        <v>17</v>
      </c>
      <c r="I83" t="s">
        <v>13</v>
      </c>
      <c r="M83">
        <f t="shared" ca="1" si="8"/>
        <v>700</v>
      </c>
      <c r="N83" s="5">
        <f t="shared" ca="1" si="9"/>
        <v>1.9178082191780821</v>
      </c>
      <c r="O83">
        <f t="shared" si="10"/>
        <v>0</v>
      </c>
      <c r="P83">
        <f t="shared" si="11"/>
        <v>1</v>
      </c>
      <c r="Q83">
        <f t="shared" si="12"/>
        <v>1</v>
      </c>
      <c r="R83">
        <f t="shared" si="13"/>
        <v>0</v>
      </c>
      <c r="S83">
        <f t="shared" si="14"/>
        <v>0</v>
      </c>
      <c r="T83">
        <f t="shared" si="15"/>
        <v>0</v>
      </c>
    </row>
    <row r="84" spans="1:20" ht="30" customHeight="1" x14ac:dyDescent="0.35">
      <c r="A84">
        <v>82</v>
      </c>
      <c r="B84" s="4">
        <v>44620</v>
      </c>
      <c r="D84" t="s">
        <v>241</v>
      </c>
      <c r="E84" t="s">
        <v>247</v>
      </c>
      <c r="F84">
        <v>12</v>
      </c>
      <c r="I84" t="s">
        <v>14</v>
      </c>
      <c r="M84">
        <f t="shared" ca="1" si="8"/>
        <v>442</v>
      </c>
      <c r="N84" s="5">
        <f t="shared" ca="1" si="9"/>
        <v>1.210958904109589</v>
      </c>
      <c r="O84">
        <f t="shared" si="10"/>
        <v>0</v>
      </c>
      <c r="P84">
        <f t="shared" si="11"/>
        <v>1</v>
      </c>
      <c r="Q84">
        <f t="shared" si="12"/>
        <v>1</v>
      </c>
      <c r="R84">
        <f t="shared" si="13"/>
        <v>0</v>
      </c>
      <c r="S84">
        <f t="shared" si="14"/>
        <v>0</v>
      </c>
      <c r="T84">
        <f t="shared" si="15"/>
        <v>0</v>
      </c>
    </row>
    <row r="85" spans="1:20" ht="30" customHeight="1" x14ac:dyDescent="0.35">
      <c r="A85">
        <v>83</v>
      </c>
      <c r="B85" s="4">
        <v>44289</v>
      </c>
      <c r="D85" t="s">
        <v>242</v>
      </c>
      <c r="E85" t="s">
        <v>248</v>
      </c>
      <c r="F85">
        <v>15</v>
      </c>
      <c r="I85" t="s">
        <v>15</v>
      </c>
      <c r="K85">
        <v>1</v>
      </c>
      <c r="M85">
        <f t="shared" ca="1" si="8"/>
        <v>773</v>
      </c>
      <c r="N85" s="5">
        <f t="shared" ca="1" si="9"/>
        <v>2.117808219178082</v>
      </c>
      <c r="O85">
        <f t="shared" si="10"/>
        <v>1</v>
      </c>
      <c r="P85">
        <f t="shared" si="11"/>
        <v>0</v>
      </c>
      <c r="Q85">
        <f t="shared" si="12"/>
        <v>1</v>
      </c>
      <c r="R85">
        <f t="shared" si="13"/>
        <v>0</v>
      </c>
      <c r="S85">
        <f t="shared" si="14"/>
        <v>1</v>
      </c>
      <c r="T85">
        <f t="shared" si="15"/>
        <v>0</v>
      </c>
    </row>
    <row r="86" spans="1:20" ht="30" customHeight="1" x14ac:dyDescent="0.35">
      <c r="A86">
        <v>84</v>
      </c>
      <c r="B86" s="4">
        <v>43788</v>
      </c>
      <c r="D86" t="s">
        <v>253</v>
      </c>
      <c r="E86" t="s">
        <v>218</v>
      </c>
      <c r="F86">
        <v>20</v>
      </c>
      <c r="I86" t="s">
        <v>16</v>
      </c>
      <c r="L86">
        <v>1</v>
      </c>
      <c r="M86">
        <f t="shared" ca="1" si="8"/>
        <v>1274</v>
      </c>
      <c r="N86" s="5">
        <f t="shared" ca="1" si="9"/>
        <v>3.4904109589041097</v>
      </c>
      <c r="O86">
        <f t="shared" si="10"/>
        <v>0</v>
      </c>
      <c r="P86">
        <f t="shared" si="11"/>
        <v>1</v>
      </c>
      <c r="Q86">
        <f t="shared" si="12"/>
        <v>1</v>
      </c>
      <c r="R86">
        <f t="shared" si="13"/>
        <v>0</v>
      </c>
      <c r="S86">
        <f t="shared" si="14"/>
        <v>0</v>
      </c>
      <c r="T86">
        <f t="shared" si="15"/>
        <v>0</v>
      </c>
    </row>
    <row r="87" spans="1:20" ht="30" customHeight="1" x14ac:dyDescent="0.35">
      <c r="A87">
        <v>85</v>
      </c>
      <c r="B87" s="4">
        <v>44322</v>
      </c>
      <c r="D87" t="s">
        <v>249</v>
      </c>
      <c r="E87" t="s">
        <v>256</v>
      </c>
      <c r="F87">
        <v>19</v>
      </c>
      <c r="I87" t="s">
        <v>101</v>
      </c>
      <c r="K87">
        <v>1</v>
      </c>
      <c r="M87">
        <f t="shared" ca="1" si="8"/>
        <v>740</v>
      </c>
      <c r="N87" s="5">
        <f t="shared" ca="1" si="9"/>
        <v>2.0273972602739727</v>
      </c>
      <c r="O87">
        <f t="shared" si="10"/>
        <v>1</v>
      </c>
      <c r="P87">
        <f t="shared" si="11"/>
        <v>0</v>
      </c>
      <c r="Q87">
        <f t="shared" si="12"/>
        <v>1</v>
      </c>
      <c r="R87">
        <f t="shared" si="13"/>
        <v>0</v>
      </c>
      <c r="S87">
        <f t="shared" si="14"/>
        <v>1</v>
      </c>
      <c r="T87">
        <f t="shared" si="15"/>
        <v>0</v>
      </c>
    </row>
    <row r="88" spans="1:20" ht="30" customHeight="1" x14ac:dyDescent="0.35">
      <c r="A88">
        <v>86</v>
      </c>
      <c r="B88" s="4">
        <v>44265</v>
      </c>
      <c r="D88" t="s">
        <v>250</v>
      </c>
      <c r="E88" t="s">
        <v>257</v>
      </c>
      <c r="F88">
        <v>16</v>
      </c>
      <c r="I88" t="s">
        <v>97</v>
      </c>
      <c r="M88">
        <f t="shared" ca="1" si="8"/>
        <v>797</v>
      </c>
      <c r="N88" s="5">
        <f t="shared" ca="1" si="9"/>
        <v>2.1835616438356165</v>
      </c>
      <c r="O88">
        <f t="shared" si="10"/>
        <v>0</v>
      </c>
      <c r="P88">
        <f t="shared" si="11"/>
        <v>1</v>
      </c>
      <c r="Q88">
        <f t="shared" si="12"/>
        <v>1</v>
      </c>
      <c r="R88">
        <f t="shared" si="13"/>
        <v>0</v>
      </c>
      <c r="S88">
        <f t="shared" si="14"/>
        <v>0</v>
      </c>
      <c r="T88">
        <f t="shared" si="15"/>
        <v>0</v>
      </c>
    </row>
    <row r="89" spans="1:20" ht="30" customHeight="1" x14ac:dyDescent="0.35">
      <c r="A89">
        <v>87</v>
      </c>
      <c r="B89" s="4">
        <v>44328</v>
      </c>
      <c r="D89" t="s">
        <v>254</v>
      </c>
      <c r="E89" t="s">
        <v>258</v>
      </c>
      <c r="F89">
        <v>16</v>
      </c>
      <c r="I89" t="s">
        <v>17</v>
      </c>
      <c r="M89">
        <f t="shared" ca="1" si="8"/>
        <v>734</v>
      </c>
      <c r="N89" s="5">
        <f t="shared" ca="1" si="9"/>
        <v>2.010958904109589</v>
      </c>
      <c r="O89">
        <f t="shared" si="10"/>
        <v>0</v>
      </c>
      <c r="P89">
        <f t="shared" si="11"/>
        <v>1</v>
      </c>
      <c r="Q89">
        <f t="shared" si="12"/>
        <v>1</v>
      </c>
      <c r="R89">
        <f t="shared" si="13"/>
        <v>0</v>
      </c>
      <c r="S89">
        <f t="shared" si="14"/>
        <v>0</v>
      </c>
      <c r="T89">
        <f t="shared" si="15"/>
        <v>0</v>
      </c>
    </row>
    <row r="90" spans="1:20" ht="30" customHeight="1" x14ac:dyDescent="0.35">
      <c r="A90">
        <v>88</v>
      </c>
      <c r="B90" s="4">
        <v>44055</v>
      </c>
      <c r="D90" t="s">
        <v>251</v>
      </c>
      <c r="E90" t="s">
        <v>259</v>
      </c>
      <c r="F90">
        <v>14</v>
      </c>
      <c r="I90" t="s">
        <v>18</v>
      </c>
      <c r="L90">
        <v>1</v>
      </c>
      <c r="M90">
        <f t="shared" ca="1" si="8"/>
        <v>1007</v>
      </c>
      <c r="N90" s="5">
        <f t="shared" ca="1" si="9"/>
        <v>2.7589041095890412</v>
      </c>
      <c r="O90">
        <f t="shared" si="10"/>
        <v>0</v>
      </c>
      <c r="P90">
        <f t="shared" si="11"/>
        <v>1</v>
      </c>
      <c r="Q90">
        <f t="shared" si="12"/>
        <v>1</v>
      </c>
      <c r="R90">
        <f t="shared" si="13"/>
        <v>0</v>
      </c>
      <c r="S90">
        <f t="shared" si="14"/>
        <v>0</v>
      </c>
      <c r="T90">
        <f t="shared" si="15"/>
        <v>0</v>
      </c>
    </row>
    <row r="91" spans="1:20" ht="30" customHeight="1" x14ac:dyDescent="0.35">
      <c r="A91">
        <v>89</v>
      </c>
      <c r="B91" s="4">
        <v>44291</v>
      </c>
      <c r="D91" t="s">
        <v>255</v>
      </c>
      <c r="E91" t="s">
        <v>260</v>
      </c>
      <c r="F91">
        <v>12</v>
      </c>
      <c r="I91" t="s">
        <v>19</v>
      </c>
      <c r="M91">
        <f t="shared" ca="1" si="8"/>
        <v>771</v>
      </c>
      <c r="N91" s="5">
        <f t="shared" ca="1" si="9"/>
        <v>2.1123287671232878</v>
      </c>
      <c r="O91">
        <f t="shared" si="10"/>
        <v>0</v>
      </c>
      <c r="P91">
        <f t="shared" si="11"/>
        <v>1</v>
      </c>
      <c r="Q91">
        <f t="shared" si="12"/>
        <v>1</v>
      </c>
      <c r="R91">
        <f t="shared" si="13"/>
        <v>0</v>
      </c>
      <c r="S91">
        <f t="shared" si="14"/>
        <v>0</v>
      </c>
      <c r="T91">
        <f t="shared" si="15"/>
        <v>0</v>
      </c>
    </row>
    <row r="92" spans="1:20" ht="30" customHeight="1" x14ac:dyDescent="0.35">
      <c r="A92">
        <v>90</v>
      </c>
      <c r="B92" s="4">
        <v>44376</v>
      </c>
      <c r="D92" t="s">
        <v>252</v>
      </c>
      <c r="E92" t="s">
        <v>261</v>
      </c>
      <c r="F92">
        <v>14</v>
      </c>
      <c r="I92" t="s">
        <v>20</v>
      </c>
      <c r="M92">
        <f t="shared" ca="1" si="8"/>
        <v>686</v>
      </c>
      <c r="N92" s="5">
        <f t="shared" ca="1" si="9"/>
        <v>1.8794520547945206</v>
      </c>
      <c r="O92">
        <f t="shared" si="10"/>
        <v>0</v>
      </c>
      <c r="P92">
        <f t="shared" si="11"/>
        <v>1</v>
      </c>
      <c r="Q92">
        <f t="shared" si="12"/>
        <v>1</v>
      </c>
      <c r="R92">
        <f t="shared" si="13"/>
        <v>0</v>
      </c>
      <c r="S92">
        <f t="shared" si="14"/>
        <v>0</v>
      </c>
      <c r="T92">
        <f t="shared" si="15"/>
        <v>0</v>
      </c>
    </row>
    <row r="93" spans="1:20" ht="30" customHeight="1" x14ac:dyDescent="0.35">
      <c r="A93">
        <v>91</v>
      </c>
      <c r="B93" s="4">
        <v>44274</v>
      </c>
      <c r="D93" t="s">
        <v>266</v>
      </c>
      <c r="E93" t="s">
        <v>262</v>
      </c>
      <c r="F93">
        <v>18</v>
      </c>
      <c r="I93" t="s">
        <v>23</v>
      </c>
      <c r="M93">
        <f t="shared" ca="1" si="8"/>
        <v>788</v>
      </c>
      <c r="N93" s="5">
        <f t="shared" ca="1" si="9"/>
        <v>2.1589041095890411</v>
      </c>
      <c r="O93">
        <f t="shared" si="10"/>
        <v>0</v>
      </c>
      <c r="P93">
        <f t="shared" si="11"/>
        <v>1</v>
      </c>
      <c r="Q93">
        <f t="shared" si="12"/>
        <v>1</v>
      </c>
      <c r="R93">
        <f t="shared" si="13"/>
        <v>0</v>
      </c>
      <c r="S93">
        <f t="shared" si="14"/>
        <v>0</v>
      </c>
      <c r="T93">
        <f t="shared" si="15"/>
        <v>0</v>
      </c>
    </row>
    <row r="94" spans="1:20" ht="30" customHeight="1" x14ac:dyDescent="0.35">
      <c r="A94">
        <v>92</v>
      </c>
      <c r="B94" s="4">
        <v>44375</v>
      </c>
      <c r="D94" t="s">
        <v>267</v>
      </c>
      <c r="E94" t="s">
        <v>263</v>
      </c>
      <c r="F94">
        <v>25</v>
      </c>
      <c r="I94" t="s">
        <v>110</v>
      </c>
      <c r="M94">
        <f t="shared" ref="M94:M129" ca="1" si="16">TODAY() - B94</f>
        <v>687</v>
      </c>
      <c r="N94" s="5">
        <f t="shared" ca="1" si="9"/>
        <v>1.8821917808219177</v>
      </c>
      <c r="O94">
        <f t="shared" si="10"/>
        <v>0</v>
      </c>
      <c r="P94">
        <f t="shared" si="11"/>
        <v>1</v>
      </c>
      <c r="Q94">
        <f t="shared" si="12"/>
        <v>1</v>
      </c>
      <c r="R94">
        <f t="shared" si="13"/>
        <v>0</v>
      </c>
      <c r="S94">
        <f t="shared" si="14"/>
        <v>0</v>
      </c>
      <c r="T94">
        <f t="shared" si="15"/>
        <v>0</v>
      </c>
    </row>
    <row r="95" spans="1:20" ht="30" customHeight="1" x14ac:dyDescent="0.35">
      <c r="A95">
        <v>93</v>
      </c>
      <c r="B95" s="4">
        <v>44375</v>
      </c>
      <c r="D95" t="s">
        <v>268</v>
      </c>
      <c r="E95" t="s">
        <v>264</v>
      </c>
      <c r="F95">
        <v>13</v>
      </c>
      <c r="I95" t="s">
        <v>227</v>
      </c>
      <c r="M95">
        <f t="shared" ca="1" si="16"/>
        <v>687</v>
      </c>
      <c r="N95" s="5">
        <f t="shared" ca="1" si="9"/>
        <v>1.8821917808219177</v>
      </c>
      <c r="O95">
        <f t="shared" si="10"/>
        <v>0</v>
      </c>
      <c r="P95">
        <f t="shared" si="11"/>
        <v>1</v>
      </c>
      <c r="Q95">
        <f t="shared" si="12"/>
        <v>1</v>
      </c>
      <c r="R95">
        <f t="shared" si="13"/>
        <v>0</v>
      </c>
      <c r="S95">
        <f t="shared" si="14"/>
        <v>0</v>
      </c>
      <c r="T95">
        <f t="shared" si="15"/>
        <v>0</v>
      </c>
    </row>
    <row r="96" spans="1:20" ht="30" customHeight="1" x14ac:dyDescent="0.35">
      <c r="A96">
        <v>94</v>
      </c>
      <c r="B96" s="4">
        <v>44375</v>
      </c>
      <c r="D96" t="s">
        <v>269</v>
      </c>
      <c r="E96" t="s">
        <v>167</v>
      </c>
      <c r="F96">
        <v>12</v>
      </c>
      <c r="I96" t="s">
        <v>24</v>
      </c>
      <c r="M96">
        <f t="shared" ca="1" si="16"/>
        <v>687</v>
      </c>
      <c r="N96" s="5">
        <f t="shared" ca="1" si="9"/>
        <v>1.8821917808219177</v>
      </c>
      <c r="O96">
        <f t="shared" si="10"/>
        <v>0</v>
      </c>
      <c r="P96">
        <f t="shared" si="11"/>
        <v>1</v>
      </c>
      <c r="Q96">
        <f t="shared" si="12"/>
        <v>1</v>
      </c>
      <c r="R96">
        <f t="shared" si="13"/>
        <v>0</v>
      </c>
      <c r="S96">
        <f t="shared" si="14"/>
        <v>0</v>
      </c>
      <c r="T96">
        <f t="shared" si="15"/>
        <v>0</v>
      </c>
    </row>
    <row r="97" spans="1:20" ht="30" customHeight="1" x14ac:dyDescent="0.35">
      <c r="A97">
        <v>95</v>
      </c>
      <c r="B97" s="4">
        <v>44290</v>
      </c>
      <c r="D97" t="s">
        <v>270</v>
      </c>
      <c r="E97" t="s">
        <v>265</v>
      </c>
      <c r="F97">
        <v>14</v>
      </c>
      <c r="I97" t="s">
        <v>25</v>
      </c>
      <c r="M97">
        <f t="shared" ca="1" si="16"/>
        <v>772</v>
      </c>
      <c r="N97" s="5">
        <f t="shared" ca="1" si="9"/>
        <v>2.1150684931506851</v>
      </c>
      <c r="O97">
        <f t="shared" si="10"/>
        <v>0</v>
      </c>
      <c r="P97">
        <f t="shared" si="11"/>
        <v>1</v>
      </c>
      <c r="Q97">
        <f t="shared" si="12"/>
        <v>1</v>
      </c>
      <c r="R97">
        <f t="shared" si="13"/>
        <v>0</v>
      </c>
      <c r="S97">
        <f t="shared" si="14"/>
        <v>0</v>
      </c>
      <c r="T97">
        <f t="shared" si="15"/>
        <v>0</v>
      </c>
    </row>
    <row r="98" spans="1:20" ht="30" customHeight="1" x14ac:dyDescent="0.35">
      <c r="A98">
        <v>96</v>
      </c>
      <c r="B98" s="4">
        <v>44257</v>
      </c>
      <c r="D98" t="s">
        <v>272</v>
      </c>
      <c r="E98" t="s">
        <v>279</v>
      </c>
      <c r="F98">
        <v>14</v>
      </c>
      <c r="I98" t="s">
        <v>3</v>
      </c>
      <c r="M98">
        <f t="shared" ca="1" si="16"/>
        <v>805</v>
      </c>
      <c r="N98" s="5">
        <f t="shared" ca="1" si="9"/>
        <v>2.2054794520547945</v>
      </c>
      <c r="O98">
        <f t="shared" si="10"/>
        <v>0</v>
      </c>
      <c r="P98">
        <f t="shared" si="11"/>
        <v>1</v>
      </c>
      <c r="Q98">
        <f t="shared" si="12"/>
        <v>1</v>
      </c>
      <c r="R98">
        <f t="shared" si="13"/>
        <v>0</v>
      </c>
      <c r="S98">
        <f t="shared" si="14"/>
        <v>0</v>
      </c>
      <c r="T98">
        <f t="shared" si="15"/>
        <v>0</v>
      </c>
    </row>
    <row r="99" spans="1:20" ht="30" customHeight="1" x14ac:dyDescent="0.35">
      <c r="A99">
        <v>97</v>
      </c>
      <c r="B99" s="4">
        <v>44013</v>
      </c>
      <c r="D99" s="2" t="s">
        <v>278</v>
      </c>
      <c r="E99" t="s">
        <v>280</v>
      </c>
      <c r="F99">
        <v>14</v>
      </c>
      <c r="I99" t="s">
        <v>4</v>
      </c>
      <c r="L99">
        <v>1</v>
      </c>
      <c r="M99">
        <f t="shared" ca="1" si="16"/>
        <v>1049</v>
      </c>
      <c r="N99" s="5">
        <f t="shared" ca="1" si="9"/>
        <v>2.8739726027397259</v>
      </c>
      <c r="O99">
        <f t="shared" si="10"/>
        <v>0</v>
      </c>
      <c r="P99">
        <f t="shared" si="11"/>
        <v>1</v>
      </c>
      <c r="Q99">
        <f t="shared" si="12"/>
        <v>1</v>
      </c>
      <c r="R99">
        <f t="shared" si="13"/>
        <v>0</v>
      </c>
      <c r="S99">
        <f t="shared" si="14"/>
        <v>0</v>
      </c>
      <c r="T99">
        <f t="shared" si="15"/>
        <v>0</v>
      </c>
    </row>
    <row r="100" spans="1:20" ht="30" customHeight="1" x14ac:dyDescent="0.35">
      <c r="A100">
        <v>98</v>
      </c>
      <c r="B100" s="4">
        <v>44210</v>
      </c>
      <c r="D100" t="s">
        <v>273</v>
      </c>
      <c r="E100" t="s">
        <v>281</v>
      </c>
      <c r="F100">
        <v>19</v>
      </c>
      <c r="I100" t="s">
        <v>5</v>
      </c>
      <c r="K100">
        <v>1</v>
      </c>
      <c r="M100">
        <f t="shared" ca="1" si="16"/>
        <v>852</v>
      </c>
      <c r="N100" s="5">
        <f t="shared" ca="1" si="9"/>
        <v>2.3342465753424659</v>
      </c>
      <c r="O100">
        <f t="shared" si="10"/>
        <v>1</v>
      </c>
      <c r="P100">
        <f t="shared" si="11"/>
        <v>0</v>
      </c>
      <c r="Q100">
        <f t="shared" si="12"/>
        <v>1</v>
      </c>
      <c r="R100">
        <f t="shared" si="13"/>
        <v>0</v>
      </c>
      <c r="S100">
        <f t="shared" si="14"/>
        <v>1</v>
      </c>
      <c r="T100">
        <f t="shared" si="15"/>
        <v>0</v>
      </c>
    </row>
    <row r="101" spans="1:20" ht="30" customHeight="1" x14ac:dyDescent="0.35">
      <c r="A101">
        <v>99</v>
      </c>
      <c r="B101" s="4">
        <v>43973</v>
      </c>
      <c r="D101" t="s">
        <v>274</v>
      </c>
      <c r="E101" t="s">
        <v>282</v>
      </c>
      <c r="F101">
        <v>19</v>
      </c>
      <c r="I101" t="s">
        <v>115</v>
      </c>
      <c r="M101">
        <f t="shared" ca="1" si="16"/>
        <v>1089</v>
      </c>
      <c r="N101" s="5">
        <f t="shared" ca="1" si="9"/>
        <v>2.9835616438356163</v>
      </c>
      <c r="O101">
        <f t="shared" si="10"/>
        <v>0</v>
      </c>
      <c r="P101">
        <f t="shared" si="11"/>
        <v>1</v>
      </c>
      <c r="Q101">
        <f t="shared" si="12"/>
        <v>1</v>
      </c>
      <c r="R101">
        <f t="shared" si="13"/>
        <v>0</v>
      </c>
      <c r="S101">
        <f t="shared" si="14"/>
        <v>0</v>
      </c>
      <c r="T101">
        <f t="shared" si="15"/>
        <v>0</v>
      </c>
    </row>
    <row r="102" spans="1:20" ht="30" customHeight="1" x14ac:dyDescent="0.35">
      <c r="A102">
        <v>100</v>
      </c>
      <c r="B102" s="4">
        <v>43334</v>
      </c>
      <c r="D102" t="s">
        <v>275</v>
      </c>
      <c r="E102" t="s">
        <v>283</v>
      </c>
      <c r="F102">
        <v>14</v>
      </c>
      <c r="I102" t="s">
        <v>7</v>
      </c>
      <c r="M102">
        <f t="shared" ca="1" si="16"/>
        <v>1728</v>
      </c>
      <c r="N102" s="5">
        <f t="shared" ca="1" si="9"/>
        <v>4.7342465753424658</v>
      </c>
      <c r="O102">
        <f t="shared" si="10"/>
        <v>0</v>
      </c>
      <c r="P102">
        <f t="shared" si="11"/>
        <v>1</v>
      </c>
      <c r="Q102">
        <f t="shared" si="12"/>
        <v>1</v>
      </c>
      <c r="R102">
        <f t="shared" si="13"/>
        <v>0</v>
      </c>
      <c r="S102">
        <f t="shared" si="14"/>
        <v>0</v>
      </c>
      <c r="T102">
        <f t="shared" si="15"/>
        <v>0</v>
      </c>
    </row>
    <row r="103" spans="1:20" ht="30" customHeight="1" x14ac:dyDescent="0.35">
      <c r="A103">
        <v>101</v>
      </c>
      <c r="B103" s="4">
        <v>44188</v>
      </c>
      <c r="D103" t="s">
        <v>276</v>
      </c>
      <c r="E103" t="s">
        <v>284</v>
      </c>
      <c r="F103">
        <v>15</v>
      </c>
      <c r="I103" t="s">
        <v>8</v>
      </c>
      <c r="M103">
        <f t="shared" ca="1" si="16"/>
        <v>874</v>
      </c>
      <c r="N103" s="5">
        <f t="shared" ca="1" si="9"/>
        <v>2.3945205479452056</v>
      </c>
      <c r="O103">
        <f t="shared" si="10"/>
        <v>0</v>
      </c>
      <c r="P103">
        <f t="shared" si="11"/>
        <v>1</v>
      </c>
      <c r="Q103">
        <f t="shared" si="12"/>
        <v>1</v>
      </c>
      <c r="R103">
        <f t="shared" si="13"/>
        <v>0</v>
      </c>
      <c r="S103">
        <f t="shared" si="14"/>
        <v>0</v>
      </c>
      <c r="T103">
        <f t="shared" si="15"/>
        <v>0</v>
      </c>
    </row>
    <row r="104" spans="1:20" ht="30" customHeight="1" x14ac:dyDescent="0.35">
      <c r="A104">
        <v>102</v>
      </c>
      <c r="B104" s="4">
        <v>44208</v>
      </c>
      <c r="D104" t="s">
        <v>277</v>
      </c>
      <c r="E104" t="s">
        <v>285</v>
      </c>
      <c r="F104">
        <v>17</v>
      </c>
      <c r="I104" t="s">
        <v>10</v>
      </c>
      <c r="M104">
        <f t="shared" ca="1" si="16"/>
        <v>854</v>
      </c>
      <c r="N104" s="5">
        <f t="shared" ca="1" si="9"/>
        <v>2.3397260273972602</v>
      </c>
      <c r="O104">
        <f t="shared" si="10"/>
        <v>0</v>
      </c>
      <c r="P104">
        <f t="shared" si="11"/>
        <v>1</v>
      </c>
      <c r="Q104">
        <f t="shared" si="12"/>
        <v>1</v>
      </c>
      <c r="R104">
        <f t="shared" si="13"/>
        <v>0</v>
      </c>
      <c r="S104">
        <f t="shared" si="14"/>
        <v>0</v>
      </c>
      <c r="T104">
        <f t="shared" si="15"/>
        <v>0</v>
      </c>
    </row>
    <row r="105" spans="1:20" ht="30" customHeight="1" x14ac:dyDescent="0.35">
      <c r="A105">
        <v>103</v>
      </c>
      <c r="B105" s="4">
        <v>43509</v>
      </c>
      <c r="C105" s="1">
        <v>43626</v>
      </c>
      <c r="D105" t="s">
        <v>290</v>
      </c>
      <c r="E105" t="s">
        <v>286</v>
      </c>
      <c r="F105">
        <v>14</v>
      </c>
      <c r="H105" t="s">
        <v>294</v>
      </c>
      <c r="I105" t="s">
        <v>11</v>
      </c>
      <c r="K105">
        <v>1</v>
      </c>
      <c r="L105">
        <v>1</v>
      </c>
      <c r="M105">
        <f t="shared" ca="1" si="16"/>
        <v>1553</v>
      </c>
      <c r="N105" s="5">
        <f t="shared" ca="1" si="9"/>
        <v>4.2547945205479456</v>
      </c>
      <c r="O105">
        <f t="shared" si="10"/>
        <v>1</v>
      </c>
      <c r="P105">
        <f t="shared" si="11"/>
        <v>0</v>
      </c>
      <c r="Q105">
        <f t="shared" si="12"/>
        <v>1</v>
      </c>
      <c r="R105">
        <f t="shared" si="13"/>
        <v>0</v>
      </c>
      <c r="S105">
        <f t="shared" si="14"/>
        <v>1</v>
      </c>
      <c r="T105">
        <f t="shared" si="15"/>
        <v>0</v>
      </c>
    </row>
    <row r="106" spans="1:20" ht="30" customHeight="1" x14ac:dyDescent="0.35">
      <c r="A106">
        <v>104</v>
      </c>
      <c r="B106" s="4">
        <v>43759</v>
      </c>
      <c r="D106" t="s">
        <v>291</v>
      </c>
      <c r="E106" t="s">
        <v>287</v>
      </c>
      <c r="F106">
        <v>12</v>
      </c>
      <c r="I106" t="s">
        <v>12</v>
      </c>
      <c r="M106">
        <f t="shared" ca="1" si="16"/>
        <v>1303</v>
      </c>
      <c r="N106" s="5">
        <f t="shared" ca="1" si="9"/>
        <v>3.56986301369863</v>
      </c>
      <c r="O106">
        <f t="shared" si="10"/>
        <v>0</v>
      </c>
      <c r="P106">
        <f t="shared" si="11"/>
        <v>1</v>
      </c>
      <c r="Q106">
        <f t="shared" si="12"/>
        <v>1</v>
      </c>
      <c r="R106">
        <f t="shared" si="13"/>
        <v>0</v>
      </c>
      <c r="S106">
        <f t="shared" si="14"/>
        <v>0</v>
      </c>
      <c r="T106">
        <f t="shared" si="15"/>
        <v>0</v>
      </c>
    </row>
    <row r="107" spans="1:20" ht="30" customHeight="1" x14ac:dyDescent="0.35">
      <c r="A107">
        <v>105</v>
      </c>
      <c r="B107" s="4">
        <v>44033</v>
      </c>
      <c r="D107" t="s">
        <v>292</v>
      </c>
      <c r="E107" t="s">
        <v>288</v>
      </c>
      <c r="F107">
        <v>11</v>
      </c>
      <c r="H107" t="s">
        <v>295</v>
      </c>
      <c r="I107" t="s">
        <v>226</v>
      </c>
      <c r="K107">
        <v>1</v>
      </c>
      <c r="M107">
        <f t="shared" ca="1" si="16"/>
        <v>1029</v>
      </c>
      <c r="N107" s="5">
        <f t="shared" ca="1" si="9"/>
        <v>2.8191780821917809</v>
      </c>
      <c r="O107">
        <f t="shared" si="10"/>
        <v>1</v>
      </c>
      <c r="P107">
        <f t="shared" si="11"/>
        <v>0</v>
      </c>
      <c r="Q107">
        <f t="shared" si="12"/>
        <v>1</v>
      </c>
      <c r="R107">
        <f t="shared" si="13"/>
        <v>0</v>
      </c>
      <c r="S107">
        <f t="shared" si="14"/>
        <v>1</v>
      </c>
      <c r="T107">
        <f t="shared" si="15"/>
        <v>0</v>
      </c>
    </row>
    <row r="108" spans="1:20" ht="30" customHeight="1" x14ac:dyDescent="0.35">
      <c r="A108">
        <v>106</v>
      </c>
      <c r="B108" s="4">
        <v>44182</v>
      </c>
      <c r="D108" t="s">
        <v>293</v>
      </c>
      <c r="E108" t="s">
        <v>289</v>
      </c>
      <c r="F108">
        <v>17</v>
      </c>
      <c r="I108" t="s">
        <v>15</v>
      </c>
      <c r="M108">
        <f t="shared" ca="1" si="16"/>
        <v>880</v>
      </c>
      <c r="N108" s="5">
        <f t="shared" ca="1" si="9"/>
        <v>2.4109589041095889</v>
      </c>
      <c r="O108">
        <f t="shared" si="10"/>
        <v>0</v>
      </c>
      <c r="P108">
        <f t="shared" si="11"/>
        <v>1</v>
      </c>
      <c r="Q108">
        <f t="shared" si="12"/>
        <v>1</v>
      </c>
      <c r="R108">
        <f t="shared" si="13"/>
        <v>0</v>
      </c>
      <c r="S108">
        <f t="shared" si="14"/>
        <v>0</v>
      </c>
      <c r="T108">
        <f t="shared" si="15"/>
        <v>0</v>
      </c>
    </row>
    <row r="109" spans="1:20" ht="30" customHeight="1" x14ac:dyDescent="0.35">
      <c r="A109">
        <v>107</v>
      </c>
      <c r="B109" s="4">
        <v>44130</v>
      </c>
      <c r="D109" t="s">
        <v>311</v>
      </c>
      <c r="E109" t="s">
        <v>260</v>
      </c>
      <c r="F109">
        <v>12</v>
      </c>
      <c r="I109" t="s">
        <v>104</v>
      </c>
      <c r="M109">
        <f t="shared" ca="1" si="16"/>
        <v>932</v>
      </c>
      <c r="N109" s="5">
        <f t="shared" ca="1" si="9"/>
        <v>2.5534246575342467</v>
      </c>
      <c r="O109">
        <f t="shared" si="10"/>
        <v>0</v>
      </c>
      <c r="P109">
        <f t="shared" si="11"/>
        <v>1</v>
      </c>
      <c r="Q109">
        <f t="shared" si="12"/>
        <v>1</v>
      </c>
      <c r="R109">
        <f t="shared" si="13"/>
        <v>0</v>
      </c>
      <c r="S109">
        <f t="shared" si="14"/>
        <v>0</v>
      </c>
      <c r="T109">
        <f t="shared" si="15"/>
        <v>0</v>
      </c>
    </row>
    <row r="110" spans="1:20" ht="30" customHeight="1" x14ac:dyDescent="0.35">
      <c r="A110">
        <v>108</v>
      </c>
      <c r="B110" s="4">
        <v>43503</v>
      </c>
      <c r="D110" t="s">
        <v>307</v>
      </c>
      <c r="E110" t="s">
        <v>296</v>
      </c>
      <c r="F110">
        <v>24</v>
      </c>
      <c r="I110" t="s">
        <v>16</v>
      </c>
      <c r="L110">
        <v>1</v>
      </c>
      <c r="M110">
        <f t="shared" ca="1" si="16"/>
        <v>1559</v>
      </c>
      <c r="N110" s="5">
        <f t="shared" ca="1" si="9"/>
        <v>4.2712328767123289</v>
      </c>
      <c r="O110">
        <f t="shared" si="10"/>
        <v>0</v>
      </c>
      <c r="P110">
        <f t="shared" si="11"/>
        <v>1</v>
      </c>
      <c r="Q110">
        <f t="shared" si="12"/>
        <v>1</v>
      </c>
      <c r="R110">
        <f t="shared" si="13"/>
        <v>0</v>
      </c>
      <c r="S110">
        <f t="shared" si="14"/>
        <v>0</v>
      </c>
      <c r="T110">
        <f t="shared" si="15"/>
        <v>0</v>
      </c>
    </row>
    <row r="111" spans="1:20" ht="30" customHeight="1" x14ac:dyDescent="0.35">
      <c r="A111">
        <v>109</v>
      </c>
      <c r="B111" s="4">
        <v>44260</v>
      </c>
      <c r="D111" t="s">
        <v>303</v>
      </c>
      <c r="E111" t="s">
        <v>297</v>
      </c>
      <c r="F111">
        <v>20</v>
      </c>
      <c r="I111" t="s">
        <v>101</v>
      </c>
      <c r="M111">
        <f t="shared" ca="1" si="16"/>
        <v>802</v>
      </c>
      <c r="N111" s="5">
        <f t="shared" ca="1" si="9"/>
        <v>2.1972602739726028</v>
      </c>
      <c r="O111">
        <f t="shared" si="10"/>
        <v>0</v>
      </c>
      <c r="P111">
        <f t="shared" si="11"/>
        <v>1</v>
      </c>
      <c r="Q111">
        <f t="shared" si="12"/>
        <v>1</v>
      </c>
      <c r="R111">
        <f t="shared" si="13"/>
        <v>0</v>
      </c>
      <c r="S111">
        <f t="shared" si="14"/>
        <v>0</v>
      </c>
      <c r="T111">
        <f t="shared" si="15"/>
        <v>0</v>
      </c>
    </row>
    <row r="112" spans="1:20" ht="30" customHeight="1" x14ac:dyDescent="0.35">
      <c r="A112">
        <v>110</v>
      </c>
      <c r="B112" s="4">
        <v>44009</v>
      </c>
      <c r="D112" t="s">
        <v>304</v>
      </c>
      <c r="E112" t="s">
        <v>298</v>
      </c>
      <c r="F112">
        <v>13</v>
      </c>
      <c r="H112" t="s">
        <v>309</v>
      </c>
      <c r="I112" t="s">
        <v>97</v>
      </c>
      <c r="M112">
        <f t="shared" ca="1" si="16"/>
        <v>1053</v>
      </c>
      <c r="N112" s="5">
        <f t="shared" ca="1" si="9"/>
        <v>2.8849315068493149</v>
      </c>
      <c r="O112">
        <f t="shared" si="10"/>
        <v>0</v>
      </c>
      <c r="P112">
        <f t="shared" si="11"/>
        <v>1</v>
      </c>
      <c r="Q112">
        <f t="shared" si="12"/>
        <v>1</v>
      </c>
      <c r="R112">
        <f t="shared" si="13"/>
        <v>0</v>
      </c>
      <c r="S112">
        <f t="shared" si="14"/>
        <v>0</v>
      </c>
      <c r="T112">
        <f t="shared" si="15"/>
        <v>0</v>
      </c>
    </row>
    <row r="113" spans="1:20" ht="30" customHeight="1" x14ac:dyDescent="0.35">
      <c r="A113">
        <v>111</v>
      </c>
      <c r="B113" s="4">
        <v>44019</v>
      </c>
      <c r="D113" t="s">
        <v>308</v>
      </c>
      <c r="E113" t="s">
        <v>299</v>
      </c>
      <c r="F113">
        <v>13</v>
      </c>
      <c r="I113" t="s">
        <v>17</v>
      </c>
      <c r="K113">
        <v>1</v>
      </c>
      <c r="M113">
        <f t="shared" ca="1" si="16"/>
        <v>1043</v>
      </c>
      <c r="N113" s="5">
        <f t="shared" ca="1" si="9"/>
        <v>2.8575342465753426</v>
      </c>
      <c r="O113">
        <f t="shared" si="10"/>
        <v>1</v>
      </c>
      <c r="P113">
        <f t="shared" si="11"/>
        <v>0</v>
      </c>
      <c r="Q113">
        <f t="shared" si="12"/>
        <v>1</v>
      </c>
      <c r="R113">
        <f t="shared" si="13"/>
        <v>0</v>
      </c>
      <c r="S113">
        <f t="shared" si="14"/>
        <v>1</v>
      </c>
      <c r="T113">
        <f t="shared" si="15"/>
        <v>0</v>
      </c>
    </row>
    <row r="114" spans="1:20" ht="30" customHeight="1" x14ac:dyDescent="0.35">
      <c r="A114">
        <v>112</v>
      </c>
      <c r="B114" s="4">
        <v>43808</v>
      </c>
      <c r="D114" t="s">
        <v>310</v>
      </c>
      <c r="E114" t="s">
        <v>300</v>
      </c>
      <c r="F114">
        <v>16</v>
      </c>
      <c r="I114" t="s">
        <v>18</v>
      </c>
      <c r="L114">
        <v>1</v>
      </c>
      <c r="M114">
        <f t="shared" ca="1" si="16"/>
        <v>1254</v>
      </c>
      <c r="N114" s="5">
        <f t="shared" ca="1" si="9"/>
        <v>3.4356164383561643</v>
      </c>
      <c r="O114">
        <f t="shared" si="10"/>
        <v>0</v>
      </c>
      <c r="P114">
        <f t="shared" si="11"/>
        <v>1</v>
      </c>
      <c r="Q114">
        <f t="shared" si="12"/>
        <v>1</v>
      </c>
      <c r="R114">
        <f t="shared" si="13"/>
        <v>0</v>
      </c>
      <c r="S114">
        <f t="shared" si="14"/>
        <v>0</v>
      </c>
      <c r="T114">
        <f t="shared" si="15"/>
        <v>0</v>
      </c>
    </row>
    <row r="115" spans="1:20" ht="30" customHeight="1" x14ac:dyDescent="0.35">
      <c r="A115">
        <v>113</v>
      </c>
      <c r="B115" s="4">
        <v>44048</v>
      </c>
      <c r="D115" t="s">
        <v>305</v>
      </c>
      <c r="E115" t="s">
        <v>301</v>
      </c>
      <c r="F115">
        <v>11</v>
      </c>
      <c r="I115" t="s">
        <v>19</v>
      </c>
      <c r="M115">
        <f t="shared" ca="1" si="16"/>
        <v>1014</v>
      </c>
      <c r="N115" s="5">
        <f t="shared" ca="1" si="9"/>
        <v>2.7780821917808218</v>
      </c>
      <c r="O115">
        <f t="shared" si="10"/>
        <v>0</v>
      </c>
      <c r="P115">
        <f t="shared" si="11"/>
        <v>1</v>
      </c>
      <c r="Q115">
        <f t="shared" si="12"/>
        <v>1</v>
      </c>
      <c r="R115">
        <f t="shared" si="13"/>
        <v>0</v>
      </c>
      <c r="S115">
        <f t="shared" si="14"/>
        <v>0</v>
      </c>
      <c r="T115">
        <f t="shared" si="15"/>
        <v>0</v>
      </c>
    </row>
    <row r="116" spans="1:20" ht="30" customHeight="1" x14ac:dyDescent="0.35">
      <c r="A116">
        <v>114</v>
      </c>
      <c r="B116" s="4">
        <v>44189</v>
      </c>
      <c r="D116" t="s">
        <v>306</v>
      </c>
      <c r="E116" t="s">
        <v>302</v>
      </c>
      <c r="F116">
        <v>16</v>
      </c>
      <c r="I116" t="s">
        <v>20</v>
      </c>
      <c r="M116">
        <f t="shared" ca="1" si="16"/>
        <v>873</v>
      </c>
      <c r="N116" s="5">
        <f t="shared" ca="1" si="9"/>
        <v>2.3917808219178083</v>
      </c>
      <c r="O116">
        <f t="shared" si="10"/>
        <v>0</v>
      </c>
      <c r="P116">
        <f t="shared" si="11"/>
        <v>1</v>
      </c>
      <c r="Q116">
        <f t="shared" si="12"/>
        <v>1</v>
      </c>
      <c r="R116">
        <f t="shared" si="13"/>
        <v>0</v>
      </c>
      <c r="S116">
        <f t="shared" si="14"/>
        <v>0</v>
      </c>
      <c r="T116">
        <f t="shared" si="15"/>
        <v>0</v>
      </c>
    </row>
    <row r="117" spans="1:20" ht="30" customHeight="1" x14ac:dyDescent="0.35">
      <c r="A117">
        <v>115</v>
      </c>
      <c r="B117" s="4">
        <v>44243</v>
      </c>
      <c r="D117" t="s">
        <v>254</v>
      </c>
      <c r="E117" t="s">
        <v>258</v>
      </c>
      <c r="F117">
        <v>16</v>
      </c>
      <c r="I117" t="s">
        <v>271</v>
      </c>
      <c r="M117">
        <f t="shared" ca="1" si="16"/>
        <v>819</v>
      </c>
      <c r="N117" s="5">
        <f t="shared" ca="1" si="9"/>
        <v>2.2438356164383562</v>
      </c>
      <c r="O117">
        <f t="shared" si="10"/>
        <v>0</v>
      </c>
      <c r="P117">
        <f t="shared" si="11"/>
        <v>1</v>
      </c>
      <c r="Q117">
        <f t="shared" si="12"/>
        <v>1</v>
      </c>
      <c r="R117">
        <f t="shared" si="13"/>
        <v>0</v>
      </c>
      <c r="S117">
        <f t="shared" si="14"/>
        <v>0</v>
      </c>
      <c r="T117">
        <f t="shared" si="15"/>
        <v>0</v>
      </c>
    </row>
    <row r="118" spans="1:20" ht="30" customHeight="1" x14ac:dyDescent="0.35">
      <c r="A118">
        <v>116</v>
      </c>
      <c r="B118" s="4">
        <v>44165</v>
      </c>
      <c r="D118" t="s">
        <v>322</v>
      </c>
      <c r="E118" t="s">
        <v>313</v>
      </c>
      <c r="F118">
        <v>12</v>
      </c>
      <c r="H118" t="s">
        <v>312</v>
      </c>
      <c r="I118" t="s">
        <v>22</v>
      </c>
      <c r="K118">
        <v>1</v>
      </c>
      <c r="M118">
        <f t="shared" ca="1" si="16"/>
        <v>897</v>
      </c>
      <c r="N118" s="5">
        <f t="shared" ca="1" si="9"/>
        <v>2.4575342465753423</v>
      </c>
      <c r="O118">
        <f t="shared" si="10"/>
        <v>1</v>
      </c>
      <c r="P118">
        <f t="shared" si="11"/>
        <v>0</v>
      </c>
      <c r="Q118">
        <f t="shared" si="12"/>
        <v>1</v>
      </c>
      <c r="R118">
        <f t="shared" si="13"/>
        <v>0</v>
      </c>
      <c r="S118">
        <f t="shared" si="14"/>
        <v>1</v>
      </c>
      <c r="T118">
        <f t="shared" si="15"/>
        <v>0</v>
      </c>
    </row>
    <row r="119" spans="1:20" ht="30" customHeight="1" x14ac:dyDescent="0.35">
      <c r="A119">
        <v>117</v>
      </c>
      <c r="B119" s="4">
        <v>43781</v>
      </c>
      <c r="D119" t="s">
        <v>318</v>
      </c>
      <c r="E119" t="s">
        <v>314</v>
      </c>
      <c r="F119">
        <v>21</v>
      </c>
      <c r="I119" t="s">
        <v>23</v>
      </c>
      <c r="K119">
        <v>1</v>
      </c>
      <c r="M119">
        <f t="shared" ca="1" si="16"/>
        <v>1281</v>
      </c>
      <c r="N119" s="5">
        <f t="shared" ca="1" si="9"/>
        <v>3.5095890410958903</v>
      </c>
      <c r="O119">
        <f t="shared" si="10"/>
        <v>1</v>
      </c>
      <c r="P119">
        <f t="shared" si="11"/>
        <v>0</v>
      </c>
      <c r="Q119">
        <f t="shared" si="12"/>
        <v>1</v>
      </c>
      <c r="R119">
        <f t="shared" si="13"/>
        <v>0</v>
      </c>
      <c r="S119">
        <f t="shared" si="14"/>
        <v>1</v>
      </c>
      <c r="T119">
        <f t="shared" si="15"/>
        <v>0</v>
      </c>
    </row>
    <row r="120" spans="1:20" ht="30" customHeight="1" x14ac:dyDescent="0.35">
      <c r="A120">
        <v>118</v>
      </c>
      <c r="B120" s="4">
        <v>44133</v>
      </c>
      <c r="D120" t="s">
        <v>319</v>
      </c>
      <c r="E120" t="s">
        <v>315</v>
      </c>
      <c r="F120">
        <v>29</v>
      </c>
      <c r="I120" t="s">
        <v>110</v>
      </c>
      <c r="M120">
        <f t="shared" ca="1" si="16"/>
        <v>929</v>
      </c>
      <c r="N120" s="5">
        <f t="shared" ca="1" si="9"/>
        <v>2.5452054794520547</v>
      </c>
      <c r="O120">
        <f t="shared" si="10"/>
        <v>0</v>
      </c>
      <c r="P120">
        <f t="shared" si="11"/>
        <v>1</v>
      </c>
      <c r="Q120">
        <f t="shared" si="12"/>
        <v>1</v>
      </c>
      <c r="R120">
        <f t="shared" si="13"/>
        <v>0</v>
      </c>
      <c r="S120">
        <f t="shared" si="14"/>
        <v>0</v>
      </c>
      <c r="T120">
        <f t="shared" si="15"/>
        <v>0</v>
      </c>
    </row>
    <row r="121" spans="1:20" ht="30" customHeight="1" x14ac:dyDescent="0.35">
      <c r="A121">
        <v>119</v>
      </c>
      <c r="B121" s="4">
        <v>44160</v>
      </c>
      <c r="D121" t="s">
        <v>225</v>
      </c>
      <c r="E121" t="s">
        <v>216</v>
      </c>
      <c r="F121">
        <v>13</v>
      </c>
      <c r="I121" t="s">
        <v>227</v>
      </c>
      <c r="M121">
        <f t="shared" ca="1" si="16"/>
        <v>902</v>
      </c>
      <c r="N121" s="5">
        <f t="shared" ca="1" si="9"/>
        <v>2.4712328767123286</v>
      </c>
      <c r="O121">
        <f t="shared" si="10"/>
        <v>0</v>
      </c>
      <c r="P121">
        <f t="shared" si="11"/>
        <v>1</v>
      </c>
      <c r="Q121">
        <f t="shared" si="12"/>
        <v>1</v>
      </c>
      <c r="R121">
        <f t="shared" si="13"/>
        <v>0</v>
      </c>
      <c r="S121">
        <f t="shared" si="14"/>
        <v>0</v>
      </c>
      <c r="T121">
        <f t="shared" si="15"/>
        <v>0</v>
      </c>
    </row>
    <row r="122" spans="1:20" ht="30" customHeight="1" x14ac:dyDescent="0.35">
      <c r="A122">
        <v>120</v>
      </c>
      <c r="B122" s="4">
        <v>44166</v>
      </c>
      <c r="D122" t="s">
        <v>320</v>
      </c>
      <c r="E122" t="s">
        <v>316</v>
      </c>
      <c r="F122">
        <v>15</v>
      </c>
      <c r="I122" t="s">
        <v>25</v>
      </c>
      <c r="M122">
        <f t="shared" ca="1" si="16"/>
        <v>896</v>
      </c>
      <c r="N122" s="5">
        <f t="shared" ca="1" si="9"/>
        <v>2.4547945205479453</v>
      </c>
      <c r="O122">
        <f t="shared" si="10"/>
        <v>0</v>
      </c>
      <c r="P122">
        <f t="shared" si="11"/>
        <v>1</v>
      </c>
      <c r="Q122">
        <f t="shared" si="12"/>
        <v>1</v>
      </c>
      <c r="R122">
        <f t="shared" si="13"/>
        <v>0</v>
      </c>
      <c r="S122">
        <f t="shared" si="14"/>
        <v>0</v>
      </c>
      <c r="T122">
        <f t="shared" si="15"/>
        <v>0</v>
      </c>
    </row>
    <row r="123" spans="1:20" ht="30" customHeight="1" x14ac:dyDescent="0.35">
      <c r="A123">
        <v>121</v>
      </c>
      <c r="B123" s="4">
        <v>44182</v>
      </c>
      <c r="D123" t="s">
        <v>321</v>
      </c>
      <c r="E123" t="s">
        <v>317</v>
      </c>
      <c r="F123">
        <v>14</v>
      </c>
      <c r="I123" t="s">
        <v>24</v>
      </c>
      <c r="M123">
        <f t="shared" ca="1" si="16"/>
        <v>880</v>
      </c>
      <c r="N123" s="5">
        <f t="shared" ca="1" si="9"/>
        <v>2.4109589041095889</v>
      </c>
      <c r="O123">
        <f t="shared" si="10"/>
        <v>0</v>
      </c>
      <c r="P123">
        <f t="shared" si="11"/>
        <v>1</v>
      </c>
      <c r="Q123">
        <f t="shared" si="12"/>
        <v>1</v>
      </c>
      <c r="R123">
        <f t="shared" si="13"/>
        <v>0</v>
      </c>
      <c r="S123">
        <f t="shared" si="14"/>
        <v>0</v>
      </c>
      <c r="T123">
        <f t="shared" si="15"/>
        <v>0</v>
      </c>
    </row>
    <row r="124" spans="1:20" ht="30" customHeight="1" x14ac:dyDescent="0.35">
      <c r="A124">
        <v>122</v>
      </c>
      <c r="B124" s="4">
        <v>44817</v>
      </c>
      <c r="D124" t="s">
        <v>325</v>
      </c>
      <c r="E124" s="2" t="s">
        <v>326</v>
      </c>
      <c r="F124">
        <v>18</v>
      </c>
      <c r="G124" s="1">
        <v>44868</v>
      </c>
      <c r="I124" t="s">
        <v>3</v>
      </c>
      <c r="K124">
        <v>1</v>
      </c>
      <c r="M124">
        <f t="shared" ca="1" si="16"/>
        <v>245</v>
      </c>
      <c r="N124" s="5">
        <f t="shared" ca="1" si="9"/>
        <v>0.67123287671232879</v>
      </c>
      <c r="O124">
        <f t="shared" si="10"/>
        <v>1</v>
      </c>
      <c r="P124">
        <f t="shared" si="11"/>
        <v>0</v>
      </c>
      <c r="Q124">
        <f t="shared" si="12"/>
        <v>1</v>
      </c>
      <c r="R124">
        <f t="shared" si="13"/>
        <v>0</v>
      </c>
      <c r="S124">
        <f t="shared" si="14"/>
        <v>1</v>
      </c>
      <c r="T124">
        <f t="shared" si="15"/>
        <v>0</v>
      </c>
    </row>
    <row r="125" spans="1:20" ht="30" customHeight="1" x14ac:dyDescent="0.35">
      <c r="A125">
        <v>123</v>
      </c>
      <c r="B125" s="4">
        <v>44809</v>
      </c>
      <c r="D125" s="3" t="s">
        <v>334</v>
      </c>
      <c r="E125" t="s">
        <v>327</v>
      </c>
      <c r="F125">
        <v>10</v>
      </c>
      <c r="I125" t="s">
        <v>101</v>
      </c>
      <c r="K125">
        <v>1</v>
      </c>
      <c r="M125">
        <f t="shared" ca="1" si="16"/>
        <v>253</v>
      </c>
      <c r="N125" s="5">
        <f t="shared" ca="1" si="9"/>
        <v>0.69315068493150689</v>
      </c>
      <c r="O125">
        <f t="shared" si="10"/>
        <v>1</v>
      </c>
      <c r="P125">
        <f t="shared" si="11"/>
        <v>0</v>
      </c>
      <c r="Q125">
        <f t="shared" si="12"/>
        <v>1</v>
      </c>
      <c r="R125">
        <f t="shared" si="13"/>
        <v>0</v>
      </c>
      <c r="S125">
        <f t="shared" si="14"/>
        <v>1</v>
      </c>
      <c r="T125">
        <f t="shared" si="15"/>
        <v>0</v>
      </c>
    </row>
    <row r="126" spans="1:20" ht="30" customHeight="1" x14ac:dyDescent="0.35">
      <c r="A126">
        <v>124</v>
      </c>
      <c r="B126" s="4">
        <v>44819</v>
      </c>
      <c r="D126" s="3" t="s">
        <v>362</v>
      </c>
      <c r="E126" t="s">
        <v>328</v>
      </c>
      <c r="F126">
        <v>22</v>
      </c>
      <c r="G126" s="1">
        <v>44851</v>
      </c>
      <c r="I126" t="s">
        <v>15</v>
      </c>
      <c r="K126">
        <v>1</v>
      </c>
      <c r="M126">
        <f t="shared" ca="1" si="16"/>
        <v>243</v>
      </c>
      <c r="N126" s="5">
        <f t="shared" ca="1" si="9"/>
        <v>0.66575342465753429</v>
      </c>
      <c r="O126">
        <f t="shared" si="10"/>
        <v>1</v>
      </c>
      <c r="P126">
        <f t="shared" si="11"/>
        <v>0</v>
      </c>
      <c r="Q126">
        <f t="shared" si="12"/>
        <v>1</v>
      </c>
      <c r="R126">
        <f t="shared" si="13"/>
        <v>0</v>
      </c>
      <c r="S126">
        <f t="shared" si="14"/>
        <v>1</v>
      </c>
      <c r="T126">
        <f t="shared" si="15"/>
        <v>0</v>
      </c>
    </row>
    <row r="127" spans="1:20" ht="30" customHeight="1" x14ac:dyDescent="0.35">
      <c r="A127">
        <v>125</v>
      </c>
      <c r="B127" s="4">
        <v>44834</v>
      </c>
      <c r="D127" t="s">
        <v>358</v>
      </c>
      <c r="E127" t="s">
        <v>359</v>
      </c>
      <c r="F127">
        <v>11</v>
      </c>
      <c r="I127" t="s">
        <v>10</v>
      </c>
      <c r="K127">
        <v>1</v>
      </c>
      <c r="M127">
        <f t="shared" ca="1" si="16"/>
        <v>228</v>
      </c>
      <c r="N127" s="5">
        <f t="shared" ca="1" si="9"/>
        <v>0.62465753424657533</v>
      </c>
      <c r="O127">
        <f t="shared" si="10"/>
        <v>1</v>
      </c>
      <c r="P127">
        <f t="shared" si="11"/>
        <v>0</v>
      </c>
      <c r="Q127">
        <f t="shared" si="12"/>
        <v>1</v>
      </c>
      <c r="R127">
        <f t="shared" si="13"/>
        <v>0</v>
      </c>
      <c r="S127">
        <f t="shared" si="14"/>
        <v>1</v>
      </c>
      <c r="T127">
        <f t="shared" si="15"/>
        <v>0</v>
      </c>
    </row>
    <row r="128" spans="1:20" ht="30" customHeight="1" x14ac:dyDescent="0.35">
      <c r="A128">
        <v>126</v>
      </c>
      <c r="B128" s="4">
        <v>44837</v>
      </c>
      <c r="D128" t="s">
        <v>360</v>
      </c>
      <c r="E128" s="2" t="s">
        <v>361</v>
      </c>
      <c r="F128">
        <v>21</v>
      </c>
      <c r="I128" t="s">
        <v>18</v>
      </c>
      <c r="L128">
        <v>1</v>
      </c>
      <c r="M128">
        <f t="shared" ca="1" si="16"/>
        <v>225</v>
      </c>
      <c r="N128" s="5">
        <f t="shared" ca="1" si="9"/>
        <v>0.61643835616438358</v>
      </c>
      <c r="O128">
        <f t="shared" si="10"/>
        <v>0</v>
      </c>
      <c r="P128">
        <f t="shared" si="11"/>
        <v>1</v>
      </c>
      <c r="Q128">
        <f t="shared" si="12"/>
        <v>1</v>
      </c>
      <c r="R128">
        <f t="shared" si="13"/>
        <v>0</v>
      </c>
      <c r="S128">
        <f t="shared" si="14"/>
        <v>0</v>
      </c>
      <c r="T128">
        <f t="shared" si="15"/>
        <v>0</v>
      </c>
    </row>
    <row r="129" spans="1:20" ht="30" customHeight="1" x14ac:dyDescent="0.35">
      <c r="A129">
        <v>127</v>
      </c>
      <c r="B129" s="4">
        <v>44851</v>
      </c>
      <c r="D129" t="s">
        <v>363</v>
      </c>
      <c r="E129" t="s">
        <v>364</v>
      </c>
      <c r="F129">
        <v>40</v>
      </c>
      <c r="G129" s="1">
        <v>44874</v>
      </c>
      <c r="I129" t="s">
        <v>24</v>
      </c>
      <c r="J129" t="s">
        <v>30</v>
      </c>
      <c r="M129">
        <f t="shared" ca="1" si="16"/>
        <v>211</v>
      </c>
      <c r="N129" s="5">
        <f t="shared" ca="1" si="9"/>
        <v>0.57808219178082187</v>
      </c>
      <c r="O129">
        <f t="shared" si="10"/>
        <v>1</v>
      </c>
      <c r="P129">
        <f t="shared" si="11"/>
        <v>0</v>
      </c>
      <c r="Q129">
        <f t="shared" si="12"/>
        <v>0</v>
      </c>
      <c r="R129">
        <f t="shared" si="13"/>
        <v>0</v>
      </c>
      <c r="S129">
        <f t="shared" si="14"/>
        <v>0</v>
      </c>
      <c r="T129">
        <f t="shared" si="15"/>
        <v>1</v>
      </c>
    </row>
    <row r="130" spans="1:20" ht="30" customHeight="1" x14ac:dyDescent="0.35">
      <c r="A130">
        <v>128</v>
      </c>
      <c r="B130" s="4">
        <v>44855</v>
      </c>
      <c r="D130" t="s">
        <v>365</v>
      </c>
      <c r="E130" t="s">
        <v>366</v>
      </c>
      <c r="F130">
        <v>11</v>
      </c>
      <c r="I130" t="s">
        <v>65</v>
      </c>
      <c r="M130">
        <f t="shared" ref="M130:M142" ca="1" si="17">TODAY() - B130</f>
        <v>207</v>
      </c>
      <c r="N130" s="5">
        <f t="shared" ca="1" si="9"/>
        <v>0.56712328767123288</v>
      </c>
      <c r="O130">
        <f t="shared" si="10"/>
        <v>0</v>
      </c>
      <c r="P130">
        <f t="shared" si="11"/>
        <v>1</v>
      </c>
      <c r="Q130">
        <f t="shared" si="12"/>
        <v>1</v>
      </c>
      <c r="R130">
        <f t="shared" si="13"/>
        <v>0</v>
      </c>
      <c r="S130">
        <f t="shared" si="14"/>
        <v>0</v>
      </c>
      <c r="T130">
        <f t="shared" si="15"/>
        <v>0</v>
      </c>
    </row>
    <row r="131" spans="1:20" ht="30" customHeight="1" x14ac:dyDescent="0.35">
      <c r="A131">
        <v>129</v>
      </c>
      <c r="B131" s="4">
        <v>44861</v>
      </c>
      <c r="D131" t="s">
        <v>71</v>
      </c>
      <c r="E131" t="s">
        <v>367</v>
      </c>
      <c r="F131">
        <v>32</v>
      </c>
      <c r="G131" s="1">
        <v>44900</v>
      </c>
      <c r="H131" s="2" t="s">
        <v>368</v>
      </c>
      <c r="I131" t="s">
        <v>4</v>
      </c>
      <c r="J131" t="s">
        <v>26</v>
      </c>
      <c r="K131">
        <v>1</v>
      </c>
      <c r="L131">
        <v>1</v>
      </c>
      <c r="M131">
        <f t="shared" ca="1" si="17"/>
        <v>201</v>
      </c>
      <c r="N131" s="5">
        <f t="shared" ca="1" si="9"/>
        <v>0.55068493150684927</v>
      </c>
      <c r="O131">
        <f t="shared" si="10"/>
        <v>1</v>
      </c>
      <c r="P131">
        <f t="shared" si="11"/>
        <v>0</v>
      </c>
      <c r="Q131">
        <f t="shared" si="12"/>
        <v>0</v>
      </c>
      <c r="R131">
        <f t="shared" si="13"/>
        <v>0</v>
      </c>
      <c r="S131">
        <f t="shared" si="14"/>
        <v>0</v>
      </c>
      <c r="T131">
        <f t="shared" si="15"/>
        <v>1</v>
      </c>
    </row>
    <row r="132" spans="1:20" ht="30" customHeight="1" x14ac:dyDescent="0.35">
      <c r="A132">
        <v>130</v>
      </c>
      <c r="B132" s="4">
        <v>44862</v>
      </c>
      <c r="D132" t="s">
        <v>369</v>
      </c>
      <c r="E132" t="s">
        <v>371</v>
      </c>
      <c r="F132">
        <v>50</v>
      </c>
      <c r="G132" s="1">
        <v>44897</v>
      </c>
      <c r="I132" t="s">
        <v>25</v>
      </c>
      <c r="J132" t="s">
        <v>35</v>
      </c>
      <c r="M132">
        <f t="shared" ca="1" si="17"/>
        <v>200</v>
      </c>
      <c r="N132" s="5">
        <f t="shared" ref="N132:N142" ca="1" si="18">M132/365</f>
        <v>0.54794520547945202</v>
      </c>
      <c r="O132">
        <f t="shared" ref="O132:O190" si="19">IF(S132+T132=1, 1, 0)</f>
        <v>1</v>
      </c>
      <c r="P132">
        <f t="shared" ref="P132:P190" si="20">IF(R132=1, 1, IF(Q132=1, IF(K132=1, 0, 1), 0))</f>
        <v>0</v>
      </c>
      <c r="Q132">
        <f t="shared" ref="Q132:Q190" si="21">IF($F132&gt;9, IF($F132&lt;30, 1, 0), 0)</f>
        <v>0</v>
      </c>
      <c r="R132">
        <f t="shared" ref="R132:R190" si="22">IF((O132+Q132)=0, 1, 0)</f>
        <v>0</v>
      </c>
      <c r="S132">
        <f t="shared" ref="S132:S190" si="23">IF((K132+Q132)=2, 1, 0)</f>
        <v>0</v>
      </c>
      <c r="T132">
        <f t="shared" ref="T132:T190" si="24">IF(F132&gt;29, 1, 0)</f>
        <v>1</v>
      </c>
    </row>
    <row r="133" spans="1:20" ht="30" customHeight="1" x14ac:dyDescent="0.35">
      <c r="A133">
        <v>131</v>
      </c>
      <c r="B133" s="4">
        <v>44872</v>
      </c>
      <c r="D133" t="s">
        <v>372</v>
      </c>
      <c r="E133" t="s">
        <v>373</v>
      </c>
      <c r="F133">
        <v>22</v>
      </c>
      <c r="I133" t="s">
        <v>23</v>
      </c>
      <c r="M133">
        <f t="shared" ca="1" si="17"/>
        <v>190</v>
      </c>
      <c r="N133" s="5">
        <f t="shared" ca="1" si="18"/>
        <v>0.52054794520547942</v>
      </c>
      <c r="O133">
        <f t="shared" si="19"/>
        <v>0</v>
      </c>
      <c r="P133">
        <f t="shared" si="20"/>
        <v>1</v>
      </c>
      <c r="Q133">
        <f t="shared" si="21"/>
        <v>1</v>
      </c>
      <c r="R133">
        <f t="shared" si="22"/>
        <v>0</v>
      </c>
      <c r="S133">
        <f t="shared" si="23"/>
        <v>0</v>
      </c>
      <c r="T133">
        <f t="shared" si="24"/>
        <v>0</v>
      </c>
    </row>
    <row r="134" spans="1:20" ht="30" customHeight="1" x14ac:dyDescent="0.35">
      <c r="A134">
        <v>132</v>
      </c>
      <c r="B134" s="4">
        <v>44873</v>
      </c>
      <c r="D134" t="s">
        <v>374</v>
      </c>
      <c r="E134" t="s">
        <v>375</v>
      </c>
      <c r="F134">
        <v>21</v>
      </c>
      <c r="I134" t="s">
        <v>12</v>
      </c>
      <c r="L134">
        <v>1</v>
      </c>
      <c r="M134">
        <f t="shared" ca="1" si="17"/>
        <v>189</v>
      </c>
      <c r="N134" s="5">
        <f t="shared" ca="1" si="18"/>
        <v>0.51780821917808217</v>
      </c>
      <c r="O134">
        <f t="shared" si="19"/>
        <v>0</v>
      </c>
      <c r="P134">
        <f t="shared" si="20"/>
        <v>1</v>
      </c>
      <c r="Q134">
        <f t="shared" si="21"/>
        <v>1</v>
      </c>
      <c r="R134">
        <f t="shared" si="22"/>
        <v>0</v>
      </c>
      <c r="S134">
        <f t="shared" si="23"/>
        <v>0</v>
      </c>
      <c r="T134">
        <f t="shared" si="24"/>
        <v>0</v>
      </c>
    </row>
    <row r="135" spans="1:20" ht="30" customHeight="1" x14ac:dyDescent="0.35">
      <c r="A135">
        <v>133</v>
      </c>
      <c r="B135" s="4">
        <v>44879</v>
      </c>
      <c r="D135" t="s">
        <v>376</v>
      </c>
      <c r="E135" t="s">
        <v>377</v>
      </c>
      <c r="F135">
        <v>18</v>
      </c>
      <c r="I135" t="s">
        <v>13</v>
      </c>
      <c r="M135">
        <f t="shared" ca="1" si="17"/>
        <v>183</v>
      </c>
      <c r="N135" s="5">
        <f t="shared" ca="1" si="18"/>
        <v>0.50136986301369868</v>
      </c>
      <c r="O135">
        <f t="shared" si="19"/>
        <v>0</v>
      </c>
      <c r="P135">
        <f t="shared" si="20"/>
        <v>1</v>
      </c>
      <c r="Q135">
        <f>IF($F135&gt;9, IF($F135&lt;30, 1, 0), 0)</f>
        <v>1</v>
      </c>
      <c r="R135">
        <f t="shared" si="22"/>
        <v>0</v>
      </c>
      <c r="S135">
        <f t="shared" si="23"/>
        <v>0</v>
      </c>
      <c r="T135">
        <f t="shared" si="24"/>
        <v>0</v>
      </c>
    </row>
    <row r="136" spans="1:20" x14ac:dyDescent="0.35">
      <c r="A136">
        <v>134</v>
      </c>
      <c r="B136" s="4">
        <v>44879</v>
      </c>
      <c r="D136" t="s">
        <v>378</v>
      </c>
      <c r="E136" t="s">
        <v>379</v>
      </c>
      <c r="F136">
        <v>32</v>
      </c>
      <c r="I136" t="s">
        <v>17</v>
      </c>
      <c r="J136" t="s">
        <v>29</v>
      </c>
      <c r="K136">
        <v>1</v>
      </c>
      <c r="M136">
        <f t="shared" ca="1" si="17"/>
        <v>183</v>
      </c>
      <c r="N136" s="5">
        <f t="shared" ca="1" si="18"/>
        <v>0.50136986301369868</v>
      </c>
      <c r="O136">
        <f t="shared" si="19"/>
        <v>1</v>
      </c>
      <c r="P136">
        <f t="shared" si="20"/>
        <v>0</v>
      </c>
      <c r="Q136">
        <f t="shared" si="21"/>
        <v>0</v>
      </c>
      <c r="R136">
        <f t="shared" si="22"/>
        <v>0</v>
      </c>
      <c r="S136">
        <f t="shared" si="23"/>
        <v>0</v>
      </c>
      <c r="T136">
        <f t="shared" si="24"/>
        <v>1</v>
      </c>
    </row>
    <row r="137" spans="1:20" x14ac:dyDescent="0.35">
      <c r="A137">
        <v>135</v>
      </c>
      <c r="B137" s="4">
        <v>44890</v>
      </c>
      <c r="D137" t="s">
        <v>380</v>
      </c>
      <c r="E137" t="s">
        <v>381</v>
      </c>
      <c r="F137">
        <v>48</v>
      </c>
      <c r="I137" t="s">
        <v>65</v>
      </c>
      <c r="J137" t="s">
        <v>34</v>
      </c>
      <c r="M137">
        <f t="shared" ca="1" si="17"/>
        <v>172</v>
      </c>
      <c r="N137" s="5">
        <f t="shared" ca="1" si="18"/>
        <v>0.47123287671232877</v>
      </c>
      <c r="O137">
        <f t="shared" si="19"/>
        <v>1</v>
      </c>
      <c r="P137">
        <f t="shared" si="20"/>
        <v>0</v>
      </c>
      <c r="Q137">
        <f t="shared" si="21"/>
        <v>0</v>
      </c>
      <c r="R137">
        <f t="shared" si="22"/>
        <v>0</v>
      </c>
      <c r="S137">
        <f t="shared" si="23"/>
        <v>0</v>
      </c>
      <c r="T137">
        <f t="shared" si="24"/>
        <v>1</v>
      </c>
    </row>
    <row r="138" spans="1:20" x14ac:dyDescent="0.35">
      <c r="A138">
        <v>136</v>
      </c>
      <c r="B138" s="4">
        <v>44890</v>
      </c>
      <c r="E138" t="s">
        <v>382</v>
      </c>
      <c r="F138">
        <v>30</v>
      </c>
      <c r="I138" t="s">
        <v>5</v>
      </c>
      <c r="J138" t="s">
        <v>31</v>
      </c>
      <c r="K138">
        <v>1</v>
      </c>
      <c r="M138">
        <f t="shared" ca="1" si="17"/>
        <v>172</v>
      </c>
      <c r="N138" s="5">
        <f t="shared" ca="1" si="18"/>
        <v>0.47123287671232877</v>
      </c>
      <c r="O138">
        <f t="shared" si="19"/>
        <v>1</v>
      </c>
      <c r="P138">
        <f t="shared" si="20"/>
        <v>0</v>
      </c>
      <c r="Q138">
        <f t="shared" si="21"/>
        <v>0</v>
      </c>
      <c r="R138">
        <f t="shared" si="22"/>
        <v>0</v>
      </c>
      <c r="S138">
        <f t="shared" si="23"/>
        <v>0</v>
      </c>
      <c r="T138">
        <f t="shared" si="24"/>
        <v>1</v>
      </c>
    </row>
    <row r="139" spans="1:20" x14ac:dyDescent="0.35">
      <c r="A139">
        <v>137</v>
      </c>
      <c r="B139" s="4">
        <v>44900</v>
      </c>
      <c r="D139" t="s">
        <v>383</v>
      </c>
      <c r="E139" t="s">
        <v>384</v>
      </c>
      <c r="F139">
        <v>27</v>
      </c>
      <c r="I139" t="s">
        <v>9</v>
      </c>
      <c r="K139">
        <v>1</v>
      </c>
      <c r="L139">
        <v>1</v>
      </c>
      <c r="M139">
        <f t="shared" ca="1" si="17"/>
        <v>162</v>
      </c>
      <c r="N139" s="5">
        <f t="shared" ca="1" si="18"/>
        <v>0.44383561643835617</v>
      </c>
      <c r="O139">
        <f t="shared" si="19"/>
        <v>1</v>
      </c>
      <c r="P139">
        <f t="shared" si="20"/>
        <v>0</v>
      </c>
      <c r="Q139">
        <f t="shared" si="21"/>
        <v>1</v>
      </c>
      <c r="R139">
        <f t="shared" si="22"/>
        <v>0</v>
      </c>
      <c r="S139">
        <f t="shared" si="23"/>
        <v>1</v>
      </c>
      <c r="T139">
        <f t="shared" si="24"/>
        <v>0</v>
      </c>
    </row>
    <row r="140" spans="1:20" x14ac:dyDescent="0.35">
      <c r="A140">
        <v>138</v>
      </c>
      <c r="B140" s="4">
        <v>44902</v>
      </c>
      <c r="D140" t="s">
        <v>385</v>
      </c>
      <c r="E140" t="s">
        <v>386</v>
      </c>
      <c r="F140">
        <v>14</v>
      </c>
      <c r="I140" t="s">
        <v>110</v>
      </c>
      <c r="M140">
        <f t="shared" ca="1" si="17"/>
        <v>160</v>
      </c>
      <c r="N140" s="5">
        <f t="shared" ca="1" si="18"/>
        <v>0.43835616438356162</v>
      </c>
      <c r="O140">
        <f t="shared" si="19"/>
        <v>0</v>
      </c>
      <c r="P140">
        <f t="shared" si="20"/>
        <v>1</v>
      </c>
      <c r="Q140">
        <f t="shared" si="21"/>
        <v>1</v>
      </c>
      <c r="R140">
        <f t="shared" si="22"/>
        <v>0</v>
      </c>
      <c r="S140">
        <f t="shared" si="23"/>
        <v>0</v>
      </c>
      <c r="T140">
        <f t="shared" si="24"/>
        <v>0</v>
      </c>
    </row>
    <row r="141" spans="1:20" x14ac:dyDescent="0.35">
      <c r="A141">
        <v>139</v>
      </c>
      <c r="B141" s="4">
        <v>44909</v>
      </c>
      <c r="D141" t="s">
        <v>387</v>
      </c>
      <c r="E141" t="s">
        <v>388</v>
      </c>
      <c r="F141">
        <v>16</v>
      </c>
      <c r="I141" t="s">
        <v>18</v>
      </c>
      <c r="L141">
        <v>1</v>
      </c>
      <c r="M141">
        <f t="shared" ca="1" si="17"/>
        <v>153</v>
      </c>
      <c r="N141" s="5">
        <f t="shared" ca="1" si="18"/>
        <v>0.41917808219178082</v>
      </c>
      <c r="O141">
        <f t="shared" si="19"/>
        <v>0</v>
      </c>
      <c r="P141">
        <f t="shared" si="20"/>
        <v>1</v>
      </c>
      <c r="Q141">
        <f t="shared" si="21"/>
        <v>1</v>
      </c>
      <c r="R141">
        <f t="shared" si="22"/>
        <v>0</v>
      </c>
      <c r="S141">
        <f t="shared" si="23"/>
        <v>0</v>
      </c>
      <c r="T141">
        <f t="shared" si="24"/>
        <v>0</v>
      </c>
    </row>
    <row r="142" spans="1:20" x14ac:dyDescent="0.35">
      <c r="A142">
        <v>140</v>
      </c>
      <c r="B142" s="4">
        <v>44645</v>
      </c>
      <c r="F142">
        <v>1</v>
      </c>
      <c r="I142" t="s">
        <v>19</v>
      </c>
      <c r="K142">
        <v>1</v>
      </c>
      <c r="M142">
        <f t="shared" ca="1" si="17"/>
        <v>417</v>
      </c>
      <c r="N142" s="5">
        <f t="shared" ca="1" si="18"/>
        <v>1.1424657534246576</v>
      </c>
      <c r="O142">
        <f t="shared" si="19"/>
        <v>0</v>
      </c>
      <c r="P142">
        <f t="shared" si="20"/>
        <v>1</v>
      </c>
      <c r="Q142">
        <f t="shared" si="21"/>
        <v>0</v>
      </c>
      <c r="R142">
        <f t="shared" si="22"/>
        <v>1</v>
      </c>
      <c r="S142">
        <f t="shared" si="23"/>
        <v>0</v>
      </c>
      <c r="T142">
        <f t="shared" si="24"/>
        <v>0</v>
      </c>
    </row>
    <row r="143" spans="1:20" x14ac:dyDescent="0.35">
      <c r="A143">
        <v>141</v>
      </c>
      <c r="B143" s="4">
        <v>44728</v>
      </c>
      <c r="F143">
        <v>1</v>
      </c>
      <c r="I143" t="s">
        <v>18</v>
      </c>
      <c r="K143">
        <v>1</v>
      </c>
      <c r="M143">
        <f t="shared" ref="M143:M190" ca="1" si="25">TODAY() - B143</f>
        <v>334</v>
      </c>
      <c r="N143" s="5">
        <f t="shared" ref="N143:N190" ca="1" si="26">M143/365</f>
        <v>0.91506849315068495</v>
      </c>
      <c r="O143">
        <f t="shared" si="19"/>
        <v>0</v>
      </c>
      <c r="P143">
        <f t="shared" si="20"/>
        <v>1</v>
      </c>
      <c r="Q143">
        <f t="shared" si="21"/>
        <v>0</v>
      </c>
      <c r="R143">
        <f t="shared" si="22"/>
        <v>1</v>
      </c>
      <c r="S143">
        <f t="shared" si="23"/>
        <v>0</v>
      </c>
      <c r="T143">
        <f t="shared" si="24"/>
        <v>0</v>
      </c>
    </row>
    <row r="144" spans="1:20" x14ac:dyDescent="0.35">
      <c r="A144">
        <v>142</v>
      </c>
      <c r="B144" s="4">
        <v>44713</v>
      </c>
      <c r="F144">
        <v>1</v>
      </c>
      <c r="I144" t="s">
        <v>65</v>
      </c>
      <c r="K144">
        <v>1</v>
      </c>
      <c r="M144">
        <f t="shared" ca="1" si="25"/>
        <v>349</v>
      </c>
      <c r="N144" s="5">
        <f t="shared" ca="1" si="26"/>
        <v>0.95616438356164379</v>
      </c>
      <c r="O144">
        <f t="shared" si="19"/>
        <v>0</v>
      </c>
      <c r="P144">
        <f t="shared" si="20"/>
        <v>1</v>
      </c>
      <c r="Q144">
        <f t="shared" si="21"/>
        <v>0</v>
      </c>
      <c r="R144">
        <f t="shared" si="22"/>
        <v>1</v>
      </c>
      <c r="S144">
        <f t="shared" si="23"/>
        <v>0</v>
      </c>
      <c r="T144">
        <f t="shared" si="24"/>
        <v>0</v>
      </c>
    </row>
    <row r="145" spans="1:20" x14ac:dyDescent="0.35">
      <c r="A145">
        <v>143</v>
      </c>
      <c r="B145" s="4">
        <v>44869</v>
      </c>
      <c r="F145">
        <v>1</v>
      </c>
      <c r="I145" t="s">
        <v>11</v>
      </c>
      <c r="K145">
        <v>1</v>
      </c>
      <c r="M145">
        <f t="shared" ca="1" si="25"/>
        <v>193</v>
      </c>
      <c r="N145" s="5">
        <f t="shared" ca="1" si="26"/>
        <v>0.52876712328767128</v>
      </c>
      <c r="O145">
        <f t="shared" si="19"/>
        <v>0</v>
      </c>
      <c r="P145">
        <f t="shared" si="20"/>
        <v>1</v>
      </c>
      <c r="Q145">
        <f t="shared" si="21"/>
        <v>0</v>
      </c>
      <c r="R145">
        <f t="shared" si="22"/>
        <v>1</v>
      </c>
      <c r="S145">
        <f t="shared" si="23"/>
        <v>0</v>
      </c>
      <c r="T145">
        <f t="shared" si="24"/>
        <v>0</v>
      </c>
    </row>
    <row r="146" spans="1:20" x14ac:dyDescent="0.35">
      <c r="A146">
        <v>144</v>
      </c>
      <c r="B146" s="4">
        <v>44829</v>
      </c>
      <c r="F146">
        <v>1</v>
      </c>
      <c r="I146" t="s">
        <v>3</v>
      </c>
      <c r="K146">
        <v>1</v>
      </c>
      <c r="M146">
        <f t="shared" ca="1" si="25"/>
        <v>233</v>
      </c>
      <c r="N146" s="5">
        <f t="shared" ca="1" si="26"/>
        <v>0.63835616438356169</v>
      </c>
      <c r="O146">
        <f t="shared" si="19"/>
        <v>0</v>
      </c>
      <c r="P146">
        <f t="shared" si="20"/>
        <v>1</v>
      </c>
      <c r="Q146">
        <f t="shared" si="21"/>
        <v>0</v>
      </c>
      <c r="R146">
        <f t="shared" si="22"/>
        <v>1</v>
      </c>
      <c r="S146">
        <f t="shared" si="23"/>
        <v>0</v>
      </c>
      <c r="T146">
        <f t="shared" si="24"/>
        <v>0</v>
      </c>
    </row>
    <row r="147" spans="1:20" x14ac:dyDescent="0.35">
      <c r="A147">
        <v>145</v>
      </c>
      <c r="B147" s="4">
        <v>44743</v>
      </c>
      <c r="F147">
        <v>1</v>
      </c>
      <c r="I147" t="s">
        <v>20</v>
      </c>
      <c r="K147">
        <v>1</v>
      </c>
      <c r="M147">
        <f t="shared" ca="1" si="25"/>
        <v>319</v>
      </c>
      <c r="N147" s="5">
        <f t="shared" ca="1" si="26"/>
        <v>0.87397260273972599</v>
      </c>
      <c r="O147">
        <f t="shared" si="19"/>
        <v>0</v>
      </c>
      <c r="P147">
        <f t="shared" si="20"/>
        <v>1</v>
      </c>
      <c r="Q147">
        <f t="shared" si="21"/>
        <v>0</v>
      </c>
      <c r="R147">
        <f t="shared" si="22"/>
        <v>1</v>
      </c>
      <c r="S147">
        <f t="shared" si="23"/>
        <v>0</v>
      </c>
      <c r="T147">
        <f t="shared" si="24"/>
        <v>0</v>
      </c>
    </row>
    <row r="148" spans="1:20" x14ac:dyDescent="0.35">
      <c r="A148">
        <v>146</v>
      </c>
      <c r="B148" s="4">
        <v>44840</v>
      </c>
      <c r="F148">
        <v>1</v>
      </c>
      <c r="I148" t="s">
        <v>10</v>
      </c>
      <c r="K148">
        <v>1</v>
      </c>
      <c r="M148">
        <f t="shared" ca="1" si="25"/>
        <v>222</v>
      </c>
      <c r="N148" s="5">
        <f t="shared" ca="1" si="26"/>
        <v>0.60821917808219184</v>
      </c>
      <c r="O148">
        <f t="shared" si="19"/>
        <v>0</v>
      </c>
      <c r="P148">
        <f t="shared" si="20"/>
        <v>1</v>
      </c>
      <c r="Q148">
        <f t="shared" si="21"/>
        <v>0</v>
      </c>
      <c r="R148">
        <f t="shared" si="22"/>
        <v>1</v>
      </c>
      <c r="S148">
        <f t="shared" si="23"/>
        <v>0</v>
      </c>
      <c r="T148">
        <f t="shared" si="24"/>
        <v>0</v>
      </c>
    </row>
    <row r="149" spans="1:20" x14ac:dyDescent="0.35">
      <c r="A149">
        <v>147</v>
      </c>
      <c r="B149" s="4">
        <v>44797</v>
      </c>
      <c r="F149">
        <v>1</v>
      </c>
      <c r="I149" t="s">
        <v>16</v>
      </c>
      <c r="K149">
        <v>1</v>
      </c>
      <c r="M149">
        <f t="shared" ca="1" si="25"/>
        <v>265</v>
      </c>
      <c r="N149" s="5">
        <f t="shared" ca="1" si="26"/>
        <v>0.72602739726027399</v>
      </c>
      <c r="O149">
        <f t="shared" si="19"/>
        <v>0</v>
      </c>
      <c r="P149">
        <f t="shared" si="20"/>
        <v>1</v>
      </c>
      <c r="Q149">
        <f t="shared" si="21"/>
        <v>0</v>
      </c>
      <c r="R149">
        <f t="shared" si="22"/>
        <v>1</v>
      </c>
      <c r="S149">
        <f t="shared" si="23"/>
        <v>0</v>
      </c>
      <c r="T149">
        <f t="shared" si="24"/>
        <v>0</v>
      </c>
    </row>
    <row r="150" spans="1:20" x14ac:dyDescent="0.35">
      <c r="A150">
        <v>148</v>
      </c>
      <c r="B150" s="4">
        <v>44914</v>
      </c>
      <c r="D150" t="s">
        <v>397</v>
      </c>
      <c r="E150" t="s">
        <v>398</v>
      </c>
      <c r="F150">
        <v>12</v>
      </c>
      <c r="I150" t="s">
        <v>25</v>
      </c>
      <c r="M150">
        <f t="shared" ca="1" si="25"/>
        <v>148</v>
      </c>
      <c r="N150" s="5">
        <f t="shared" ca="1" si="26"/>
        <v>0.40547945205479452</v>
      </c>
      <c r="O150">
        <f t="shared" si="19"/>
        <v>0</v>
      </c>
      <c r="P150">
        <f t="shared" si="20"/>
        <v>1</v>
      </c>
      <c r="Q150">
        <f t="shared" si="21"/>
        <v>1</v>
      </c>
      <c r="R150">
        <f t="shared" si="22"/>
        <v>0</v>
      </c>
      <c r="S150">
        <f t="shared" si="23"/>
        <v>0</v>
      </c>
      <c r="T150">
        <f t="shared" si="24"/>
        <v>0</v>
      </c>
    </row>
    <row r="151" spans="1:20" x14ac:dyDescent="0.35">
      <c r="A151">
        <v>149</v>
      </c>
      <c r="B151" s="4">
        <v>44918</v>
      </c>
      <c r="D151" t="s">
        <v>399</v>
      </c>
      <c r="E151" t="s">
        <v>400</v>
      </c>
      <c r="F151">
        <v>45</v>
      </c>
      <c r="I151" t="s">
        <v>110</v>
      </c>
      <c r="J151" t="s">
        <v>33</v>
      </c>
      <c r="M151">
        <f t="shared" ca="1" si="25"/>
        <v>144</v>
      </c>
      <c r="N151" s="5">
        <f t="shared" ca="1" si="26"/>
        <v>0.39452054794520547</v>
      </c>
      <c r="O151">
        <f t="shared" si="19"/>
        <v>1</v>
      </c>
      <c r="P151">
        <f t="shared" si="20"/>
        <v>0</v>
      </c>
      <c r="Q151">
        <f t="shared" si="21"/>
        <v>0</v>
      </c>
      <c r="R151">
        <f t="shared" si="22"/>
        <v>0</v>
      </c>
      <c r="S151">
        <f t="shared" si="23"/>
        <v>0</v>
      </c>
      <c r="T151">
        <f t="shared" si="24"/>
        <v>1</v>
      </c>
    </row>
    <row r="152" spans="1:20" ht="15.75" customHeight="1" x14ac:dyDescent="0.35">
      <c r="A152">
        <v>150</v>
      </c>
      <c r="B152" s="4">
        <v>44923</v>
      </c>
      <c r="D152" t="s">
        <v>401</v>
      </c>
      <c r="E152" t="s">
        <v>403</v>
      </c>
      <c r="F152">
        <v>5</v>
      </c>
      <c r="H152" s="2" t="s">
        <v>402</v>
      </c>
      <c r="I152" t="s">
        <v>19</v>
      </c>
      <c r="K152">
        <v>1</v>
      </c>
      <c r="M152">
        <f t="shared" ca="1" si="25"/>
        <v>139</v>
      </c>
      <c r="N152" s="5">
        <f t="shared" ca="1" si="26"/>
        <v>0.38082191780821917</v>
      </c>
      <c r="O152">
        <f t="shared" si="19"/>
        <v>0</v>
      </c>
      <c r="P152">
        <f t="shared" si="20"/>
        <v>1</v>
      </c>
      <c r="Q152">
        <f t="shared" si="21"/>
        <v>0</v>
      </c>
      <c r="R152">
        <f t="shared" si="22"/>
        <v>1</v>
      </c>
      <c r="S152">
        <f t="shared" si="23"/>
        <v>0</v>
      </c>
      <c r="T152">
        <f t="shared" si="24"/>
        <v>0</v>
      </c>
    </row>
    <row r="153" spans="1:20" x14ac:dyDescent="0.35">
      <c r="A153">
        <v>151</v>
      </c>
      <c r="B153" s="4">
        <v>44923</v>
      </c>
      <c r="D153" t="s">
        <v>405</v>
      </c>
      <c r="E153" t="s">
        <v>404</v>
      </c>
      <c r="F153">
        <v>24</v>
      </c>
      <c r="I153" t="s">
        <v>7</v>
      </c>
      <c r="M153">
        <f t="shared" ca="1" si="25"/>
        <v>139</v>
      </c>
      <c r="N153" s="5">
        <f t="shared" ca="1" si="26"/>
        <v>0.38082191780821917</v>
      </c>
      <c r="O153">
        <f t="shared" si="19"/>
        <v>0</v>
      </c>
      <c r="P153">
        <f t="shared" si="20"/>
        <v>1</v>
      </c>
      <c r="Q153">
        <f t="shared" si="21"/>
        <v>1</v>
      </c>
      <c r="R153">
        <f t="shared" si="22"/>
        <v>0</v>
      </c>
      <c r="S153">
        <f t="shared" si="23"/>
        <v>0</v>
      </c>
      <c r="T153">
        <f t="shared" si="24"/>
        <v>0</v>
      </c>
    </row>
    <row r="154" spans="1:20" x14ac:dyDescent="0.35">
      <c r="A154">
        <v>152</v>
      </c>
      <c r="B154" s="4">
        <v>44938</v>
      </c>
      <c r="D154" t="s">
        <v>407</v>
      </c>
      <c r="E154" t="s">
        <v>406</v>
      </c>
      <c r="F154">
        <v>23</v>
      </c>
      <c r="I154" t="s">
        <v>43</v>
      </c>
      <c r="L154">
        <v>1</v>
      </c>
      <c r="M154">
        <f t="shared" ca="1" si="25"/>
        <v>124</v>
      </c>
      <c r="N154" s="5">
        <f t="shared" ca="1" si="26"/>
        <v>0.33972602739726027</v>
      </c>
      <c r="O154">
        <f t="shared" si="19"/>
        <v>0</v>
      </c>
      <c r="P154">
        <f t="shared" si="20"/>
        <v>1</v>
      </c>
      <c r="Q154">
        <f t="shared" si="21"/>
        <v>1</v>
      </c>
      <c r="R154">
        <f t="shared" si="22"/>
        <v>0</v>
      </c>
      <c r="S154">
        <f t="shared" si="23"/>
        <v>0</v>
      </c>
      <c r="T154">
        <f t="shared" si="24"/>
        <v>0</v>
      </c>
    </row>
    <row r="155" spans="1:20" x14ac:dyDescent="0.35">
      <c r="A155">
        <v>153</v>
      </c>
      <c r="B155" s="4">
        <v>44942</v>
      </c>
      <c r="D155" t="s">
        <v>408</v>
      </c>
      <c r="E155" t="s">
        <v>410</v>
      </c>
      <c r="F155">
        <v>34</v>
      </c>
      <c r="H155" t="s">
        <v>409</v>
      </c>
      <c r="I155" t="s">
        <v>8</v>
      </c>
      <c r="J155" t="s">
        <v>69</v>
      </c>
      <c r="M155">
        <f t="shared" ref="M155:M157" ca="1" si="27">TODAY() - B155</f>
        <v>120</v>
      </c>
      <c r="N155" s="5">
        <f t="shared" ref="N155:N157" ca="1" si="28">M155/365</f>
        <v>0.32876712328767121</v>
      </c>
      <c r="O155">
        <f t="shared" si="19"/>
        <v>1</v>
      </c>
      <c r="P155">
        <f t="shared" si="20"/>
        <v>0</v>
      </c>
      <c r="Q155">
        <f t="shared" si="21"/>
        <v>0</v>
      </c>
      <c r="R155">
        <f t="shared" si="22"/>
        <v>0</v>
      </c>
      <c r="S155">
        <f t="shared" si="23"/>
        <v>0</v>
      </c>
      <c r="T155">
        <f t="shared" si="24"/>
        <v>1</v>
      </c>
    </row>
    <row r="156" spans="1:20" x14ac:dyDescent="0.35">
      <c r="A156">
        <v>154</v>
      </c>
      <c r="B156" s="4">
        <v>44946</v>
      </c>
      <c r="D156" t="s">
        <v>411</v>
      </c>
      <c r="F156">
        <v>40</v>
      </c>
      <c r="H156" t="s">
        <v>412</v>
      </c>
      <c r="I156" t="s">
        <v>7</v>
      </c>
      <c r="J156" t="s">
        <v>28</v>
      </c>
      <c r="K156">
        <v>1</v>
      </c>
      <c r="M156">
        <f t="shared" ca="1" si="27"/>
        <v>116</v>
      </c>
      <c r="N156" s="5">
        <f t="shared" ca="1" si="28"/>
        <v>0.31780821917808222</v>
      </c>
      <c r="O156">
        <f t="shared" si="19"/>
        <v>1</v>
      </c>
      <c r="P156">
        <f t="shared" si="20"/>
        <v>0</v>
      </c>
      <c r="Q156">
        <f t="shared" si="21"/>
        <v>0</v>
      </c>
      <c r="R156">
        <f t="shared" si="22"/>
        <v>0</v>
      </c>
      <c r="S156">
        <f t="shared" si="23"/>
        <v>0</v>
      </c>
      <c r="T156">
        <f t="shared" si="24"/>
        <v>1</v>
      </c>
    </row>
    <row r="157" spans="1:20" x14ac:dyDescent="0.35">
      <c r="A157">
        <v>155</v>
      </c>
      <c r="B157" s="4">
        <v>44951</v>
      </c>
      <c r="D157" t="s">
        <v>413</v>
      </c>
      <c r="E157" t="s">
        <v>414</v>
      </c>
      <c r="F157">
        <v>18</v>
      </c>
      <c r="I157" t="s">
        <v>11</v>
      </c>
      <c r="K157">
        <v>1</v>
      </c>
      <c r="L157">
        <v>1</v>
      </c>
      <c r="M157">
        <f t="shared" ca="1" si="27"/>
        <v>111</v>
      </c>
      <c r="N157" s="5">
        <f t="shared" ca="1" si="28"/>
        <v>0.30410958904109592</v>
      </c>
      <c r="O157">
        <f t="shared" si="19"/>
        <v>1</v>
      </c>
      <c r="P157">
        <f t="shared" si="20"/>
        <v>0</v>
      </c>
      <c r="Q157">
        <f t="shared" si="21"/>
        <v>1</v>
      </c>
      <c r="R157">
        <f t="shared" si="22"/>
        <v>0</v>
      </c>
      <c r="S157">
        <f t="shared" si="23"/>
        <v>1</v>
      </c>
      <c r="T157">
        <f t="shared" si="24"/>
        <v>0</v>
      </c>
    </row>
    <row r="158" spans="1:20" x14ac:dyDescent="0.35">
      <c r="A158">
        <v>156</v>
      </c>
      <c r="B158" s="4">
        <v>44963</v>
      </c>
      <c r="F158">
        <v>13</v>
      </c>
      <c r="I158" t="s">
        <v>16</v>
      </c>
      <c r="K158">
        <v>1</v>
      </c>
      <c r="L158">
        <v>1</v>
      </c>
      <c r="M158">
        <f t="shared" ca="1" si="25"/>
        <v>99</v>
      </c>
      <c r="N158" s="5">
        <f t="shared" ca="1" si="26"/>
        <v>0.27123287671232876</v>
      </c>
      <c r="O158">
        <f t="shared" si="19"/>
        <v>1</v>
      </c>
      <c r="P158">
        <f t="shared" si="20"/>
        <v>0</v>
      </c>
      <c r="Q158">
        <f t="shared" si="21"/>
        <v>1</v>
      </c>
      <c r="R158">
        <f t="shared" si="22"/>
        <v>0</v>
      </c>
      <c r="S158">
        <f t="shared" si="23"/>
        <v>1</v>
      </c>
      <c r="T158">
        <f t="shared" si="24"/>
        <v>0</v>
      </c>
    </row>
    <row r="159" spans="1:20" x14ac:dyDescent="0.35">
      <c r="A159">
        <v>157</v>
      </c>
      <c r="B159" s="4">
        <v>44967</v>
      </c>
      <c r="F159">
        <v>11</v>
      </c>
      <c r="I159" t="s">
        <v>4</v>
      </c>
      <c r="K159">
        <v>1</v>
      </c>
      <c r="L159">
        <v>1</v>
      </c>
      <c r="M159">
        <f t="shared" ca="1" si="25"/>
        <v>95</v>
      </c>
      <c r="N159" s="5">
        <f t="shared" ca="1" si="26"/>
        <v>0.26027397260273971</v>
      </c>
      <c r="O159">
        <f t="shared" si="19"/>
        <v>1</v>
      </c>
      <c r="P159">
        <f t="shared" si="20"/>
        <v>0</v>
      </c>
      <c r="Q159">
        <f t="shared" si="21"/>
        <v>1</v>
      </c>
      <c r="R159">
        <f t="shared" si="22"/>
        <v>0</v>
      </c>
      <c r="S159">
        <f t="shared" si="23"/>
        <v>1</v>
      </c>
      <c r="T159">
        <f t="shared" si="24"/>
        <v>0</v>
      </c>
    </row>
    <row r="160" spans="1:20" x14ac:dyDescent="0.35">
      <c r="A160">
        <v>158</v>
      </c>
      <c r="B160" s="4">
        <v>44984</v>
      </c>
      <c r="F160">
        <v>15</v>
      </c>
      <c r="I160" t="s">
        <v>17</v>
      </c>
      <c r="M160">
        <f t="shared" ca="1" si="25"/>
        <v>78</v>
      </c>
      <c r="N160" s="5">
        <f t="shared" ca="1" si="26"/>
        <v>0.21369863013698631</v>
      </c>
      <c r="O160">
        <f t="shared" si="19"/>
        <v>0</v>
      </c>
      <c r="P160">
        <f t="shared" si="20"/>
        <v>1</v>
      </c>
      <c r="Q160">
        <f t="shared" si="21"/>
        <v>1</v>
      </c>
      <c r="R160">
        <f t="shared" si="22"/>
        <v>0</v>
      </c>
      <c r="S160">
        <f t="shared" si="23"/>
        <v>0</v>
      </c>
      <c r="T160">
        <f t="shared" si="24"/>
        <v>0</v>
      </c>
    </row>
    <row r="161" spans="1:20" x14ac:dyDescent="0.35">
      <c r="A161">
        <v>159</v>
      </c>
      <c r="B161" s="4">
        <v>44988</v>
      </c>
      <c r="F161">
        <v>20</v>
      </c>
      <c r="I161" t="s">
        <v>5</v>
      </c>
      <c r="K161">
        <v>1</v>
      </c>
      <c r="M161">
        <f t="shared" ca="1" si="25"/>
        <v>74</v>
      </c>
      <c r="N161" s="5">
        <f t="shared" ca="1" si="26"/>
        <v>0.20273972602739726</v>
      </c>
      <c r="O161">
        <f t="shared" si="19"/>
        <v>1</v>
      </c>
      <c r="P161">
        <f t="shared" si="20"/>
        <v>0</v>
      </c>
      <c r="Q161">
        <f t="shared" si="21"/>
        <v>1</v>
      </c>
      <c r="R161">
        <f t="shared" si="22"/>
        <v>0</v>
      </c>
      <c r="S161">
        <f t="shared" si="23"/>
        <v>1</v>
      </c>
      <c r="T161">
        <f t="shared" si="24"/>
        <v>0</v>
      </c>
    </row>
    <row r="162" spans="1:20" x14ac:dyDescent="0.35">
      <c r="A162">
        <v>160</v>
      </c>
      <c r="B162" s="4">
        <v>44981</v>
      </c>
      <c r="F162">
        <v>23</v>
      </c>
      <c r="I162" t="s">
        <v>12</v>
      </c>
      <c r="K162">
        <v>1</v>
      </c>
      <c r="L162">
        <v>1</v>
      </c>
      <c r="M162">
        <f t="shared" ca="1" si="25"/>
        <v>81</v>
      </c>
      <c r="N162" s="5">
        <f t="shared" ca="1" si="26"/>
        <v>0.22191780821917809</v>
      </c>
      <c r="O162">
        <f t="shared" si="19"/>
        <v>1</v>
      </c>
      <c r="P162">
        <f t="shared" si="20"/>
        <v>0</v>
      </c>
      <c r="Q162">
        <f t="shared" si="21"/>
        <v>1</v>
      </c>
      <c r="R162">
        <f t="shared" si="22"/>
        <v>0</v>
      </c>
      <c r="S162">
        <f t="shared" si="23"/>
        <v>1</v>
      </c>
      <c r="T162">
        <f t="shared" si="24"/>
        <v>0</v>
      </c>
    </row>
    <row r="163" spans="1:20" x14ac:dyDescent="0.35">
      <c r="A163">
        <v>161</v>
      </c>
      <c r="B163" s="4">
        <v>45005</v>
      </c>
      <c r="F163">
        <v>32</v>
      </c>
      <c r="I163" t="s">
        <v>25</v>
      </c>
      <c r="K163">
        <v>1</v>
      </c>
      <c r="M163">
        <f t="shared" ca="1" si="25"/>
        <v>57</v>
      </c>
      <c r="N163" s="5">
        <f t="shared" ca="1" si="26"/>
        <v>0.15616438356164383</v>
      </c>
      <c r="O163">
        <f t="shared" si="19"/>
        <v>1</v>
      </c>
      <c r="P163">
        <f t="shared" si="20"/>
        <v>0</v>
      </c>
      <c r="Q163">
        <f t="shared" si="21"/>
        <v>0</v>
      </c>
      <c r="R163">
        <f t="shared" si="22"/>
        <v>0</v>
      </c>
      <c r="S163">
        <f t="shared" si="23"/>
        <v>0</v>
      </c>
      <c r="T163">
        <f t="shared" si="24"/>
        <v>1</v>
      </c>
    </row>
    <row r="164" spans="1:20" x14ac:dyDescent="0.35">
      <c r="A164">
        <v>162</v>
      </c>
      <c r="B164" s="4">
        <v>45007</v>
      </c>
      <c r="F164">
        <v>23</v>
      </c>
      <c r="I164" t="s">
        <v>19</v>
      </c>
      <c r="L164">
        <v>1</v>
      </c>
      <c r="M164">
        <f t="shared" ca="1" si="25"/>
        <v>55</v>
      </c>
      <c r="N164" s="5">
        <f t="shared" ca="1" si="26"/>
        <v>0.15068493150684931</v>
      </c>
      <c r="O164">
        <f t="shared" si="19"/>
        <v>0</v>
      </c>
      <c r="P164">
        <f t="shared" si="20"/>
        <v>1</v>
      </c>
      <c r="Q164">
        <f t="shared" si="21"/>
        <v>1</v>
      </c>
      <c r="R164">
        <f t="shared" si="22"/>
        <v>0</v>
      </c>
      <c r="S164">
        <f t="shared" si="23"/>
        <v>0</v>
      </c>
      <c r="T164">
        <f t="shared" si="24"/>
        <v>0</v>
      </c>
    </row>
    <row r="165" spans="1:20" x14ac:dyDescent="0.35">
      <c r="A165">
        <v>163</v>
      </c>
      <c r="B165" s="4">
        <v>45020</v>
      </c>
      <c r="F165">
        <v>40</v>
      </c>
      <c r="I165" t="s">
        <v>13</v>
      </c>
      <c r="J165" t="s">
        <v>98</v>
      </c>
      <c r="M165">
        <f t="shared" ca="1" si="25"/>
        <v>42</v>
      </c>
      <c r="N165" s="5">
        <f t="shared" ca="1" si="26"/>
        <v>0.11506849315068493</v>
      </c>
      <c r="O165">
        <f t="shared" si="19"/>
        <v>1</v>
      </c>
      <c r="P165">
        <f t="shared" si="20"/>
        <v>0</v>
      </c>
      <c r="Q165">
        <f t="shared" si="21"/>
        <v>0</v>
      </c>
      <c r="R165">
        <f t="shared" si="22"/>
        <v>0</v>
      </c>
      <c r="S165">
        <f t="shared" si="23"/>
        <v>0</v>
      </c>
      <c r="T165">
        <f t="shared" si="24"/>
        <v>1</v>
      </c>
    </row>
    <row r="166" spans="1:20" x14ac:dyDescent="0.35">
      <c r="A166">
        <v>164</v>
      </c>
      <c r="B166" s="4">
        <v>45021</v>
      </c>
      <c r="F166">
        <v>38</v>
      </c>
      <c r="I166" t="s">
        <v>20</v>
      </c>
      <c r="J166" t="s">
        <v>32</v>
      </c>
      <c r="M166">
        <f t="shared" ca="1" si="25"/>
        <v>41</v>
      </c>
      <c r="N166" s="5">
        <f t="shared" ca="1" si="26"/>
        <v>0.11232876712328767</v>
      </c>
      <c r="O166">
        <f t="shared" si="19"/>
        <v>1</v>
      </c>
      <c r="P166">
        <f t="shared" si="20"/>
        <v>0</v>
      </c>
      <c r="Q166">
        <f t="shared" si="21"/>
        <v>0</v>
      </c>
      <c r="R166">
        <f t="shared" si="22"/>
        <v>0</v>
      </c>
      <c r="S166">
        <f t="shared" si="23"/>
        <v>0</v>
      </c>
      <c r="T166">
        <f t="shared" si="24"/>
        <v>1</v>
      </c>
    </row>
    <row r="167" spans="1:20" x14ac:dyDescent="0.35">
      <c r="A167">
        <v>165</v>
      </c>
      <c r="B167" s="4">
        <v>45026</v>
      </c>
      <c r="F167">
        <v>28</v>
      </c>
      <c r="I167" t="s">
        <v>23</v>
      </c>
      <c r="K167">
        <v>1</v>
      </c>
      <c r="M167">
        <f t="shared" ca="1" si="25"/>
        <v>36</v>
      </c>
      <c r="N167" s="5">
        <f t="shared" ca="1" si="26"/>
        <v>9.8630136986301367E-2</v>
      </c>
      <c r="O167">
        <f t="shared" si="19"/>
        <v>1</v>
      </c>
      <c r="P167">
        <f t="shared" si="20"/>
        <v>0</v>
      </c>
      <c r="Q167">
        <f t="shared" si="21"/>
        <v>1</v>
      </c>
      <c r="R167">
        <f t="shared" si="22"/>
        <v>0</v>
      </c>
      <c r="S167">
        <f t="shared" si="23"/>
        <v>1</v>
      </c>
      <c r="T167">
        <f t="shared" si="24"/>
        <v>0</v>
      </c>
    </row>
    <row r="168" spans="1:20" x14ac:dyDescent="0.35">
      <c r="A168">
        <v>166</v>
      </c>
      <c r="B168" s="4">
        <v>45030</v>
      </c>
      <c r="F168">
        <v>40</v>
      </c>
      <c r="I168" t="s">
        <v>6</v>
      </c>
      <c r="J168" t="s">
        <v>27</v>
      </c>
      <c r="M168">
        <f t="shared" ca="1" si="25"/>
        <v>32</v>
      </c>
      <c r="N168" s="5">
        <f t="shared" ca="1" si="26"/>
        <v>8.7671232876712329E-2</v>
      </c>
      <c r="O168">
        <f t="shared" si="19"/>
        <v>1</v>
      </c>
      <c r="P168">
        <f t="shared" si="20"/>
        <v>0</v>
      </c>
      <c r="Q168">
        <f t="shared" si="21"/>
        <v>0</v>
      </c>
      <c r="R168">
        <f t="shared" si="22"/>
        <v>0</v>
      </c>
      <c r="S168">
        <f t="shared" si="23"/>
        <v>0</v>
      </c>
      <c r="T168">
        <f t="shared" si="24"/>
        <v>1</v>
      </c>
    </row>
    <row r="169" spans="1:20" x14ac:dyDescent="0.35">
      <c r="A169">
        <v>167</v>
      </c>
      <c r="B169" s="4">
        <v>45034</v>
      </c>
      <c r="F169">
        <v>30</v>
      </c>
      <c r="I169" t="s">
        <v>3</v>
      </c>
      <c r="J169" t="s">
        <v>95</v>
      </c>
      <c r="M169">
        <f t="shared" ca="1" si="25"/>
        <v>28</v>
      </c>
      <c r="N169" s="5">
        <f t="shared" ca="1" si="26"/>
        <v>7.6712328767123292E-2</v>
      </c>
      <c r="O169">
        <f t="shared" si="19"/>
        <v>1</v>
      </c>
      <c r="P169">
        <f t="shared" si="20"/>
        <v>0</v>
      </c>
      <c r="Q169">
        <f t="shared" si="21"/>
        <v>0</v>
      </c>
      <c r="R169">
        <f t="shared" si="22"/>
        <v>0</v>
      </c>
      <c r="S169">
        <f t="shared" si="23"/>
        <v>0</v>
      </c>
      <c r="T169">
        <f t="shared" si="24"/>
        <v>1</v>
      </c>
    </row>
    <row r="170" spans="1:20" x14ac:dyDescent="0.35">
      <c r="A170">
        <v>168</v>
      </c>
      <c r="B170" s="4">
        <v>45044</v>
      </c>
      <c r="F170">
        <v>24</v>
      </c>
      <c r="I170" t="s">
        <v>10</v>
      </c>
      <c r="M170">
        <f t="shared" ca="1" si="25"/>
        <v>18</v>
      </c>
      <c r="N170" s="5">
        <f t="shared" ca="1" si="26"/>
        <v>4.9315068493150684E-2</v>
      </c>
      <c r="O170">
        <f t="shared" si="19"/>
        <v>0</v>
      </c>
      <c r="P170">
        <f t="shared" si="20"/>
        <v>1</v>
      </c>
      <c r="Q170">
        <f t="shared" si="21"/>
        <v>1</v>
      </c>
      <c r="R170">
        <f t="shared" si="22"/>
        <v>0</v>
      </c>
      <c r="S170">
        <f t="shared" si="23"/>
        <v>0</v>
      </c>
      <c r="T170">
        <f t="shared" si="24"/>
        <v>0</v>
      </c>
    </row>
    <row r="171" spans="1:20" x14ac:dyDescent="0.35">
      <c r="A171">
        <v>169</v>
      </c>
      <c r="B171" s="4">
        <v>45054</v>
      </c>
      <c r="F171">
        <v>20</v>
      </c>
      <c r="I171" t="s">
        <v>17</v>
      </c>
      <c r="M171">
        <f t="shared" ca="1" si="25"/>
        <v>8</v>
      </c>
      <c r="N171" s="5">
        <f t="shared" ca="1" si="26"/>
        <v>2.1917808219178082E-2</v>
      </c>
      <c r="O171">
        <f t="shared" si="19"/>
        <v>0</v>
      </c>
      <c r="P171">
        <f t="shared" si="20"/>
        <v>1</v>
      </c>
      <c r="Q171">
        <f t="shared" si="21"/>
        <v>1</v>
      </c>
      <c r="R171">
        <f t="shared" si="22"/>
        <v>0</v>
      </c>
      <c r="S171">
        <f t="shared" si="23"/>
        <v>0</v>
      </c>
      <c r="T171">
        <f t="shared" si="24"/>
        <v>0</v>
      </c>
    </row>
    <row r="172" spans="1:20" x14ac:dyDescent="0.35">
      <c r="A172">
        <v>170</v>
      </c>
      <c r="M172">
        <f t="shared" ca="1" si="25"/>
        <v>45062</v>
      </c>
      <c r="N172" s="5">
        <f t="shared" ca="1" si="26"/>
        <v>123.45753424657535</v>
      </c>
      <c r="O172">
        <f t="shared" si="19"/>
        <v>0</v>
      </c>
      <c r="P172">
        <f t="shared" si="20"/>
        <v>1</v>
      </c>
      <c r="Q172">
        <f t="shared" si="21"/>
        <v>0</v>
      </c>
      <c r="R172">
        <f t="shared" si="22"/>
        <v>1</v>
      </c>
      <c r="S172">
        <f t="shared" si="23"/>
        <v>0</v>
      </c>
      <c r="T172">
        <f t="shared" si="24"/>
        <v>0</v>
      </c>
    </row>
    <row r="173" spans="1:20" x14ac:dyDescent="0.35">
      <c r="M173">
        <f t="shared" ca="1" si="25"/>
        <v>45062</v>
      </c>
      <c r="N173" s="5">
        <f t="shared" ca="1" si="26"/>
        <v>123.45753424657535</v>
      </c>
      <c r="O173">
        <f t="shared" si="19"/>
        <v>0</v>
      </c>
      <c r="P173">
        <f t="shared" si="20"/>
        <v>1</v>
      </c>
      <c r="Q173">
        <f t="shared" si="21"/>
        <v>0</v>
      </c>
      <c r="R173">
        <f t="shared" si="22"/>
        <v>1</v>
      </c>
      <c r="S173">
        <f t="shared" si="23"/>
        <v>0</v>
      </c>
      <c r="T173">
        <f t="shared" si="24"/>
        <v>0</v>
      </c>
    </row>
    <row r="174" spans="1:20" x14ac:dyDescent="0.35">
      <c r="M174">
        <f t="shared" ca="1" si="25"/>
        <v>45062</v>
      </c>
      <c r="N174" s="5">
        <f t="shared" ca="1" si="26"/>
        <v>123.45753424657535</v>
      </c>
      <c r="O174">
        <f t="shared" si="19"/>
        <v>0</v>
      </c>
      <c r="P174">
        <f t="shared" si="20"/>
        <v>1</v>
      </c>
      <c r="Q174">
        <f t="shared" si="21"/>
        <v>0</v>
      </c>
      <c r="R174">
        <f t="shared" si="22"/>
        <v>1</v>
      </c>
      <c r="S174">
        <f t="shared" si="23"/>
        <v>0</v>
      </c>
      <c r="T174">
        <f t="shared" si="24"/>
        <v>0</v>
      </c>
    </row>
    <row r="175" spans="1:20" x14ac:dyDescent="0.35">
      <c r="M175">
        <f t="shared" ca="1" si="25"/>
        <v>45062</v>
      </c>
      <c r="N175" s="5">
        <f t="shared" ca="1" si="26"/>
        <v>123.45753424657535</v>
      </c>
      <c r="O175">
        <f t="shared" si="19"/>
        <v>0</v>
      </c>
      <c r="P175">
        <f t="shared" si="20"/>
        <v>1</v>
      </c>
      <c r="Q175">
        <f t="shared" si="21"/>
        <v>0</v>
      </c>
      <c r="R175">
        <f t="shared" si="22"/>
        <v>1</v>
      </c>
      <c r="S175">
        <f t="shared" si="23"/>
        <v>0</v>
      </c>
      <c r="T175">
        <f t="shared" si="24"/>
        <v>0</v>
      </c>
    </row>
    <row r="176" spans="1:20" x14ac:dyDescent="0.35">
      <c r="M176">
        <f t="shared" ca="1" si="25"/>
        <v>45062</v>
      </c>
      <c r="N176" s="5">
        <f t="shared" ca="1" si="26"/>
        <v>123.45753424657535</v>
      </c>
      <c r="O176">
        <f t="shared" si="19"/>
        <v>0</v>
      </c>
      <c r="P176">
        <f t="shared" si="20"/>
        <v>1</v>
      </c>
      <c r="Q176">
        <f t="shared" si="21"/>
        <v>0</v>
      </c>
      <c r="R176">
        <f t="shared" si="22"/>
        <v>1</v>
      </c>
      <c r="S176">
        <f t="shared" si="23"/>
        <v>0</v>
      </c>
      <c r="T176">
        <f t="shared" si="24"/>
        <v>0</v>
      </c>
    </row>
    <row r="177" spans="13:20" x14ac:dyDescent="0.35">
      <c r="M177">
        <f t="shared" ca="1" si="25"/>
        <v>45062</v>
      </c>
      <c r="N177" s="5">
        <f t="shared" ca="1" si="26"/>
        <v>123.45753424657535</v>
      </c>
      <c r="O177">
        <f t="shared" si="19"/>
        <v>0</v>
      </c>
      <c r="P177">
        <f t="shared" si="20"/>
        <v>1</v>
      </c>
      <c r="Q177">
        <f t="shared" si="21"/>
        <v>0</v>
      </c>
      <c r="R177">
        <f t="shared" si="22"/>
        <v>1</v>
      </c>
      <c r="S177">
        <f t="shared" si="23"/>
        <v>0</v>
      </c>
      <c r="T177">
        <f t="shared" si="24"/>
        <v>0</v>
      </c>
    </row>
    <row r="178" spans="13:20" x14ac:dyDescent="0.35">
      <c r="M178">
        <f t="shared" ca="1" si="25"/>
        <v>45062</v>
      </c>
      <c r="N178" s="5">
        <f t="shared" ca="1" si="26"/>
        <v>123.45753424657535</v>
      </c>
      <c r="O178">
        <f t="shared" si="19"/>
        <v>0</v>
      </c>
      <c r="P178">
        <f t="shared" si="20"/>
        <v>1</v>
      </c>
      <c r="Q178">
        <f t="shared" si="21"/>
        <v>0</v>
      </c>
      <c r="R178">
        <f t="shared" si="22"/>
        <v>1</v>
      </c>
      <c r="S178">
        <f t="shared" si="23"/>
        <v>0</v>
      </c>
      <c r="T178">
        <f t="shared" si="24"/>
        <v>0</v>
      </c>
    </row>
    <row r="179" spans="13:20" x14ac:dyDescent="0.35">
      <c r="M179">
        <f t="shared" ca="1" si="25"/>
        <v>45062</v>
      </c>
      <c r="N179" s="5">
        <f t="shared" ca="1" si="26"/>
        <v>123.45753424657535</v>
      </c>
      <c r="O179">
        <f t="shared" si="19"/>
        <v>0</v>
      </c>
      <c r="P179">
        <f t="shared" si="20"/>
        <v>1</v>
      </c>
      <c r="Q179">
        <f t="shared" si="21"/>
        <v>0</v>
      </c>
      <c r="R179">
        <f t="shared" si="22"/>
        <v>1</v>
      </c>
      <c r="S179">
        <f t="shared" si="23"/>
        <v>0</v>
      </c>
      <c r="T179">
        <f t="shared" si="24"/>
        <v>0</v>
      </c>
    </row>
    <row r="180" spans="13:20" x14ac:dyDescent="0.35">
      <c r="M180">
        <f t="shared" ca="1" si="25"/>
        <v>45062</v>
      </c>
      <c r="N180" s="5">
        <f t="shared" ca="1" si="26"/>
        <v>123.45753424657535</v>
      </c>
      <c r="O180">
        <f t="shared" si="19"/>
        <v>0</v>
      </c>
      <c r="P180">
        <f t="shared" si="20"/>
        <v>1</v>
      </c>
      <c r="Q180">
        <f t="shared" si="21"/>
        <v>0</v>
      </c>
      <c r="R180">
        <f t="shared" si="22"/>
        <v>1</v>
      </c>
      <c r="S180">
        <f t="shared" si="23"/>
        <v>0</v>
      </c>
      <c r="T180">
        <f t="shared" si="24"/>
        <v>0</v>
      </c>
    </row>
    <row r="181" spans="13:20" x14ac:dyDescent="0.35">
      <c r="M181">
        <f t="shared" ca="1" si="25"/>
        <v>45062</v>
      </c>
      <c r="N181" s="5">
        <f t="shared" ca="1" si="26"/>
        <v>123.45753424657535</v>
      </c>
      <c r="O181">
        <f t="shared" si="19"/>
        <v>0</v>
      </c>
      <c r="P181">
        <f t="shared" si="20"/>
        <v>1</v>
      </c>
      <c r="Q181">
        <f t="shared" si="21"/>
        <v>0</v>
      </c>
      <c r="R181">
        <f t="shared" si="22"/>
        <v>1</v>
      </c>
      <c r="S181">
        <f t="shared" si="23"/>
        <v>0</v>
      </c>
      <c r="T181">
        <f t="shared" si="24"/>
        <v>0</v>
      </c>
    </row>
    <row r="182" spans="13:20" x14ac:dyDescent="0.35">
      <c r="M182">
        <f t="shared" ca="1" si="25"/>
        <v>45062</v>
      </c>
      <c r="N182" s="5">
        <f t="shared" ca="1" si="26"/>
        <v>123.45753424657535</v>
      </c>
      <c r="O182">
        <f t="shared" si="19"/>
        <v>0</v>
      </c>
      <c r="P182">
        <f t="shared" si="20"/>
        <v>1</v>
      </c>
      <c r="Q182">
        <f t="shared" si="21"/>
        <v>0</v>
      </c>
      <c r="R182">
        <f t="shared" si="22"/>
        <v>1</v>
      </c>
      <c r="S182">
        <f t="shared" si="23"/>
        <v>0</v>
      </c>
      <c r="T182">
        <f t="shared" si="24"/>
        <v>0</v>
      </c>
    </row>
    <row r="183" spans="13:20" x14ac:dyDescent="0.35">
      <c r="M183">
        <f t="shared" ca="1" si="25"/>
        <v>45062</v>
      </c>
      <c r="N183" s="5">
        <f t="shared" ca="1" si="26"/>
        <v>123.45753424657535</v>
      </c>
      <c r="O183">
        <f t="shared" si="19"/>
        <v>0</v>
      </c>
      <c r="P183">
        <f t="shared" si="20"/>
        <v>1</v>
      </c>
      <c r="Q183">
        <f t="shared" si="21"/>
        <v>0</v>
      </c>
      <c r="R183">
        <f t="shared" si="22"/>
        <v>1</v>
      </c>
      <c r="S183">
        <f t="shared" si="23"/>
        <v>0</v>
      </c>
      <c r="T183">
        <f t="shared" si="24"/>
        <v>0</v>
      </c>
    </row>
    <row r="184" spans="13:20" x14ac:dyDescent="0.35">
      <c r="M184">
        <f t="shared" ca="1" si="25"/>
        <v>45062</v>
      </c>
      <c r="N184" s="5">
        <f t="shared" ca="1" si="26"/>
        <v>123.45753424657535</v>
      </c>
      <c r="O184">
        <f t="shared" si="19"/>
        <v>0</v>
      </c>
      <c r="P184">
        <f t="shared" si="20"/>
        <v>1</v>
      </c>
      <c r="Q184">
        <f t="shared" si="21"/>
        <v>0</v>
      </c>
      <c r="R184">
        <f t="shared" si="22"/>
        <v>1</v>
      </c>
      <c r="S184">
        <f t="shared" si="23"/>
        <v>0</v>
      </c>
      <c r="T184">
        <f t="shared" si="24"/>
        <v>0</v>
      </c>
    </row>
    <row r="185" spans="13:20" x14ac:dyDescent="0.35">
      <c r="M185">
        <f t="shared" ca="1" si="25"/>
        <v>45062</v>
      </c>
      <c r="N185" s="5">
        <f t="shared" ca="1" si="26"/>
        <v>123.45753424657535</v>
      </c>
      <c r="O185">
        <f t="shared" si="19"/>
        <v>0</v>
      </c>
      <c r="P185">
        <f t="shared" si="20"/>
        <v>1</v>
      </c>
      <c r="Q185">
        <f t="shared" si="21"/>
        <v>0</v>
      </c>
      <c r="R185">
        <f t="shared" si="22"/>
        <v>1</v>
      </c>
      <c r="S185">
        <f t="shared" si="23"/>
        <v>0</v>
      </c>
      <c r="T185">
        <f t="shared" si="24"/>
        <v>0</v>
      </c>
    </row>
    <row r="186" spans="13:20" x14ac:dyDescent="0.35">
      <c r="M186">
        <f t="shared" ca="1" si="25"/>
        <v>45062</v>
      </c>
      <c r="N186" s="5">
        <f t="shared" ca="1" si="26"/>
        <v>123.45753424657535</v>
      </c>
      <c r="O186">
        <f t="shared" si="19"/>
        <v>0</v>
      </c>
      <c r="P186">
        <f t="shared" si="20"/>
        <v>1</v>
      </c>
      <c r="Q186">
        <f t="shared" si="21"/>
        <v>0</v>
      </c>
      <c r="R186">
        <f t="shared" si="22"/>
        <v>1</v>
      </c>
      <c r="S186">
        <f t="shared" si="23"/>
        <v>0</v>
      </c>
      <c r="T186">
        <f t="shared" si="24"/>
        <v>0</v>
      </c>
    </row>
    <row r="187" spans="13:20" x14ac:dyDescent="0.35">
      <c r="M187">
        <f t="shared" ca="1" si="25"/>
        <v>45062</v>
      </c>
      <c r="N187" s="5">
        <f t="shared" ca="1" si="26"/>
        <v>123.45753424657535</v>
      </c>
      <c r="O187">
        <f t="shared" si="19"/>
        <v>0</v>
      </c>
      <c r="P187">
        <f t="shared" si="20"/>
        <v>1</v>
      </c>
      <c r="Q187">
        <f t="shared" si="21"/>
        <v>0</v>
      </c>
      <c r="R187">
        <f t="shared" si="22"/>
        <v>1</v>
      </c>
      <c r="S187">
        <f t="shared" si="23"/>
        <v>0</v>
      </c>
      <c r="T187">
        <f t="shared" si="24"/>
        <v>0</v>
      </c>
    </row>
    <row r="188" spans="13:20" x14ac:dyDescent="0.35">
      <c r="M188">
        <f t="shared" ca="1" si="25"/>
        <v>45062</v>
      </c>
      <c r="N188" s="5">
        <f t="shared" ca="1" si="26"/>
        <v>123.45753424657535</v>
      </c>
      <c r="O188">
        <f t="shared" si="19"/>
        <v>0</v>
      </c>
      <c r="P188">
        <f t="shared" si="20"/>
        <v>1</v>
      </c>
      <c r="Q188">
        <f t="shared" si="21"/>
        <v>0</v>
      </c>
      <c r="R188">
        <f t="shared" si="22"/>
        <v>1</v>
      </c>
      <c r="S188">
        <f t="shared" si="23"/>
        <v>0</v>
      </c>
      <c r="T188">
        <f t="shared" si="24"/>
        <v>0</v>
      </c>
    </row>
    <row r="189" spans="13:20" x14ac:dyDescent="0.35">
      <c r="M189">
        <f t="shared" ca="1" si="25"/>
        <v>45062</v>
      </c>
      <c r="N189" s="5">
        <f t="shared" ca="1" si="26"/>
        <v>123.45753424657535</v>
      </c>
      <c r="O189">
        <f t="shared" si="19"/>
        <v>0</v>
      </c>
      <c r="P189">
        <f t="shared" si="20"/>
        <v>1</v>
      </c>
      <c r="Q189">
        <f t="shared" si="21"/>
        <v>0</v>
      </c>
      <c r="R189">
        <f t="shared" si="22"/>
        <v>1</v>
      </c>
      <c r="S189">
        <f t="shared" si="23"/>
        <v>0</v>
      </c>
      <c r="T189">
        <f t="shared" si="24"/>
        <v>0</v>
      </c>
    </row>
    <row r="190" spans="13:20" x14ac:dyDescent="0.35">
      <c r="M190">
        <f t="shared" ca="1" si="25"/>
        <v>45062</v>
      </c>
      <c r="N190" s="5">
        <f t="shared" ca="1" si="26"/>
        <v>123.45753424657535</v>
      </c>
      <c r="O190">
        <f t="shared" si="19"/>
        <v>0</v>
      </c>
      <c r="P190">
        <f t="shared" si="20"/>
        <v>1</v>
      </c>
      <c r="Q190">
        <f t="shared" si="21"/>
        <v>0</v>
      </c>
      <c r="R190">
        <f t="shared" si="22"/>
        <v>1</v>
      </c>
      <c r="S190">
        <f t="shared" si="23"/>
        <v>0</v>
      </c>
      <c r="T190">
        <f t="shared" si="24"/>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Assignment</vt:lpstr>
      <vt:lpstr>PO List</vt:lpstr>
      <vt:lpstr>PO GBW List</vt:lpstr>
      <vt:lpstr>Project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 Soon KWA (BCA)</dc:creator>
  <cp:lastModifiedBy>Chin Soon Kwa</cp:lastModifiedBy>
  <dcterms:created xsi:type="dcterms:W3CDTF">2022-09-08T15:01:40Z</dcterms:created>
  <dcterms:modified xsi:type="dcterms:W3CDTF">2023-05-16T04:27:09Z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53db910-0838-4c35-bb3a-1ee21aa199ac_Enabled">
    <vt:lpwstr>true</vt:lpwstr>
  </property>
  <property fmtid="{D5CDD505-2E9C-101B-9397-08002B2CF9AE}" pid="3" name="MSIP_Label_153db910-0838-4c35-bb3a-1ee21aa199ac_SetDate">
    <vt:lpwstr>2022-09-09T10:28:00Z</vt:lpwstr>
  </property>
  <property fmtid="{D5CDD505-2E9C-101B-9397-08002B2CF9AE}" pid="4" name="MSIP_Label_153db910-0838-4c35-bb3a-1ee21aa199ac_Method">
    <vt:lpwstr>Privileged</vt:lpwstr>
  </property>
  <property fmtid="{D5CDD505-2E9C-101B-9397-08002B2CF9AE}" pid="5" name="MSIP_Label_153db910-0838-4c35-bb3a-1ee21aa199ac_Name">
    <vt:lpwstr>Sensitive Normal</vt:lpwstr>
  </property>
  <property fmtid="{D5CDD505-2E9C-101B-9397-08002B2CF9AE}" pid="6" name="MSIP_Label_153db910-0838-4c35-bb3a-1ee21aa199ac_SiteId">
    <vt:lpwstr>0b11c524-9a1c-4e1b-84cb-6336aefc2243</vt:lpwstr>
  </property>
  <property fmtid="{D5CDD505-2E9C-101B-9397-08002B2CF9AE}" pid="7" name="MSIP_Label_153db910-0838-4c35-bb3a-1ee21aa199ac_ActionId">
    <vt:lpwstr>175d00f7-b70a-4f49-9420-50f7f4672fa2</vt:lpwstr>
  </property>
  <property fmtid="{D5CDD505-2E9C-101B-9397-08002B2CF9AE}" pid="8" name="MSIP_Label_153db910-0838-4c35-bb3a-1ee21aa199ac_ContentBits">
    <vt:lpwstr>0</vt:lpwstr>
  </property>
</Properties>
</file>