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BAI2012SRVR\Audit Dept\EC\09-21 Rates\ERFs\DL 092021\"/>
    </mc:Choice>
  </mc:AlternateContent>
  <bookViews>
    <workbookView xWindow="0" yWindow="0" windowWidth="27855" windowHeight="13020"/>
  </bookViews>
  <sheets>
    <sheet name="Totals" sheetId="15" r:id="rId1"/>
    <sheet name="Calculations" sheetId="14" r:id="rId2"/>
    <sheet name="RatesAndLookups" sheetId="13" r:id="rId3"/>
  </sheets>
  <externalReferences>
    <externalReference r:id="rId4"/>
  </externalReferences>
  <definedNames>
    <definedName name="All_Classes">Totals!$G$29:$G$45</definedName>
    <definedName name="All_Hours">Totals!$K$29:$K$45</definedName>
    <definedName name="EmployerMemberClass">Calculations!$N$4:$N$9</definedName>
    <definedName name="Let_Agreement">Totals!$A$13</definedName>
    <definedName name="Let_ReportClass">Totals!$C$12</definedName>
    <definedName name="Lookup_Agreement">RatesAndLookups!$B$23:$B$24</definedName>
    <definedName name="Lookup_Agreement_AID">RatesAndLookups!$A$23:$A$24</definedName>
    <definedName name="Lookup_JourneymanRates">Calculations!$B$4:$M$9</definedName>
    <definedName name="Lookup_Rate_AID">RatesAndLookups!$A$11:$A$22</definedName>
    <definedName name="Lookup_Rate_MemberClass">RatesAndLookups!$B$11:$B$22</definedName>
    <definedName name="Lookup_Rate_Rates">RatesAndLookups!$C$11:$M$22</definedName>
    <definedName name="Lookup_ReportClass">RatesAndLookups!$A$2:$A$5</definedName>
    <definedName name="_xlnm.Print_Area" localSheetId="1">Calculations!$A$1:$O$21</definedName>
    <definedName name="_xlnm.Print_Area" localSheetId="0">Totals!$A$1:$P$46</definedName>
    <definedName name="Ref_AcctNum">Totals!$F$5</definedName>
    <definedName name="Ref_AffectedMonth">Totals!$A$5</definedName>
    <definedName name="Ref_CityAddress">Totals!$A$11</definedName>
    <definedName name="Ref_EmployerName">Totals!$A$9</definedName>
    <definedName name="Ref_StreetAddress">Totals!$A$10</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4" i="14" l="1" a="1"/>
  <c r="N14" i="14" s="1"/>
  <c r="D18" i="15" l="1" a="1"/>
  <c r="D18" i="15" s="1"/>
  <c r="A4" i="14"/>
  <c r="O4" i="14" s="1" a="1"/>
  <c r="O4" i="14" s="1"/>
  <c r="A9" i="14" l="1"/>
  <c r="O9" i="14" s="1" a="1"/>
  <c r="O9" i="14" s="1"/>
  <c r="D23" i="15"/>
  <c r="A14" i="14" s="1"/>
  <c r="D22" i="15"/>
  <c r="A15" i="14" s="1"/>
  <c r="D21" i="15"/>
  <c r="A16" i="14" s="1"/>
  <c r="D20" i="15"/>
  <c r="A17" i="14" s="1"/>
  <c r="D19" i="15"/>
  <c r="A18" i="14" s="1"/>
  <c r="A19" i="14"/>
  <c r="I17" i="15"/>
  <c r="B19" i="14"/>
  <c r="B18" i="14"/>
  <c r="B17" i="14"/>
  <c r="B16" i="14"/>
  <c r="B15" i="14"/>
  <c r="B14" i="14"/>
  <c r="A8" i="14" l="1"/>
  <c r="A6" i="14"/>
  <c r="D25" i="15"/>
  <c r="M9" i="14"/>
  <c r="M19" i="14" s="1"/>
  <c r="G9" i="14"/>
  <c r="G19" i="14" s="1"/>
  <c r="L9" i="14"/>
  <c r="L19" i="14" s="1"/>
  <c r="F9" i="14"/>
  <c r="K9" i="14"/>
  <c r="E9" i="14"/>
  <c r="J9" i="14"/>
  <c r="D9" i="14"/>
  <c r="I9" i="14"/>
  <c r="I19" i="14" s="1"/>
  <c r="C9" i="14"/>
  <c r="H9" i="14"/>
  <c r="A7" i="14"/>
  <c r="O7" i="14" s="1" a="1"/>
  <c r="O7" i="14" s="1"/>
  <c r="A5" i="14"/>
  <c r="O5" i="14" s="1" a="1"/>
  <c r="O5" i="14" s="1"/>
  <c r="K18" i="15" l="1"/>
  <c r="K17" i="15"/>
  <c r="P17" i="15"/>
  <c r="E17" i="15"/>
  <c r="J17" i="15"/>
  <c r="N18" i="15"/>
  <c r="N17" i="15"/>
  <c r="O17" i="15"/>
  <c r="G17" i="15"/>
  <c r="H17" i="15"/>
  <c r="L17" i="15"/>
  <c r="O8" i="14" a="1"/>
  <c r="O8" i="14" s="1"/>
  <c r="G8" i="14" s="1"/>
  <c r="O6" i="14" a="1"/>
  <c r="O6" i="14" s="1"/>
  <c r="K6" i="14" s="1"/>
  <c r="K7" i="14"/>
  <c r="E7" i="14"/>
  <c r="J7" i="14"/>
  <c r="D7" i="14"/>
  <c r="I7" i="14"/>
  <c r="C7" i="14"/>
  <c r="F7" i="14"/>
  <c r="H7" i="14"/>
  <c r="M7" i="14"/>
  <c r="M17" i="14" s="1"/>
  <c r="G7" i="14"/>
  <c r="L7" i="14"/>
  <c r="L17" i="14" s="1"/>
  <c r="K4" i="14"/>
  <c r="K14" i="14" s="1"/>
  <c r="E4" i="14"/>
  <c r="J4" i="14"/>
  <c r="J14" i="14" s="1"/>
  <c r="D4" i="14"/>
  <c r="D14" i="14" s="1"/>
  <c r="I4" i="14"/>
  <c r="C4" i="14"/>
  <c r="F4" i="14"/>
  <c r="F14" i="14" s="1"/>
  <c r="H4" i="14"/>
  <c r="M4" i="14"/>
  <c r="M14" i="14" s="1"/>
  <c r="G4" i="14"/>
  <c r="L4" i="14"/>
  <c r="L14" i="14" s="1"/>
  <c r="I5" i="14"/>
  <c r="C5" i="14"/>
  <c r="D5" i="14"/>
  <c r="H5" i="14"/>
  <c r="M5" i="14"/>
  <c r="M15" i="14" s="1"/>
  <c r="G5" i="14"/>
  <c r="J5" i="14"/>
  <c r="L5" i="14"/>
  <c r="L15" i="14" s="1"/>
  <c r="F5" i="14"/>
  <c r="K5" i="14"/>
  <c r="E5" i="14"/>
  <c r="G18" i="14" l="1"/>
  <c r="K19" i="15" s="1"/>
  <c r="I15" i="14"/>
  <c r="N22" i="15" s="1"/>
  <c r="C14" i="14"/>
  <c r="E23" i="15" s="1"/>
  <c r="I17" i="14"/>
  <c r="N20" i="15" s="1"/>
  <c r="G15" i="14"/>
  <c r="K22" i="15" s="1"/>
  <c r="I14" i="14"/>
  <c r="N23" i="15" s="1"/>
  <c r="G17" i="14"/>
  <c r="K20" i="15" s="1"/>
  <c r="G14" i="14"/>
  <c r="K23" i="15" s="1"/>
  <c r="H14" i="14"/>
  <c r="L23" i="15" s="1"/>
  <c r="E14" i="14"/>
  <c r="H23" i="15" s="1"/>
  <c r="L8" i="14"/>
  <c r="L18" i="14" s="1"/>
  <c r="L6" i="14"/>
  <c r="L16" i="14" s="1"/>
  <c r="C6" i="14"/>
  <c r="D8" i="14"/>
  <c r="H6" i="14"/>
  <c r="J8" i="14"/>
  <c r="F6" i="14"/>
  <c r="C8" i="14"/>
  <c r="K8" i="14"/>
  <c r="E8" i="14"/>
  <c r="D6" i="14"/>
  <c r="E6" i="14"/>
  <c r="H8" i="14"/>
  <c r="G6" i="14"/>
  <c r="F8" i="14"/>
  <c r="M6" i="14"/>
  <c r="M16" i="14" s="1"/>
  <c r="J6" i="14"/>
  <c r="I6" i="14"/>
  <c r="I8" i="14"/>
  <c r="M8" i="14"/>
  <c r="M18" i="14" s="1"/>
  <c r="G16" i="14" l="1"/>
  <c r="K21" i="15" s="1"/>
  <c r="K25" i="15" s="1"/>
  <c r="I16" i="14"/>
  <c r="N21" i="15" s="1"/>
  <c r="I18" i="14"/>
  <c r="N19" i="15" s="1"/>
  <c r="N18" i="14" a="1"/>
  <c r="N18" i="14" s="1"/>
  <c r="F18" i="14" s="1"/>
  <c r="N16" i="14" a="1"/>
  <c r="N16" i="14" s="1"/>
  <c r="K16" i="14" s="1"/>
  <c r="N15" i="14" a="1"/>
  <c r="N15" i="14" s="1"/>
  <c r="N17" i="14" a="1"/>
  <c r="N17" i="14" s="1"/>
  <c r="N19" i="14" a="1"/>
  <c r="N19" i="14" s="1"/>
  <c r="E16" i="14" l="1"/>
  <c r="H21" i="15" s="1"/>
  <c r="D16" i="14"/>
  <c r="G21" i="15" s="1"/>
  <c r="H16" i="14"/>
  <c r="L21" i="15" s="1"/>
  <c r="J16" i="14"/>
  <c r="O21" i="15" s="1"/>
  <c r="C18" i="14"/>
  <c r="E19" i="15" s="1"/>
  <c r="K15" i="14"/>
  <c r="P22" i="15" s="1"/>
  <c r="C15" i="14"/>
  <c r="E22" i="15" s="1"/>
  <c r="J15" i="14"/>
  <c r="O22" i="15" s="1"/>
  <c r="F15" i="14"/>
  <c r="J22" i="15" s="1"/>
  <c r="E15" i="14"/>
  <c r="H22" i="15" s="1"/>
  <c r="H15" i="14"/>
  <c r="D15" i="14"/>
  <c r="J18" i="14"/>
  <c r="O19" i="15" s="1"/>
  <c r="K18" i="14"/>
  <c r="P19" i="15" s="1"/>
  <c r="F16" i="14"/>
  <c r="J21" i="15" s="1"/>
  <c r="K19" i="14"/>
  <c r="P18" i="15" s="1"/>
  <c r="F19" i="14"/>
  <c r="J18" i="15" s="1"/>
  <c r="J19" i="14"/>
  <c r="O18" i="15" s="1"/>
  <c r="D19" i="14"/>
  <c r="G18" i="15" s="1"/>
  <c r="H19" i="14"/>
  <c r="L18" i="15" s="1"/>
  <c r="C19" i="14"/>
  <c r="E18" i="15" s="1"/>
  <c r="E19" i="14"/>
  <c r="H18" i="15" s="1"/>
  <c r="F17" i="14"/>
  <c r="J20" i="15" s="1"/>
  <c r="C17" i="14"/>
  <c r="E20" i="15" s="1"/>
  <c r="K17" i="14"/>
  <c r="P20" i="15" s="1"/>
  <c r="H17" i="14"/>
  <c r="L20" i="15" s="1"/>
  <c r="D17" i="14"/>
  <c r="G20" i="15" s="1"/>
  <c r="J17" i="14"/>
  <c r="O20" i="15" s="1"/>
  <c r="E17" i="14"/>
  <c r="H20" i="15" s="1"/>
  <c r="E18" i="14"/>
  <c r="H19" i="15" s="1"/>
  <c r="D18" i="14"/>
  <c r="G19" i="15" s="1"/>
  <c r="C16" i="14"/>
  <c r="E21" i="15" s="1"/>
  <c r="H18" i="14"/>
  <c r="L19" i="15" s="1"/>
  <c r="N25" i="15"/>
  <c r="L22" i="15"/>
  <c r="G22" i="15"/>
  <c r="P21" i="15"/>
  <c r="O23" i="15"/>
  <c r="P23" i="15"/>
  <c r="J23" i="15"/>
  <c r="G23" i="15"/>
  <c r="J19" i="15"/>
  <c r="J25" i="15" l="1"/>
  <c r="O25" i="15"/>
  <c r="H25" i="15"/>
  <c r="E25" i="15"/>
  <c r="P25" i="15"/>
  <c r="G25" i="15"/>
  <c r="L25" i="15"/>
  <c r="N26" i="15"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<sst xmlns="http://schemas.openxmlformats.org/spreadsheetml/2006/main" count="161" uniqueCount="92">
  <si>
    <t>FINANCIAL SECURITY</t>
  </si>
  <si>
    <t>MARKET RECOVERY</t>
  </si>
  <si>
    <t>401(k)</t>
  </si>
  <si>
    <t>APPR. CODE</t>
  </si>
  <si>
    <t>A8</t>
  </si>
  <si>
    <t>A7</t>
  </si>
  <si>
    <t>A6</t>
  </si>
  <si>
    <t>A5</t>
  </si>
  <si>
    <t>A4</t>
  </si>
  <si>
    <t>TOTALS</t>
  </si>
  <si>
    <t>EMPLOYERS MONTHLY REPORT TO TRUSTEES</t>
  </si>
  <si>
    <t>THIS REPORT COVERS HOURS FOR THIS MONTH OF</t>
  </si>
  <si>
    <t>ACCOUNT NUMBER</t>
  </si>
  <si>
    <t>FEDERAL I.D. NUMBER</t>
  </si>
  <si>
    <t>STATE LICENSE NUMBER</t>
  </si>
  <si>
    <t>HAWAII CARPENTERS JOINT TRUST FUNDS</t>
  </si>
  <si>
    <t>VACATION &amp; HOLIDAY</t>
  </si>
  <si>
    <t>Journeyman</t>
  </si>
  <si>
    <t>90% - 95%</t>
  </si>
  <si>
    <t>70% - 80%</t>
  </si>
  <si>
    <t>50% - 60%</t>
  </si>
  <si>
    <t>COMPUTATION OF CONTRIBUTIONS</t>
  </si>
  <si>
    <t xml:space="preserve"> IF THE ABOVE INFORMATION IS INCORRECT PLEASE INDICATE CHANGES</t>
  </si>
  <si>
    <t>90-95%(A8)</t>
  </si>
  <si>
    <t>70-80%(A7)</t>
  </si>
  <si>
    <t>50-60%(A6)</t>
  </si>
  <si>
    <t>45%(A5)</t>
  </si>
  <si>
    <t>40%(A4)</t>
  </si>
  <si>
    <t>VACATION
ADMIN.</t>
  </si>
  <si>
    <t>Adjustments</t>
  </si>
  <si>
    <t>AID</t>
  </si>
  <si>
    <t>JC</t>
  </si>
  <si>
    <t>EMPLOYEE'S NAME
LAST NAME &amp; FIRST NAME</t>
  </si>
  <si>
    <t>SOCIAL SECURITY
NUMBER</t>
  </si>
  <si>
    <t>RM</t>
  </si>
  <si>
    <t>HW</t>
  </si>
  <si>
    <t>T</t>
  </si>
  <si>
    <t>V</t>
  </si>
  <si>
    <t>FS</t>
  </si>
  <si>
    <t>MKR</t>
  </si>
  <si>
    <t>401K</t>
  </si>
  <si>
    <t>VA</t>
  </si>
  <si>
    <t>UBCT</t>
  </si>
  <si>
    <t>UBCM</t>
  </si>
  <si>
    <t>CCLM</t>
  </si>
  <si>
    <t>RETIREE
MEDICAL</t>
  </si>
  <si>
    <t>Code</t>
  </si>
  <si>
    <t>Fund</t>
  </si>
  <si>
    <t>Retiree H&amp;W</t>
  </si>
  <si>
    <t>Active H&amp;W</t>
  </si>
  <si>
    <t>Aprentice &amp; Training</t>
  </si>
  <si>
    <t>Vacation</t>
  </si>
  <si>
    <t>Financial Security</t>
  </si>
  <si>
    <t>Market Recovery</t>
  </si>
  <si>
    <t>Vacation Admin.</t>
  </si>
  <si>
    <t>UBC Training</t>
  </si>
  <si>
    <t>UBC Marketing</t>
  </si>
  <si>
    <t>Carp. Cntrc. Labor Mgt.</t>
  </si>
  <si>
    <t>Fund Rates</t>
  </si>
  <si>
    <t>Due Totals</t>
  </si>
  <si>
    <t>Notes:</t>
  </si>
  <si>
    <t>Employer Name</t>
  </si>
  <si>
    <t>Employer Address</t>
  </si>
  <si>
    <t>UBC
TRAINING</t>
  </si>
  <si>
    <t>MEMBER
CLASS.</t>
  </si>
  <si>
    <t>HOURS</t>
  </si>
  <si>
    <t>Hours</t>
  </si>
  <si>
    <t>APPRENTICE
&amp; TRAINING</t>
  </si>
  <si>
    <t>ACTIVE HEALTH
&amp; WELFARE</t>
  </si>
  <si>
    <t>Journeyman
Carp.</t>
  </si>
  <si>
    <t>GRAND TOTAL:</t>
  </si>
  <si>
    <t>Report Class</t>
  </si>
  <si>
    <t>Apprentice Adjustments</t>
  </si>
  <si>
    <t>Standard Report</t>
  </si>
  <si>
    <t>Supplemental Report</t>
  </si>
  <si>
    <t>Report A Correction</t>
  </si>
  <si>
    <t>Fringe Rates</t>
  </si>
  <si>
    <t>MemberClass</t>
  </si>
  <si>
    <t>EmployerMemberClass</t>
  </si>
  <si>
    <t>Variance</t>
  </si>
  <si>
    <t>Descr</t>
  </si>
  <si>
    <t>EMPLOYER NAME AND MAILING ADDRESS</t>
  </si>
  <si>
    <t>45%</t>
  </si>
  <si>
    <t>40%</t>
  </si>
  <si>
    <t>Appr.
Code</t>
  </si>
  <si>
    <t>Total Hours</t>
  </si>
  <si>
    <t>Signature</t>
  </si>
  <si>
    <t>Signed By</t>
  </si>
  <si>
    <t>Title</t>
  </si>
  <si>
    <t>DRYWALL-MASTER AGREEMENT 09/2020 DL</t>
  </si>
  <si>
    <t>September 2021</t>
  </si>
  <si>
    <t>DRYWALL-MASTER AGREEMENT 09/2021 DL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</si>
</sst>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4" formatCode="_(&quot;$&quot;* #,##0.00_);_(&quot;$&quot;* \(#,##0.00\);_(&quot;$&quot;* &quot;-&quot;??_);_(@_)"/>
    <numFmt numFmtId="43" formatCode="_(* #,##0.00_);_(* \(#,##0.00\);_(* &quot;-&quot;??_);_(@_)"/>
    <numFmt numFmtId="164" formatCode="000\-00\-0000"/>
    <numFmt numFmtId="165" formatCode="&quot;$&quot;#,##0.00;\(&quot;$&quot;#,##0.00\)"/>
  </numFmts>
  <fonts count="31">
    <font>
      <sz val="10"/>
      <name val="Arial"/>
    </font>
    <font>
      <sz val="8"/>
      <name val="Arial"/>
      <family val="2"/>
    </font>
    <font>
      <b/>
      <sz val="12"/>
      <name val="Arial"/>
      <family val="2"/>
    </font>
    <font>
      <b/>
      <sz val="14"/>
      <name val="Arial"/>
      <family val="2"/>
    </font>
    <font>
      <b/>
      <sz val="24"/>
      <name val="Calisto MT"/>
      <family val="1"/>
    </font>
    <font>
      <b/>
      <sz val="11"/>
      <name val="Arial"/>
      <family val="2"/>
    </font>
    <font>
      <b/>
      <sz val="13"/>
      <name val="Arial"/>
      <family val="2"/>
    </font>
    <font>
      <sz val="11"/>
      <name val="Arial"/>
      <family val="2"/>
    </font>
    <font>
      <b/>
      <sz val="10"/>
      <name val="Arial"/>
      <family val="2"/>
    </font>
    <font>
      <sz val="10"/>
      <name val="Arial"/>
      <family val="2"/>
    </font>
    <font>
      <sz val="11.5"/>
      <name val="Arial"/>
      <family val="2"/>
    </font>
    <font>
      <b/>
      <sz val="11.5"/>
      <name val="Arial"/>
      <family val="2"/>
    </font>
    <font>
      <b/>
      <sz val="8"/>
      <name val="Arial"/>
      <family val="2"/>
    </font>
    <font>
      <sz val="7"/>
      <name val="Arial"/>
      <family val="2"/>
    </font>
    <font>
      <sz val="13"/>
      <name val="Arial"/>
      <family val="2"/>
    </font>
    <font>
      <b/>
      <sz val="9"/>
      <name val="Arial"/>
      <family val="2"/>
    </font>
    <font>
      <b/>
      <sz val="18"/>
      <name val="Arial"/>
      <family val="2"/>
    </font>
    <font>
      <b/>
      <sz val="7"/>
      <name val="Arial"/>
      <family val="2"/>
    </font>
    <font>
      <sz val="9"/>
      <name val="Arial"/>
      <family val="2"/>
    </font>
    <font>
      <sz val="10"/>
      <color indexed="8"/>
      <name val="Arial"/>
      <family val="2"/>
    </font>
    <font>
      <b/>
      <sz val="6"/>
      <name val="Arial"/>
      <family val="2"/>
    </font>
    <font>
      <b/>
      <u/>
      <sz val="12"/>
      <name val="Arial"/>
      <family val="2"/>
    </font>
    <font>
      <sz val="14"/>
      <name val="Arial"/>
      <family val="2"/>
    </font>
    <font>
      <u/>
      <sz val="10"/>
      <name val="Arial"/>
      <family val="2"/>
    </font>
    <font>
      <sz val="10"/>
      <color theme="1"/>
      <name val="Arial"/>
      <family val="2"/>
    </font>
    <font>
      <sz val="11"/>
      <color indexed="8"/>
      <name val="Calibri"/>
      <family val="2"/>
    </font>
    <font>
      <sz val="11"/>
      <name val="Calibri"/>
      <family val="2"/>
    </font>
    <font>
      <b/>
      <sz val="16"/>
      <name val="Arial"/>
      <family val="2"/>
    </font>
    <font>
      <sz val="10"/>
      <color theme="0"/>
      <name val="Arial"/>
      <family val="2"/>
    </font>
    <font>
      <sz val="16"/>
      <name val="Arial"/>
      <family val="2"/>
    </font>
    <font>
      <sz val="10"/>
      <name val="Arial"/>
      <family val="2"/>
    </font>
  </fonts>
  <fills count="11">
    <fill>
      <patternFill patternType="none"/>
    </fill>
    <fill>
      <patternFill patternType="gray125"/>
    </fill>
    <fill>
      <patternFill patternType="solid">
        <fgColor indexed="22"/>
        <bgColor indexed="0"/>
      </patternFill>
    </fill>
    <fill>
      <patternFill patternType="solid">
        <fgColor theme="8" tint="0.59999389629810485"/>
        <bgColor indexed="0"/>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6" tint="0.39997558519241921"/>
        <bgColor indexed="0"/>
      </patternFill>
    </fill>
    <fill>
      <patternFill patternType="solid">
        <fgColor rgb="FFFFFFBD"/>
        <bgColor indexed="64"/>
      </patternFill>
    </fill>
    <fill>
      <patternFill patternType="solid">
        <fgColor theme="3" tint="0.59999389629810485"/>
        <bgColor indexed="0"/>
      </patternFill>
    </fill>
    <fill>
      <patternFill patternType="solid">
        <fgColor theme="6" tint="0.39997558519241921"/>
        <bgColor indexed="64"/>
      </patternFill>
    </fill>
    <fill>
      <patternFill patternType="solid">
        <fgColor theme="9" tint="0.39997558519241921"/>
        <bgColor indexed="0"/>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2"/>
      </left>
      <right/>
      <top/>
      <bottom/>
      <diagonal/>
    </border>
    <border>
      <left style="thin">
        <color indexed="22"/>
      </left>
      <right style="thin">
        <color indexed="22"/>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5">
    <xf numFmtId="0" fontId="0" fillId="0" borderId="0"/>
    <xf numFmtId="0" fontId="19" fillId="0" borderId="0"/>
    <xf numFmtId="0" fontId="19" fillId="0" borderId="0"/>
    <xf numFmtId="0" fontId="9" fillId="0" borderId="0"/>
    <xf numFmtId="43" fontId="30" fillId="0" borderId="0" applyFont="0" applyFill="0" applyBorder="0" applyAlignment="0" applyProtection="0"/>
  </cellStyleXfs>
  <cellXfs count="167">
    <xf numFmtId="0" fontId="0" fillId="0" borderId="0" xfId="0"/>
    <xf numFmtId="0" fontId="9" fillId="0" borderId="0" xfId="0" applyFont="1"/>
    <xf numFmtId="0" fontId="9" fillId="0" borderId="0" xfId="0" applyFont="1" applyProtection="1">
      <protection locked="0"/>
    </xf>
    <xf numFmtId="0" fontId="23" fillId="0" borderId="0" xfId="0" applyFont="1"/>
    <xf numFmtId="0" fontId="9" fillId="0" borderId="0" xfId="3"/>
    <xf numFmtId="0" fontId="21" fillId="0" borderId="0" xfId="3" applyFont="1" applyAlignment="1">
      <alignment horizontal="left" vertical="center"/>
    </xf>
    <xf numFmtId="0" fontId="25" fillId="3" borderId="2" xfId="1" applyFont="1" applyFill="1" applyBorder="1" applyAlignment="1">
      <alignment horizontal="center"/>
    </xf>
    <xf numFmtId="0" fontId="9" fillId="5" borderId="2" xfId="3" applyFill="1" applyBorder="1"/>
    <xf numFmtId="0" fontId="25" fillId="8" borderId="2" xfId="1" applyFont="1" applyFill="1" applyBorder="1" applyAlignment="1">
      <alignment horizontal="center"/>
    </xf>
    <xf numFmtId="0" fontId="25" fillId="2" borderId="3" xfId="2" applyFont="1" applyFill="1" applyBorder="1" applyAlignment="1">
      <alignment horizontal="center"/>
    </xf>
    <xf numFmtId="0" fontId="19" fillId="0" borderId="13" xfId="1" applyBorder="1" applyAlignment="1">
      <alignment horizontal="right" wrapText="1"/>
    </xf>
    <xf numFmtId="0" fontId="24" fillId="0" borderId="0" xfId="3" applyFont="1"/>
    <xf numFmtId="0" fontId="26" fillId="0" borderId="21" xfId="1" applyFont="1" applyBorder="1" applyAlignment="1">
      <alignment horizontal="right" wrapText="1"/>
    </xf>
    <xf numFmtId="0" fontId="25" fillId="0" borderId="1" xfId="2" applyFont="1" applyBorder="1" applyAlignment="1">
      <alignment horizontal="left" wrapText="1"/>
    </xf>
    <xf numFmtId="0" fontId="25" fillId="0" borderId="1" xfId="2" applyFont="1" applyBorder="1" applyAlignment="1">
      <alignment horizontal="left"/>
    </xf>
    <xf numFmtId="0" fontId="19" fillId="0" borderId="1" xfId="1" applyBorder="1" applyAlignment="1">
      <alignment horizontal="right" wrapText="1"/>
    </xf>
    <xf numFmtId="0" fontId="26" fillId="0" borderId="0" xfId="1" applyFont="1" applyAlignment="1">
      <alignment horizontal="right" wrapText="1"/>
    </xf>
    <xf numFmtId="165" fontId="19" fillId="0" borderId="22" xfId="1" applyNumberFormat="1" applyBorder="1" applyAlignment="1">
      <alignment horizontal="right" wrapText="1"/>
    </xf>
    <xf numFmtId="0" fontId="9" fillId="9" borderId="2" xfId="3" applyFill="1" applyBorder="1"/>
    <xf numFmtId="0" fontId="25" fillId="6" borderId="2" xfId="1" applyFont="1" applyFill="1" applyBorder="1" applyAlignment="1">
      <alignment horizontal="center"/>
    </xf>
    <xf numFmtId="0" fontId="25" fillId="10" borderId="2" xfId="1" applyFont="1" applyFill="1" applyBorder="1" applyAlignment="1">
      <alignment horizontal="center"/>
    </xf>
    <xf numFmtId="0" fontId="25" fillId="0" borderId="0" xfId="1" applyFont="1" applyAlignment="1">
      <alignment horizontal="right" wrapText="1"/>
    </xf>
    <xf numFmtId="0" fontId="9" fillId="0" borderId="0" xfId="3" applyAlignment="1">
      <alignment horizontal="center"/>
    </xf>
    <xf numFmtId="0" fontId="13" fillId="0" borderId="5" xfId="3" applyFont="1" applyBorder="1" applyAlignment="1">
      <alignment vertical="center" wrapText="1"/>
    </xf>
    <xf numFmtId="0" fontId="13" fillId="0" borderId="6" xfId="3" applyFont="1" applyBorder="1" applyAlignment="1">
      <alignment vertical="center" wrapText="1"/>
    </xf>
    <xf numFmtId="0" fontId="13" fillId="0" borderId="5" xfId="3" applyFont="1" applyBorder="1" applyAlignment="1">
      <alignment vertical="top"/>
    </xf>
    <xf numFmtId="0" fontId="13" fillId="0" borderId="6" xfId="3" applyFont="1" applyBorder="1" applyAlignment="1">
      <alignment vertical="top"/>
    </xf>
    <xf numFmtId="0" fontId="13" fillId="0" borderId="7" xfId="3" applyFont="1" applyBorder="1" applyAlignment="1">
      <alignment vertical="top"/>
    </xf>
    <xf numFmtId="0" fontId="9" fillId="0" borderId="8" xfId="3" applyBorder="1"/>
    <xf numFmtId="0" fontId="13" fillId="0" borderId="8" xfId="3" applyFont="1" applyBorder="1" applyAlignment="1">
      <alignment vertical="center" wrapText="1"/>
    </xf>
    <xf numFmtId="0" fontId="13" fillId="0" borderId="0" xfId="3" applyFont="1" applyAlignment="1">
      <alignment vertical="center" wrapText="1"/>
    </xf>
    <xf numFmtId="0" fontId="13" fillId="0" borderId="8" xfId="3" applyFont="1" applyBorder="1" applyAlignment="1">
      <alignment vertical="top"/>
    </xf>
    <xf numFmtId="0" fontId="13" fillId="0" borderId="0" xfId="3" applyFont="1" applyAlignment="1">
      <alignment vertical="top"/>
    </xf>
    <xf numFmtId="0" fontId="13" fillId="0" borderId="9" xfId="3" applyFont="1" applyBorder="1" applyAlignment="1">
      <alignment vertical="top"/>
    </xf>
    <xf numFmtId="0" fontId="12" fillId="0" borderId="8" xfId="3" applyFont="1" applyBorder="1"/>
    <xf numFmtId="0" fontId="13" fillId="0" borderId="8" xfId="3" applyFont="1" applyBorder="1"/>
    <xf numFmtId="0" fontId="13" fillId="0" borderId="0" xfId="3" applyFont="1"/>
    <xf numFmtId="0" fontId="13" fillId="0" borderId="9" xfId="3" applyFont="1" applyBorder="1"/>
    <xf numFmtId="0" fontId="17" fillId="0" borderId="10" xfId="3" applyFont="1" applyBorder="1"/>
    <xf numFmtId="0" fontId="17" fillId="0" borderId="11" xfId="3" applyFont="1" applyBorder="1"/>
    <xf numFmtId="0" fontId="9" fillId="0" borderId="11" xfId="3" applyBorder="1"/>
    <xf numFmtId="0" fontId="9" fillId="0" borderId="12" xfId="3" applyBorder="1"/>
    <xf numFmtId="0" fontId="17" fillId="0" borderId="10" xfId="3" applyFont="1" applyBorder="1" applyAlignment="1">
      <alignment horizontal="left" vertical="top"/>
    </xf>
    <xf numFmtId="0" fontId="17" fillId="0" borderId="11" xfId="3" applyFont="1" applyBorder="1" applyAlignment="1">
      <alignment horizontal="left" vertical="top"/>
    </xf>
    <xf numFmtId="0" fontId="17" fillId="0" borderId="12" xfId="3" applyFont="1" applyBorder="1" applyAlignment="1">
      <alignment horizontal="left" vertical="top"/>
    </xf>
    <xf numFmtId="0" fontId="13" fillId="0" borderId="10" xfId="3" applyFont="1" applyBorder="1" applyAlignment="1">
      <alignment vertical="top"/>
    </xf>
    <xf numFmtId="0" fontId="13" fillId="0" borderId="11" xfId="3" applyFont="1" applyBorder="1" applyAlignment="1">
      <alignment vertical="top"/>
    </xf>
    <xf numFmtId="0" fontId="13" fillId="0" borderId="12" xfId="3" applyFont="1" applyBorder="1" applyAlignment="1">
      <alignment vertical="top"/>
    </xf>
    <xf numFmtId="0" fontId="12" fillId="0" borderId="2" xfId="3" applyFont="1" applyBorder="1" applyAlignment="1">
      <alignment horizontal="center" vertical="center" wrapText="1"/>
    </xf>
    <xf numFmtId="0" fontId="12" fillId="0" borderId="2" xfId="3" applyFont="1" applyBorder="1" applyAlignment="1">
      <alignment horizontal="center" vertical="center"/>
    </xf>
    <xf numFmtId="0" fontId="12" fillId="0" borderId="4" xfId="3" applyFont="1" applyBorder="1" applyAlignment="1">
      <alignment horizontal="center" vertical="center" wrapText="1"/>
    </xf>
    <xf numFmtId="0" fontId="15" fillId="0" borderId="0" xfId="3" applyFont="1" applyAlignment="1">
      <alignment horizontal="center" vertical="center" wrapText="1"/>
    </xf>
    <xf numFmtId="0" fontId="18" fillId="0" borderId="0" xfId="3" applyFont="1"/>
    <xf numFmtId="0" fontId="20" fillId="0" borderId="2" xfId="3" applyFont="1" applyBorder="1" applyAlignment="1">
      <alignment horizontal="center" wrapText="1"/>
    </xf>
    <xf numFmtId="0" fontId="8" fillId="0" borderId="2" xfId="3" applyFont="1" applyBorder="1" applyAlignment="1">
      <alignment horizontal="center" wrapText="1"/>
    </xf>
    <xf numFmtId="8" fontId="2" fillId="0" borderId="2" xfId="3" quotePrefix="1" applyNumberFormat="1" applyFont="1" applyBorder="1" applyAlignment="1">
      <alignment horizontal="center" vertical="center" wrapText="1"/>
    </xf>
    <xf numFmtId="0" fontId="8" fillId="0" borderId="0" xfId="3" applyFont="1" applyAlignment="1">
      <alignment horizontal="center" vertical="center" wrapText="1"/>
    </xf>
    <xf numFmtId="0" fontId="1" fillId="0" borderId="2" xfId="3" applyFont="1" applyBorder="1" applyAlignment="1">
      <alignment horizontal="center" wrapText="1"/>
    </xf>
    <xf numFmtId="8" fontId="10" fillId="0" borderId="0" xfId="3" applyNumberFormat="1" applyFont="1" applyAlignment="1">
      <alignment horizontal="right"/>
    </xf>
    <xf numFmtId="9" fontId="1" fillId="0" borderId="2" xfId="3" quotePrefix="1" applyNumberFormat="1" applyFont="1" applyBorder="1" applyAlignment="1">
      <alignment horizontal="center" wrapText="1"/>
    </xf>
    <xf numFmtId="40" fontId="5" fillId="0" borderId="2" xfId="3" applyNumberFormat="1" applyFont="1" applyBorder="1" applyAlignment="1">
      <alignment horizontal="center"/>
    </xf>
    <xf numFmtId="0" fontId="8" fillId="0" borderId="0" xfId="3" applyFont="1" applyAlignment="1">
      <alignment horizontal="right" vertical="center"/>
    </xf>
    <xf numFmtId="8" fontId="3" fillId="0" borderId="0" xfId="3" applyNumberFormat="1" applyFont="1" applyAlignment="1">
      <alignment horizontal="center" vertical="center"/>
    </xf>
    <xf numFmtId="0" fontId="28" fillId="0" borderId="0" xfId="3" applyFont="1"/>
    <xf numFmtId="40" fontId="8" fillId="4" borderId="2" xfId="3" applyNumberFormat="1" applyFont="1" applyFill="1" applyBorder="1" applyAlignment="1">
      <alignment horizontal="center" vertical="center" wrapText="1"/>
    </xf>
    <xf numFmtId="0" fontId="29" fillId="0" borderId="2" xfId="3" applyFont="1" applyBorder="1" applyAlignment="1" applyProtection="1">
      <alignment horizontal="center" vertical="center"/>
      <protection locked="0"/>
    </xf>
    <xf numFmtId="0" fontId="29" fillId="0" borderId="2" xfId="3" applyFont="1" applyBorder="1" applyAlignment="1" applyProtection="1">
      <alignment horizontal="right" vertical="center"/>
      <protection locked="0"/>
    </xf>
    <xf numFmtId="0" fontId="29" fillId="0" borderId="17" xfId="3" applyFont="1" applyBorder="1" applyAlignment="1" applyProtection="1">
      <alignment horizontal="center" vertical="center"/>
      <protection locked="0"/>
    </xf>
    <xf numFmtId="0" fontId="9" fillId="0" borderId="6" xfId="3" applyBorder="1" applyAlignment="1">
      <alignment horizontal="center"/>
    </xf>
    <xf numFmtId="0" fontId="9" fillId="0" borderId="6" xfId="3" applyBorder="1"/>
    <xf numFmtId="0" fontId="13" fillId="0" borderId="0" xfId="3" applyFont="1" applyBorder="1"/>
    <xf numFmtId="44" fontId="9" fillId="0" borderId="0" xfId="3" applyNumberFormat="1"/>
    <xf numFmtId="44" fontId="19" fillId="0" borderId="13" xfId="1" applyNumberFormat="1" applyBorder="1" applyAlignment="1">
      <alignment horizontal="right" wrapText="1"/>
    </xf>
    <xf numFmtId="0" fontId="9" fillId="0" borderId="0" xfId="3" applyNumberFormat="1"/>
    <xf numFmtId="2" fontId="9" fillId="0" borderId="0" xfId="0" applyNumberFormat="1" applyFont="1"/>
    <xf numFmtId="43" fontId="7" fillId="0" borderId="14" xfId="4" applyFont="1" applyBorder="1" applyAlignment="1">
      <alignment horizontal="right"/>
    </xf>
    <xf numFmtId="43" fontId="7" fillId="0" borderId="2" xfId="4" applyFont="1" applyBorder="1" applyAlignment="1">
      <alignment horizontal="right"/>
    </xf>
    <xf numFmtId="43" fontId="7" fillId="0" borderId="24" xfId="4" applyFont="1" applyBorder="1" applyAlignment="1">
      <alignment horizontal="right"/>
    </xf>
    <xf numFmtId="43" fontId="7" fillId="0" borderId="23" xfId="4" applyFont="1" applyBorder="1" applyAlignment="1">
      <alignment horizontal="right"/>
    </xf>
    <xf numFmtId="43" fontId="7" fillId="7" borderId="4" xfId="4" applyFont="1" applyFill="1" applyBorder="1" applyAlignment="1" applyProtection="1">
      <alignment horizontal="right"/>
      <protection locked="0"/>
    </xf>
    <xf numFmtId="43" fontId="5" fillId="0" borderId="2" xfId="4" applyFont="1" applyBorder="1" applyAlignment="1">
      <alignment horizontal="right"/>
    </xf>
    <xf numFmtId="43" fontId="5" fillId="0" borderId="17" xfId="4" applyFont="1" applyBorder="1" applyAlignment="1">
      <alignment horizontal="right"/>
    </xf>
    <xf numFmtId="40" fontId="7" fillId="0" borderId="2" xfId="3" applyNumberFormat="1" applyFont="1" applyFill="1" applyBorder="1" applyAlignment="1">
      <alignment horizontal="center"/>
    </xf>
    <xf numFmtId="0" fontId="9" fillId="0" borderId="0" xfId="3" applyProtection="1"/>
    <xf numFmtId="0" fontId="13" fillId="0" borderId="5" xfId="3" applyFont="1" applyBorder="1" applyAlignment="1">
      <alignment horizontal="center"/>
    </xf>
    <xf numFmtId="0" fontId="13" fillId="0" borderId="6" xfId="3" applyFont="1" applyBorder="1" applyAlignment="1">
      <alignment horizontal="center"/>
    </xf>
    <xf numFmtId="0" fontId="13" fillId="0" borderId="7" xfId="3" applyFont="1" applyBorder="1" applyAlignment="1">
      <alignment horizontal="center"/>
    </xf>
    <xf numFmtId="49" fontId="5" fillId="0" borderId="10" xfId="3" applyNumberFormat="1" applyFont="1" applyBorder="1" applyAlignment="1" applyProtection="1">
      <alignment horizontal="center"/>
      <protection locked="0"/>
    </xf>
    <xf numFmtId="49" fontId="5" fillId="0" borderId="11" xfId="3" applyNumberFormat="1" applyFont="1" applyBorder="1" applyAlignment="1" applyProtection="1">
      <alignment horizontal="center"/>
      <protection locked="0"/>
    </xf>
    <xf numFmtId="49" fontId="5" fillId="0" borderId="12" xfId="3" applyNumberFormat="1" applyFont="1" applyBorder="1" applyAlignment="1" applyProtection="1">
      <alignment horizontal="center"/>
      <protection locked="0"/>
    </xf>
    <xf numFmtId="0" fontId="12" fillId="0" borderId="5" xfId="3" applyFont="1" applyBorder="1" applyAlignment="1">
      <alignment horizontal="center" vertical="top"/>
    </xf>
    <xf numFmtId="0" fontId="12" fillId="0" borderId="6" xfId="3" applyFont="1" applyBorder="1" applyAlignment="1">
      <alignment horizontal="center" vertical="top"/>
    </xf>
    <xf numFmtId="0" fontId="12" fillId="0" borderId="7" xfId="3" applyFont="1" applyBorder="1" applyAlignment="1">
      <alignment horizontal="center" vertical="top"/>
    </xf>
    <xf numFmtId="49" fontId="5" fillId="0" borderId="8" xfId="3" applyNumberFormat="1" applyFont="1" applyBorder="1" applyAlignment="1" applyProtection="1">
      <alignment horizontal="center" vertical="top"/>
      <protection locked="0"/>
    </xf>
    <xf numFmtId="49" fontId="5" fillId="0" borderId="0" xfId="3" applyNumberFormat="1" applyFont="1" applyAlignment="1" applyProtection="1">
      <alignment horizontal="center" vertical="top"/>
      <protection locked="0"/>
    </xf>
    <xf numFmtId="49" fontId="5" fillId="0" borderId="9" xfId="3" applyNumberFormat="1" applyFont="1" applyBorder="1" applyAlignment="1" applyProtection="1">
      <alignment horizontal="center" vertical="top"/>
      <protection locked="0"/>
    </xf>
    <xf numFmtId="0" fontId="4" fillId="0" borderId="0" xfId="3" applyFont="1" applyAlignment="1">
      <alignment horizontal="center"/>
    </xf>
    <xf numFmtId="0" fontId="14" fillId="0" borderId="0" xfId="3" applyFont="1" applyAlignment="1">
      <alignment horizontal="center"/>
    </xf>
    <xf numFmtId="49" fontId="5" fillId="0" borderId="10" xfId="3" quotePrefix="1" applyNumberFormat="1" applyFont="1" applyBorder="1" applyAlignment="1" applyProtection="1">
      <alignment horizontal="center"/>
      <protection locked="0"/>
    </xf>
    <xf numFmtId="49" fontId="5" fillId="0" borderId="11" xfId="3" quotePrefix="1" applyNumberFormat="1" applyFont="1" applyBorder="1" applyAlignment="1" applyProtection="1">
      <alignment horizontal="center"/>
      <protection locked="0"/>
    </xf>
    <xf numFmtId="49" fontId="5" fillId="0" borderId="12" xfId="3" quotePrefix="1" applyNumberFormat="1" applyFont="1" applyBorder="1" applyAlignment="1" applyProtection="1">
      <alignment horizontal="center"/>
      <protection locked="0"/>
    </xf>
    <xf numFmtId="49" fontId="5" fillId="0" borderId="8" xfId="3" applyNumberFormat="1" applyFont="1" applyBorder="1" applyAlignment="1" applyProtection="1">
      <alignment horizontal="center" vertical="top" wrapText="1"/>
      <protection locked="0"/>
    </xf>
    <xf numFmtId="49" fontId="5" fillId="0" borderId="0" xfId="3" applyNumberFormat="1" applyFont="1" applyAlignment="1" applyProtection="1">
      <alignment horizontal="center" vertical="top" wrapText="1"/>
      <protection locked="0"/>
    </xf>
    <xf numFmtId="49" fontId="5" fillId="0" borderId="9" xfId="3" applyNumberFormat="1" applyFont="1" applyBorder="1" applyAlignment="1" applyProtection="1">
      <alignment horizontal="center" vertical="top" wrapText="1"/>
      <protection locked="0"/>
    </xf>
    <xf numFmtId="49" fontId="5" fillId="0" borderId="0" xfId="3" applyNumberFormat="1" applyFont="1" applyBorder="1" applyAlignment="1" applyProtection="1">
      <alignment horizontal="center" vertical="top"/>
      <protection locked="0"/>
    </xf>
    <xf numFmtId="0" fontId="5" fillId="0" borderId="8" xfId="3" applyFont="1" applyBorder="1" applyAlignment="1" applyProtection="1">
      <alignment horizontal="left"/>
      <protection locked="0"/>
    </xf>
    <xf numFmtId="0" fontId="5" fillId="0" borderId="0" xfId="3" applyFont="1" applyAlignment="1" applyProtection="1">
      <alignment horizontal="left"/>
      <protection locked="0"/>
    </xf>
    <xf numFmtId="0" fontId="8" fillId="0" borderId="14" xfId="3" applyFont="1" applyBorder="1" applyAlignment="1">
      <alignment horizontal="center" vertical="center"/>
    </xf>
    <xf numFmtId="0" fontId="8" fillId="0" borderId="15" xfId="3" applyFont="1" applyBorder="1" applyAlignment="1">
      <alignment horizontal="center" vertical="center"/>
    </xf>
    <xf numFmtId="0" fontId="8" fillId="0" borderId="16" xfId="3" applyFont="1" applyBorder="1" applyAlignment="1">
      <alignment horizontal="center" vertical="center"/>
    </xf>
    <xf numFmtId="0" fontId="15" fillId="0" borderId="14" xfId="3" applyFont="1" applyBorder="1" applyAlignment="1">
      <alignment wrapText="1"/>
    </xf>
    <xf numFmtId="0" fontId="15" fillId="0" borderId="15" xfId="3" applyFont="1" applyBorder="1" applyAlignment="1">
      <alignment wrapText="1"/>
    </xf>
    <xf numFmtId="0" fontId="15" fillId="0" borderId="16" xfId="3" applyFont="1" applyBorder="1" applyAlignment="1">
      <alignment wrapText="1"/>
    </xf>
    <xf numFmtId="0" fontId="12" fillId="0" borderId="14" xfId="3" applyFont="1" applyBorder="1" applyAlignment="1">
      <alignment horizontal="center" vertical="center" wrapText="1"/>
    </xf>
    <xf numFmtId="0" fontId="12" fillId="0" borderId="16" xfId="3" applyFont="1" applyBorder="1" applyAlignment="1">
      <alignment horizontal="center" vertical="center" wrapText="1"/>
    </xf>
    <xf numFmtId="0" fontId="9" fillId="0" borderId="8" xfId="3" applyBorder="1" applyAlignment="1">
      <alignment horizontal="center"/>
    </xf>
    <xf numFmtId="0" fontId="9" fillId="0" borderId="0" xfId="3" applyAlignment="1">
      <alignment horizontal="center"/>
    </xf>
    <xf numFmtId="49" fontId="22" fillId="0" borderId="11" xfId="3" applyNumberFormat="1" applyFont="1" applyBorder="1" applyAlignment="1" applyProtection="1">
      <alignment horizontal="left" indent="1"/>
      <protection locked="0"/>
    </xf>
    <xf numFmtId="49" fontId="22" fillId="0" borderId="12" xfId="3" applyNumberFormat="1" applyFont="1" applyBorder="1" applyAlignment="1" applyProtection="1">
      <alignment horizontal="left" indent="1"/>
      <protection locked="0"/>
    </xf>
    <xf numFmtId="0" fontId="9" fillId="0" borderId="14" xfId="3" applyBorder="1" applyAlignment="1">
      <alignment horizontal="center"/>
    </xf>
    <xf numFmtId="0" fontId="9" fillId="0" borderId="16" xfId="3" applyBorder="1" applyAlignment="1">
      <alignment horizontal="center"/>
    </xf>
    <xf numFmtId="43" fontId="7" fillId="0" borderId="14" xfId="4" applyFont="1" applyBorder="1" applyAlignment="1">
      <alignment horizontal="right"/>
    </xf>
    <xf numFmtId="43" fontId="7" fillId="0" borderId="16" xfId="4" applyFont="1" applyBorder="1" applyAlignment="1">
      <alignment horizontal="right"/>
    </xf>
    <xf numFmtId="0" fontId="20" fillId="0" borderId="14" xfId="3" applyFont="1" applyBorder="1" applyAlignment="1">
      <alignment horizontal="center" wrapText="1"/>
    </xf>
    <xf numFmtId="0" fontId="20" fillId="0" borderId="16" xfId="3" applyFont="1" applyBorder="1" applyAlignment="1">
      <alignment horizontal="center" wrapText="1"/>
    </xf>
    <xf numFmtId="8" fontId="2" fillId="0" borderId="14" xfId="3" quotePrefix="1" applyNumberFormat="1" applyFont="1" applyBorder="1" applyAlignment="1">
      <alignment horizontal="center" vertical="center" wrapText="1"/>
    </xf>
    <xf numFmtId="8" fontId="2" fillId="0" borderId="16" xfId="3" quotePrefix="1" applyNumberFormat="1" applyFont="1" applyBorder="1" applyAlignment="1">
      <alignment horizontal="center" vertical="center" wrapText="1"/>
    </xf>
    <xf numFmtId="43" fontId="7" fillId="0" borderId="24" xfId="4" applyFont="1" applyBorder="1" applyAlignment="1">
      <alignment horizontal="right"/>
    </xf>
    <xf numFmtId="43" fontId="7" fillId="0" borderId="25" xfId="4" applyFont="1" applyBorder="1" applyAlignment="1">
      <alignment horizontal="right"/>
    </xf>
    <xf numFmtId="0" fontId="11" fillId="0" borderId="14" xfId="3" applyFont="1" applyBorder="1" applyAlignment="1">
      <alignment horizontal="center" vertical="center"/>
    </xf>
    <xf numFmtId="0" fontId="11" fillId="0" borderId="15" xfId="3" applyFont="1" applyBorder="1" applyAlignment="1">
      <alignment horizontal="center" vertical="center"/>
    </xf>
    <xf numFmtId="0" fontId="11" fillId="0" borderId="16" xfId="3" applyFont="1" applyBorder="1" applyAlignment="1">
      <alignment horizontal="center" vertical="center"/>
    </xf>
    <xf numFmtId="43" fontId="7" fillId="7" borderId="10" xfId="4" applyFont="1" applyFill="1" applyBorder="1" applyAlignment="1" applyProtection="1">
      <alignment horizontal="center"/>
      <protection locked="0"/>
    </xf>
    <xf numFmtId="43" fontId="7" fillId="7" borderId="12" xfId="4" applyFont="1" applyFill="1" applyBorder="1" applyAlignment="1" applyProtection="1">
      <alignment horizontal="center"/>
      <protection locked="0"/>
    </xf>
    <xf numFmtId="43" fontId="7" fillId="7" borderId="10" xfId="4" applyFont="1" applyFill="1" applyBorder="1" applyAlignment="1" applyProtection="1">
      <alignment horizontal="right"/>
      <protection locked="0"/>
    </xf>
    <xf numFmtId="43" fontId="7" fillId="7" borderId="12" xfId="4" applyFont="1" applyFill="1" applyBorder="1" applyAlignment="1" applyProtection="1">
      <alignment horizontal="right"/>
      <protection locked="0"/>
    </xf>
    <xf numFmtId="8" fontId="16" fillId="0" borderId="18" xfId="3" applyNumberFormat="1" applyFont="1" applyBorder="1" applyAlignment="1">
      <alignment horizontal="center" vertical="center"/>
    </xf>
    <xf numFmtId="8" fontId="16" fillId="0" borderId="19" xfId="3" applyNumberFormat="1" applyFont="1" applyBorder="1" applyAlignment="1">
      <alignment horizontal="center" vertical="center"/>
    </xf>
    <xf numFmtId="8" fontId="16" fillId="0" borderId="20" xfId="3" applyNumberFormat="1" applyFont="1" applyBorder="1" applyAlignment="1">
      <alignment horizontal="center" vertical="center"/>
    </xf>
    <xf numFmtId="0" fontId="8" fillId="4" borderId="14" xfId="3" applyFont="1" applyFill="1" applyBorder="1" applyAlignment="1">
      <alignment horizontal="center" vertical="center" wrapText="1"/>
    </xf>
    <xf numFmtId="0" fontId="8" fillId="4" borderId="15" xfId="3" applyFont="1" applyFill="1" applyBorder="1" applyAlignment="1">
      <alignment horizontal="center" vertical="center" wrapText="1"/>
    </xf>
    <xf numFmtId="0" fontId="8" fillId="4" borderId="16" xfId="3" applyFont="1" applyFill="1" applyBorder="1" applyAlignment="1">
      <alignment horizontal="center" vertical="center" wrapText="1"/>
    </xf>
    <xf numFmtId="0" fontId="29" fillId="0" borderId="2" xfId="3" applyFont="1" applyBorder="1" applyAlignment="1" applyProtection="1">
      <alignment horizontal="center" vertical="center"/>
      <protection locked="0"/>
    </xf>
    <xf numFmtId="164" fontId="29" fillId="0" borderId="2" xfId="3" applyNumberFormat="1" applyFont="1" applyBorder="1" applyAlignment="1" applyProtection="1">
      <alignment horizontal="center" vertical="center"/>
      <protection locked="0"/>
    </xf>
    <xf numFmtId="0" fontId="6" fillId="0" borderId="14" xfId="3" applyFont="1" applyBorder="1" applyAlignment="1">
      <alignment horizontal="center" vertical="center"/>
    </xf>
    <xf numFmtId="0" fontId="6" fillId="0" borderId="15" xfId="3" applyFont="1" applyBorder="1" applyAlignment="1">
      <alignment horizontal="center" vertical="center"/>
    </xf>
    <xf numFmtId="0" fontId="6" fillId="0" borderId="16" xfId="3" applyFont="1" applyBorder="1" applyAlignment="1">
      <alignment horizontal="center" vertical="center"/>
    </xf>
    <xf numFmtId="43" fontId="5" fillId="0" borderId="14" xfId="4" applyFont="1" applyBorder="1" applyAlignment="1">
      <alignment horizontal="center"/>
    </xf>
    <xf numFmtId="43" fontId="5" fillId="0" borderId="16" xfId="4" applyFont="1" applyBorder="1" applyAlignment="1">
      <alignment horizontal="center"/>
    </xf>
    <xf numFmtId="43" fontId="5" fillId="0" borderId="14" xfId="4" applyFont="1" applyBorder="1" applyAlignment="1">
      <alignment horizontal="right"/>
    </xf>
    <xf numFmtId="43" fontId="5" fillId="0" borderId="16" xfId="4" applyFont="1" applyBorder="1" applyAlignment="1">
      <alignment horizontal="right"/>
    </xf>
    <xf numFmtId="0" fontId="8" fillId="0" borderId="10" xfId="3" applyFont="1" applyBorder="1" applyAlignment="1" applyProtection="1">
      <alignment horizontal="left" vertical="center" wrapText="1"/>
      <protection locked="0"/>
    </xf>
    <xf numFmtId="0" fontId="8" fillId="0" borderId="11" xfId="3" applyFont="1" applyBorder="1" applyAlignment="1" applyProtection="1">
      <alignment horizontal="left" vertical="center" wrapText="1"/>
      <protection locked="0"/>
    </xf>
    <xf numFmtId="0" fontId="8" fillId="0" borderId="15" xfId="3" applyFont="1" applyBorder="1" applyAlignment="1" applyProtection="1">
      <alignment horizontal="left" vertical="center" wrapText="1"/>
      <protection locked="0"/>
    </xf>
    <xf numFmtId="0" fontId="8" fillId="0" borderId="16" xfId="3" applyFont="1" applyBorder="1" applyAlignment="1" applyProtection="1">
      <alignment horizontal="left" vertical="center" wrapText="1"/>
      <protection locked="0"/>
    </xf>
    <xf numFmtId="0" fontId="27" fillId="0" borderId="5" xfId="3" applyFont="1" applyBorder="1" applyAlignment="1">
      <alignment horizontal="right" vertical="center"/>
    </xf>
    <xf numFmtId="0" fontId="27" fillId="0" borderId="6" xfId="3" applyFont="1" applyBorder="1" applyAlignment="1">
      <alignment horizontal="right" vertical="center"/>
    </xf>
    <xf numFmtId="164" fontId="29" fillId="0" borderId="14" xfId="3" applyNumberFormat="1" applyFont="1" applyBorder="1" applyAlignment="1" applyProtection="1">
      <alignment horizontal="center" vertical="center"/>
      <protection locked="0"/>
    </xf>
    <xf numFmtId="164" fontId="29" fillId="0" borderId="15" xfId="3" applyNumberFormat="1" applyFont="1" applyBorder="1" applyAlignment="1" applyProtection="1">
      <alignment horizontal="center" vertical="center"/>
      <protection locked="0"/>
    </xf>
    <xf numFmtId="164" fontId="29" fillId="0" borderId="16" xfId="3" applyNumberFormat="1" applyFont="1" applyBorder="1" applyAlignment="1" applyProtection="1">
      <alignment horizontal="center" vertical="center"/>
      <protection locked="0"/>
    </xf>
    <xf numFmtId="0" fontId="9" fillId="0" borderId="11" xfId="3" applyBorder="1" applyAlignment="1">
      <alignment horizontal="center"/>
    </xf>
    <xf numFmtId="0" fontId="9" fillId="0" borderId="6" xfId="3" applyBorder="1" applyAlignment="1">
      <alignment horizontal="left" vertical="top"/>
    </xf>
    <xf numFmtId="0" fontId="9" fillId="0" borderId="11" xfId="3" applyBorder="1" applyAlignment="1" applyProtection="1">
      <alignment horizontal="center"/>
      <protection locked="0"/>
    </xf>
    <xf numFmtId="0" fontId="22" fillId="0" borderId="6" xfId="3" applyFont="1" applyBorder="1" applyAlignment="1">
      <alignment horizontal="center" vertical="center"/>
    </xf>
    <xf numFmtId="0" fontId="9" fillId="0" borderId="6" xfId="3" applyBorder="1" applyAlignment="1">
      <alignment horizontal="center" vertical="center"/>
    </xf>
    <xf numFmtId="0" fontId="9" fillId="0" borderId="11" xfId="3" applyBorder="1" applyAlignment="1" applyProtection="1">
      <alignment horizontal="left" vertical="top"/>
      <protection locked="0"/>
    </xf>
    <xf numFmtId="164" fontId="29" fillId="0" borderId="17" xfId="3" applyNumberFormat="1" applyFont="1" applyBorder="1" applyAlignment="1" applyProtection="1">
      <alignment horizontal="center" vertical="center"/>
      <protection locked="0"/>
    </xf>
  </cellXfs>
  <cellStyles count="5">
    <cellStyle name="Comma" xfId="4" builtinId="3"/>
    <cellStyle name="Normal" xfId="0" builtinId="0"/>
    <cellStyle name="Normal 2" xfId="3"/>
    <cellStyle name="Normal_Rate_Key" xfId="1"/>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16</xdr:col>
      <xdr:colOff>1066800</xdr:colOff>
      <xdr:row>9</xdr:row>
      <xdr:rowOff>57150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12401550" y="2228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11</xdr:col>
      <xdr:colOff>149678</xdr:colOff>
      <xdr:row>26</xdr:row>
      <xdr:rowOff>110456</xdr:rowOff>
    </xdr:from>
    <xdr:to>
      <xdr:col>16</xdr:col>
      <xdr:colOff>0</xdr:colOff>
      <xdr:row>39</xdr:row>
      <xdr:rowOff>33618</xdr:rowOff>
    </xdr:to>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8036378" y="7825706"/>
          <a:ext cx="3298372" cy="44284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00"/>
            </a:lnSpc>
          </a:pPr>
          <a:r>
            <a:rPr lang="en-US" sz="800"/>
            <a:t>   The undersigned, as the authorized representative of the Signatory Contractor herein agrees to comply with the wages, hours and working conditions of the Collective Bargaining Agreement between the Hawaii Regional Council of Carpenters (hereinafter HRCC), and Signatory Contractor members of the General Contractors Labor Association and the Building Industry Labor Association, Hawaii Wall and Ceiling Industry Association, and independent Signatory Contractors (hereinafter Contractor).</a:t>
          </a:r>
        </a:p>
        <a:p>
          <a:pPr>
            <a:lnSpc>
              <a:spcPts val="900"/>
            </a:lnSpc>
          </a:pPr>
          <a:r>
            <a:rPr lang="en-US" sz="800"/>
            <a:t>     The Contractor hereby adopts and agrees to be bound by the Trust agreements and amendments thereto of the Hawaii Carpenters Health &amp; Welfare Fund, Hawaii Carpenters Apprenticeship and Training Fund, Hawaii Carpenters Vacation and Holiday Fund, Hawaii Carpenters Financial Security Fund, Hawaii Carpenters Market Recovery Program, Hawaii Carpenters 401(k) Plan, Hawaii Carpenters Vacation Administration Account and rules and regulations adopted thereunder by the Trustees.</a:t>
          </a:r>
          <a:br>
            <a:rPr lang="en-US" sz="800"/>
          </a:br>
          <a:r>
            <a:rPr lang="en-US" sz="800"/>
            <a:t>     I further certify (i) that Hawaii Benefit Administrators, Inc. ("HBAI") is designated by the Contractor as his or its agent to receive supplemental dues authorizations from his or its employees pursuant to Section 302(c)(4) of the Labor Management Relations Act of 1947, as amended, (ii) that HBAI is directed by the Contractor to (a) deposit the monies reported herein under the Vacation &amp; Holiday Fund in a special account, (b) transfer monthly from such account the supplemental dues paid with respect to the work of each employee who has on file with HBAI an unrevoked supplemental dues authorization in a form complying with law to HRCC as supplemental dues, and (c) transfer the remaining monies in said account to the Hawaii Carpenters Vacation &amp; Holiday Fund for credit to the accounts of the other employees.</a:t>
          </a:r>
        </a:p>
        <a:p>
          <a:pPr>
            <a:lnSpc>
              <a:spcPts val="900"/>
            </a:lnSpc>
          </a:pPr>
          <a:r>
            <a:rPr lang="en-US" sz="800"/>
            <a:t>     I do hereby certify under penalty of perjury that the employees listed on this report form constitute all the employees for who I am required to make payments to the various Trust Funds and that the hours shown for each employee are the total hours for which he/she worked or was paid.  I understand that an incorrect Social Security Number provided for an employee may result in incorrect contributions being paid to the wrong employee.  I, as the Employer, will be solely responsible for any lost or misplaced contributions resulting from such errors.  I will also be responsible for any lost or misplaced contributions resulting from any apprentice adjustments, and any discrepancies found through audit.</a:t>
          </a:r>
        </a:p>
      </xdr:txBody>
    </xdr:sp>
    <xdr:clientData/>
  </xdr:twoCellAnchor>
  <xdr:twoCellAnchor>
    <xdr:from>
      <xdr:col>8</xdr:col>
      <xdr:colOff>33618</xdr:colOff>
      <xdr:row>3</xdr:row>
      <xdr:rowOff>32863</xdr:rowOff>
    </xdr:from>
    <xdr:to>
      <xdr:col>11</xdr:col>
      <xdr:colOff>537882</xdr:colOff>
      <xdr:row>13</xdr:row>
      <xdr:rowOff>217715</xdr:rowOff>
    </xdr:to>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5691468" y="756763"/>
          <a:ext cx="2733114" cy="26899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050" b="1" i="0" u="none" strike="noStrike" kern="0" cap="none" spc="0" normalizeH="0" baseline="0" noProof="0">
              <a:ln>
                <a:noFill/>
              </a:ln>
              <a:solidFill>
                <a:prstClr val="black"/>
              </a:solidFill>
              <a:effectLst/>
              <a:uLnTx/>
              <a:uFillTx/>
              <a:latin typeface="+mn-lt"/>
              <a:ea typeface="+mn-ea"/>
              <a:cs typeface="+mn-cs"/>
            </a:rPr>
            <a:t>THIS REPORT </a:t>
          </a:r>
          <a:r>
            <a:rPr kumimoji="0" lang="en-US" sz="1050" b="1" i="0" u="sng" strike="noStrike" kern="0" cap="none" spc="0" normalizeH="0" baseline="0" noProof="0">
              <a:ln>
                <a:noFill/>
              </a:ln>
              <a:solidFill>
                <a:prstClr val="black"/>
              </a:solidFill>
              <a:effectLst/>
              <a:uLnTx/>
              <a:uFillTx/>
              <a:latin typeface="+mn-lt"/>
              <a:ea typeface="+mn-ea"/>
              <a:cs typeface="+mn-cs"/>
            </a:rPr>
            <a:t>MUST BE FILED</a:t>
          </a:r>
          <a:r>
            <a:rPr kumimoji="0" lang="en-US" sz="1050" b="1" i="0" u="none" strike="noStrike" kern="0" cap="none" spc="0" normalizeH="0" baseline="0" noProof="0">
              <a:ln>
                <a:noFill/>
              </a:ln>
              <a:solidFill>
                <a:prstClr val="black"/>
              </a:solidFill>
              <a:effectLst/>
              <a:uLnTx/>
              <a:uFillTx/>
              <a:latin typeface="+mn-lt"/>
              <a:ea typeface="+mn-ea"/>
              <a:cs typeface="+mn-cs"/>
            </a:rPr>
            <a:t> EVEN THOUGH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050" b="1" i="0" u="none" strike="noStrike" kern="0" cap="none" spc="0" normalizeH="0" baseline="0" noProof="0">
              <a:ln>
                <a:noFill/>
              </a:ln>
              <a:solidFill>
                <a:prstClr val="black"/>
              </a:solidFill>
              <a:effectLst/>
              <a:uLnTx/>
              <a:uFillTx/>
              <a:latin typeface="+mn-lt"/>
              <a:ea typeface="+mn-ea"/>
              <a:cs typeface="+mn-cs"/>
            </a:rPr>
            <a:t>NO EMPLOYEES WORKED THIS MONTH.</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000" b="1" i="0" u="none" strike="noStrike" kern="0" cap="none" spc="0" normalizeH="0" baseline="0" noProof="0">
              <a:ln>
                <a:noFill/>
              </a:ln>
              <a:solidFill>
                <a:prstClr val="black"/>
              </a:solidFill>
              <a:effectLst/>
              <a:uLnTx/>
              <a:uFillTx/>
              <a:latin typeface="+mn-lt"/>
              <a:ea typeface="+mn-ea"/>
              <a:cs typeface="+mn-cs"/>
            </a:rPr>
            <a:t>NO HOURS TO REPORT FOR THIS AGREEMENT:</a:t>
          </a:r>
          <a:endParaRPr kumimoji="0" lang="en-US" sz="10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                </a:t>
          </a:r>
          <a:r>
            <a:rPr kumimoji="0" lang="en-US" sz="900" b="0" i="0" u="none" strike="noStrike" kern="0" cap="none" spc="0" normalizeH="0" baseline="0" noProof="0">
              <a:ln>
                <a:noFill/>
              </a:ln>
              <a:solidFill>
                <a:prstClr val="black"/>
              </a:solidFill>
              <a:effectLst/>
              <a:uLnTx/>
              <a:uFillTx/>
              <a:latin typeface="+mn-lt"/>
              <a:ea typeface="+mn-ea"/>
              <a:cs typeface="+mn-cs"/>
            </a:rPr>
            <a:t>CONTINUE MAILING REPORT FORMS.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8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800" b="0" i="0" u="none" strike="noStrike" kern="0" cap="none" spc="0" normalizeH="0" baseline="0" noProof="0">
              <a:ln>
                <a:noFill/>
              </a:ln>
              <a:solidFill>
                <a:prstClr val="black"/>
              </a:solidFill>
              <a:effectLst/>
              <a:uLnTx/>
              <a:uFillTx/>
              <a:latin typeface="+mn-lt"/>
              <a:ea typeface="+mn-ea"/>
              <a:cs typeface="+mn-cs"/>
            </a:rPr>
            <a:t>                </a:t>
          </a:r>
          <a:r>
            <a:rPr kumimoji="0" lang="en-US" sz="900" b="0" i="0" u="none" strike="noStrike" kern="0" cap="none" spc="0" normalizeH="0" baseline="0" noProof="0">
              <a:ln>
                <a:noFill/>
              </a:ln>
              <a:solidFill>
                <a:prstClr val="black"/>
              </a:solidFill>
              <a:effectLst/>
              <a:uLnTx/>
              <a:uFillTx/>
              <a:latin typeface="+mn-lt"/>
              <a:ea typeface="+mn-ea"/>
              <a:cs typeface="+mn-cs"/>
            </a:rPr>
            <a:t>REQUESTING INACTIVE STATUS.  WE DO</a:t>
          </a:r>
          <a:br>
            <a:rPr kumimoji="0" lang="en-US" sz="900" b="0" i="0" u="none" strike="noStrike" kern="0" cap="none" spc="0" normalizeH="0" baseline="0" noProof="0">
              <a:ln>
                <a:noFill/>
              </a:ln>
              <a:solidFill>
                <a:prstClr val="black"/>
              </a:solidFill>
              <a:effectLst/>
              <a:uLnTx/>
              <a:uFillTx/>
              <a:latin typeface="+mn-lt"/>
              <a:ea typeface="+mn-ea"/>
              <a:cs typeface="+mn-cs"/>
            </a:rPr>
          </a:br>
          <a:r>
            <a:rPr kumimoji="0" lang="en-US" sz="900" b="0" i="0" u="none" strike="noStrike" kern="0" cap="none" spc="0" normalizeH="0" baseline="0" noProof="0">
              <a:ln>
                <a:noFill/>
              </a:ln>
              <a:solidFill>
                <a:prstClr val="black"/>
              </a:solidFill>
              <a:effectLst/>
              <a:uLnTx/>
              <a:uFillTx/>
              <a:latin typeface="+mn-lt"/>
              <a:ea typeface="+mn-ea"/>
              <a:cs typeface="+mn-cs"/>
            </a:rPr>
            <a:t>              NOT ANTICIPATE ANY WORK UNDER THIS</a:t>
          </a:r>
          <a:br>
            <a:rPr kumimoji="0" lang="en-US" sz="900" b="0" i="0" u="none" strike="noStrike" kern="0" cap="none" spc="0" normalizeH="0" baseline="0" noProof="0">
              <a:ln>
                <a:noFill/>
              </a:ln>
              <a:solidFill>
                <a:prstClr val="black"/>
              </a:solidFill>
              <a:effectLst/>
              <a:uLnTx/>
              <a:uFillTx/>
              <a:latin typeface="+mn-lt"/>
              <a:ea typeface="+mn-ea"/>
              <a:cs typeface="+mn-cs"/>
            </a:rPr>
          </a:br>
          <a:r>
            <a:rPr kumimoji="0" lang="en-US" sz="900" b="0" i="0" u="none" strike="noStrike" kern="0" cap="none" spc="0" normalizeH="0" baseline="0" noProof="0">
              <a:ln>
                <a:noFill/>
              </a:ln>
              <a:solidFill>
                <a:prstClr val="black"/>
              </a:solidFill>
              <a:effectLst/>
              <a:uLnTx/>
              <a:uFillTx/>
              <a:latin typeface="+mn-lt"/>
              <a:ea typeface="+mn-ea"/>
              <a:cs typeface="+mn-cs"/>
            </a:rPr>
            <a:t>              AGREEMENT IN THE FORESEEABLE FUTURE.</a:t>
          </a:r>
        </a:p>
      </xdr:txBody>
    </xdr:sp>
    <xdr:clientData/>
  </xdr:twoCellAnchor>
  <xdr:twoCellAnchor>
    <xdr:from>
      <xdr:col>12</xdr:col>
      <xdr:colOff>27199</xdr:colOff>
      <xdr:row>3</xdr:row>
      <xdr:rowOff>36784</xdr:rowOff>
    </xdr:from>
    <xdr:to>
      <xdr:col>15</xdr:col>
      <xdr:colOff>813964</xdr:colOff>
      <xdr:row>13</xdr:row>
      <xdr:rowOff>247650</xdr:rowOff>
    </xdr:to>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8466349" y="760684"/>
          <a:ext cx="2834640" cy="2715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960"/>
            </a:lnSpc>
          </a:pPr>
          <a:r>
            <a:rPr lang="en-US" sz="800" b="1" u="sng" baseline="0"/>
            <a:t>Received Date:</a:t>
          </a:r>
        </a:p>
        <a:p>
          <a:pPr>
            <a:lnSpc>
              <a:spcPts val="960"/>
            </a:lnSpc>
            <a:spcBef>
              <a:spcPts val="300"/>
            </a:spcBef>
          </a:pPr>
          <a:r>
            <a:rPr lang="en-US" sz="800" b="0" u="none" baseline="0"/>
            <a:t>Reports must be received or postmarked by the 25th of the month following the month worked to avoid liquidate damagesand interest.  Liquidated damages are calculated at 20% of contributions due each Trust or $20 per Trust, whichever is greater.  Interest is due at the  maximum rates permitted by law  and specified in the Trust Agreement of each Trust.</a:t>
          </a:r>
        </a:p>
        <a:p>
          <a:pPr>
            <a:lnSpc>
              <a:spcPct val="100000"/>
            </a:lnSpc>
          </a:pPr>
          <a:endParaRPr lang="en-US" sz="1000" b="0" u="none" baseline="0"/>
        </a:p>
        <a:p>
          <a:pPr>
            <a:lnSpc>
              <a:spcPts val="960"/>
            </a:lnSpc>
          </a:pPr>
          <a:r>
            <a:rPr lang="en-US" sz="800" b="1" u="sng" baseline="0"/>
            <a:t>Make Checks Payable To:</a:t>
          </a:r>
        </a:p>
        <a:p>
          <a:pPr algn="l">
            <a:lnSpc>
              <a:spcPts val="960"/>
            </a:lnSpc>
            <a:spcBef>
              <a:spcPts val="300"/>
            </a:spcBef>
          </a:pPr>
          <a:r>
            <a:rPr lang="en-US" sz="800" b="0" u="none" baseline="0"/>
            <a:t>Hawaii Carpenters Joint Trust Funds</a:t>
          </a:r>
        </a:p>
        <a:p>
          <a:pPr>
            <a:lnSpc>
              <a:spcPct val="100000"/>
            </a:lnSpc>
          </a:pPr>
          <a:endParaRPr lang="en-US" sz="1000" b="0" u="sng" baseline="0"/>
        </a:p>
        <a:p>
          <a:pPr>
            <a:lnSpc>
              <a:spcPts val="960"/>
            </a:lnSpc>
          </a:pPr>
          <a:r>
            <a:rPr lang="en-US" sz="800" b="1" u="sng" baseline="0"/>
            <a:t>Mail Report with any require Payment to:</a:t>
          </a:r>
        </a:p>
        <a:p>
          <a:pPr>
            <a:lnSpc>
              <a:spcPts val="960"/>
            </a:lnSpc>
            <a:spcBef>
              <a:spcPts val="300"/>
            </a:spcBef>
          </a:pPr>
          <a:r>
            <a:rPr lang="en-US" sz="800" b="0" u="none" baseline="0"/>
            <a:t>FIRST HAWAIIAN BANK</a:t>
          </a:r>
          <a:br>
            <a:rPr lang="en-US" sz="800" b="0" u="none" baseline="0"/>
          </a:br>
          <a:r>
            <a:rPr lang="en-US" sz="800" b="0" u="none" baseline="0"/>
            <a:t>WEALTH MANAGEMENT GROUP</a:t>
          </a:r>
          <a:br>
            <a:rPr lang="en-US" sz="800" b="0" u="none" baseline="0"/>
          </a:br>
          <a:r>
            <a:rPr lang="en-US" sz="800" b="0" u="none" baseline="0"/>
            <a:t>CONTRIBUTION PROCESSING</a:t>
          </a:r>
          <a:br>
            <a:rPr lang="en-US" sz="800" b="0" u="none" baseline="0"/>
          </a:br>
          <a:r>
            <a:rPr lang="en-US" sz="800" b="0" u="none" baseline="0"/>
            <a:t>P. O. BOX 3708</a:t>
          </a:r>
          <a:br>
            <a:rPr lang="en-US" sz="800" b="0" u="none" baseline="0"/>
          </a:br>
          <a:r>
            <a:rPr lang="en-US" sz="800" b="0" u="none" baseline="0"/>
            <a:t>HONOLULU, HI 96811-3708</a:t>
          </a:r>
        </a:p>
        <a:p>
          <a:pPr>
            <a:lnSpc>
              <a:spcPts val="960"/>
            </a:lnSpc>
          </a:pPr>
          <a:endParaRPr lang="en-US" sz="800" b="0" u="sng" baseline="0"/>
        </a:p>
        <a:p>
          <a:pPr>
            <a:lnSpc>
              <a:spcPts val="960"/>
            </a:lnSpc>
          </a:pPr>
          <a:endParaRPr lang="en-US" sz="800" b="0" u="sng" baseline="0"/>
        </a:p>
        <a:p>
          <a:pPr>
            <a:lnSpc>
              <a:spcPts val="960"/>
            </a:lnSpc>
          </a:pPr>
          <a:endParaRPr lang="en-US" sz="800" b="0" u="none" baseline="0"/>
        </a:p>
      </xdr:txBody>
    </xdr:sp>
    <xdr:clientData/>
  </xdr:twoCellAnchor>
  <xdr:oneCellAnchor>
    <xdr:from>
      <xdr:col>8</xdr:col>
      <xdr:colOff>102334</xdr:colOff>
      <xdr:row>7</xdr:row>
      <xdr:rowOff>140681</xdr:rowOff>
    </xdr:from>
    <xdr:ext cx="272319" cy="250453"/>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5760184" y="1798031"/>
          <a:ext cx="272319"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1"/>
            <a:t>[   ]</a:t>
          </a:r>
          <a:endParaRPr lang="en-US" sz="1100" b="1"/>
        </a:p>
      </xdr:txBody>
    </xdr:sp>
    <xdr:clientData/>
  </xdr:oneCellAnchor>
  <xdr:oneCellAnchor>
    <xdr:from>
      <xdr:col>8</xdr:col>
      <xdr:colOff>106987</xdr:colOff>
      <xdr:row>10</xdr:row>
      <xdr:rowOff>39369</xdr:rowOff>
    </xdr:from>
    <xdr:ext cx="272319" cy="250453"/>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5764837" y="2458719"/>
          <a:ext cx="272319"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1"/>
            <a:t>[   ]</a:t>
          </a:r>
          <a:endParaRPr lang="en-US" sz="1100" b="1"/>
        </a:p>
      </xdr:txBody>
    </xdr:sp>
    <xdr:clientData/>
  </xdr:oneCellAnchor>
  <xdr:oneCellAnchor>
    <xdr:from>
      <xdr:col>16</xdr:col>
      <xdr:colOff>615763</xdr:colOff>
      <xdr:row>0</xdr:row>
      <xdr:rowOff>297514</xdr:rowOff>
    </xdr:from>
    <xdr:ext cx="4269441" cy="4746595"/>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11002154" y="297514"/>
          <a:ext cx="4269441" cy="4746595"/>
        </a:xfrm>
        <a:prstGeom prst="rect">
          <a:avLst/>
        </a:prstGeom>
        <a:solidFill>
          <a:schemeClr val="accent3">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tabLst>
              <a:tab pos="228600" algn="l"/>
            </a:tabLst>
          </a:pPr>
          <a:r>
            <a:rPr lang="en-US" sz="1100" u="sng"/>
            <a:t>Form Limitations:</a:t>
          </a:r>
        </a:p>
        <a:p>
          <a:pPr>
            <a:tabLst>
              <a:tab pos="228600" algn="l"/>
            </a:tabLst>
          </a:pPr>
          <a:r>
            <a:rPr lang="en-US" sz="1100" baseline="0"/>
            <a:t>	The _v layout Employer Report Form can only report a maximum of 17 members and their hours.</a:t>
          </a:r>
        </a:p>
        <a:p>
          <a:pPr>
            <a:tabLst>
              <a:tab pos="228600" algn="l"/>
            </a:tabLst>
          </a:pPr>
          <a:endParaRPr lang="en-US" sz="1100" baseline="0"/>
        </a:p>
        <a:p>
          <a:pPr>
            <a:tabLst>
              <a:tab pos="228600" algn="l"/>
            </a:tabLst>
          </a:pPr>
          <a:r>
            <a:rPr lang="en-US" sz="1100" u="sng" baseline="0"/>
            <a:t>Before First Use:</a:t>
          </a:r>
        </a:p>
        <a:p>
          <a:pPr>
            <a:tabLst>
              <a:tab pos="228600" algn="l"/>
            </a:tabLst>
          </a:pPr>
          <a:r>
            <a:rPr lang="en-US" sz="1100" u="none" baseline="0"/>
            <a:t>	Make sure that the employer profile fields are filled in - Account Number, Federal I.D. Number, Employer Name, and Employer Address.  State License Number is optional and for this field we are looking for a contractor's license.</a:t>
          </a:r>
        </a:p>
        <a:p>
          <a:pPr>
            <a:tabLst>
              <a:tab pos="228600" algn="l"/>
            </a:tabLst>
          </a:pPr>
          <a:endParaRPr lang="en-US" sz="1100" u="none" baseline="0"/>
        </a:p>
        <a:p>
          <a:pPr>
            <a:tabLst>
              <a:tab pos="228600" algn="l"/>
            </a:tabLst>
          </a:pPr>
          <a:r>
            <a:rPr lang="en-US" sz="1100" u="sng" baseline="0"/>
            <a:t>Monthly Use:</a:t>
          </a:r>
        </a:p>
        <a:p>
          <a:pPr>
            <a:tabLst>
              <a:tab pos="228600" algn="l"/>
            </a:tabLst>
          </a:pPr>
          <a:r>
            <a:rPr lang="en-US" sz="1100"/>
            <a:t>	Update Employee Names, Appr. Codes, Social Security</a:t>
          </a:r>
          <a:r>
            <a:rPr lang="en-US" sz="1100" baseline="0"/>
            <a:t> Numbers  and Hours.  Partial  Social Security Numbers (last 4 digits) are acceptable.  The Computation of Contributions grid will update as long as Hours and a valid Apprentice Code are input.</a:t>
          </a:r>
        </a:p>
        <a:p>
          <a:pPr>
            <a:tabLst>
              <a:tab pos="228600" algn="l"/>
            </a:tabLst>
          </a:pPr>
          <a:endParaRPr lang="en-US" sz="1100" baseline="0"/>
        </a:p>
        <a:p>
          <a:pPr>
            <a:tabLst>
              <a:tab pos="228600" algn="l"/>
            </a:tabLst>
          </a:pPr>
          <a:r>
            <a:rPr lang="en-US" sz="1100" u="sng" baseline="0"/>
            <a:t>Updating Apprentice Codes:</a:t>
          </a:r>
        </a:p>
        <a:p>
          <a:pPr>
            <a:tabLst>
              <a:tab pos="228600" algn="l"/>
            </a:tabLst>
          </a:pPr>
          <a:r>
            <a:rPr lang="en-US" sz="1100" baseline="0">
              <a:solidFill>
                <a:schemeClr val="tx1"/>
              </a:solidFill>
              <a:effectLst/>
              <a:latin typeface="+mn-lt"/>
              <a:ea typeface="+mn-ea"/>
              <a:cs typeface="+mn-cs"/>
            </a:rPr>
            <a:t>	Updating apprentice codes </a:t>
          </a:r>
          <a:r>
            <a:rPr lang="en-US" sz="1100" baseline="0"/>
            <a:t>is done using a drop down list.  When you click on or move the focus to a cell in that column, a small grey button will  appear </a:t>
          </a:r>
          <a:r>
            <a:rPr lang="en-US" sz="1100" baseline="0">
              <a:solidFill>
                <a:schemeClr val="tx1"/>
              </a:solidFill>
              <a:effectLst/>
              <a:latin typeface="+mn-lt"/>
              <a:ea typeface="+mn-ea"/>
              <a:cs typeface="+mn-cs"/>
            </a:rPr>
            <a:t>just to </a:t>
          </a:r>
          <a:r>
            <a:rPr lang="en-US" sz="1100" baseline="0"/>
            <a:t>the right of that cell.  Click on the grey button and the drop down list with valid choices will appear.  Click on any list item to enter it as the cell value.</a:t>
          </a:r>
        </a:p>
        <a:p>
          <a:pPr>
            <a:tabLst>
              <a:tab pos="228600" algn="l"/>
            </a:tabLst>
          </a:pPr>
          <a:endParaRPr lang="en-US" sz="1100" baseline="0"/>
        </a:p>
        <a:p>
          <a:pPr>
            <a:tabLst>
              <a:tab pos="228600" algn="l"/>
            </a:tabLst>
          </a:pPr>
          <a:r>
            <a:rPr lang="en-US" sz="1100" u="sng" baseline="0"/>
            <a:t>The Calculations tab:</a:t>
          </a:r>
        </a:p>
        <a:p>
          <a:pPr>
            <a:tabLst>
              <a:tab pos="228600" algn="l"/>
            </a:tabLst>
          </a:pPr>
          <a:r>
            <a:rPr lang="en-US" sz="1100">
              <a:solidFill>
                <a:schemeClr val="tx1"/>
              </a:solidFill>
              <a:effectLst/>
              <a:latin typeface="+mn-lt"/>
              <a:ea typeface="+mn-ea"/>
              <a:cs typeface="+mn-cs"/>
            </a:rPr>
            <a:t>	This tab aggregates hours by member class, calculates the due amount for each fund and adds any variances if needed.  An example of what these are is on the </a:t>
          </a:r>
          <a:r>
            <a:rPr lang="en-US" sz="1100" u="sng">
              <a:solidFill>
                <a:schemeClr val="tx1"/>
              </a:solidFill>
              <a:effectLst/>
              <a:latin typeface="+mn-lt"/>
              <a:ea typeface="+mn-ea"/>
              <a:cs typeface="+mn-cs"/>
            </a:rPr>
            <a:t>Explanation on Variances</a:t>
          </a:r>
          <a:r>
            <a:rPr lang="en-US" sz="1100">
              <a:solidFill>
                <a:schemeClr val="tx1"/>
              </a:solidFill>
              <a:effectLst/>
              <a:latin typeface="+mn-lt"/>
              <a:ea typeface="+mn-ea"/>
              <a:cs typeface="+mn-cs"/>
            </a:rPr>
            <a:t> tab.</a:t>
          </a:r>
          <a:endParaRPr lang="en-US" sz="1100"/>
        </a:p>
      </xdr:txBody>
    </xdr:sp>
    <xdr:clientData/>
  </xdr:oneCellAnchor>
  <xdr:oneCellAnchor>
    <xdr:from>
      <xdr:col>10</xdr:col>
      <xdr:colOff>3088</xdr:colOff>
      <xdr:row>18</xdr:row>
      <xdr:rowOff>41571</xdr:rowOff>
    </xdr:from>
    <xdr:ext cx="365760" cy="117917"/>
    <xdr:sp macro="" textlink="Calculations!G8">
      <xdr:nvSpPr>
        <xdr:cNvPr id="10" name="TextBox 9">
          <a:extLst>
            <a:ext uri="{FF2B5EF4-FFF2-40B4-BE49-F238E27FC236}">
              <a16:creationId xmlns="" xmlns:a16="http://schemas.microsoft.com/office/drawing/2014/main" id="{DA2BE584-C112-4F64-80A6-9CC2168DE663}"/>
            </a:ext>
          </a:extLst>
        </xdr:cNvPr>
        <xdr:cNvSpPr txBox="1"/>
      </xdr:nvSpPr>
      <xdr:spPr>
        <a:xfrm>
          <a:off x="5921288" y="4956471"/>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A5BFFE15-3C2D-419B-91A5-1F8F434207AF}" type="TxLink">
            <a:rPr lang="en-US" sz="800" b="0" i="0" u="none" strike="noStrike">
              <a:solidFill>
                <a:srgbClr val="000000"/>
              </a:solidFill>
              <a:latin typeface="Arial"/>
              <a:cs typeface="Arial"/>
            </a:rPr>
            <a:pPr algn="l"/>
            <a:t> $6.35 </a:t>
          </a:fld>
          <a:endParaRPr lang="en-US" sz="800" b="0" i="0" u="none" strike="noStrike">
            <a:solidFill>
              <a:srgbClr val="000000"/>
            </a:solidFill>
            <a:latin typeface="Arial"/>
            <a:cs typeface="Arial"/>
          </a:endParaRPr>
        </a:p>
      </xdr:txBody>
    </xdr:sp>
    <xdr:clientData/>
  </xdr:oneCellAnchor>
  <xdr:oneCellAnchor>
    <xdr:from>
      <xdr:col>10</xdr:col>
      <xdr:colOff>3139</xdr:colOff>
      <xdr:row>19</xdr:row>
      <xdr:rowOff>41301</xdr:rowOff>
    </xdr:from>
    <xdr:ext cx="365760" cy="117917"/>
    <xdr:sp macro="" textlink="Calculations!G7">
      <xdr:nvSpPr>
        <xdr:cNvPr id="11" name="TextBox 10">
          <a:extLst>
            <a:ext uri="{FF2B5EF4-FFF2-40B4-BE49-F238E27FC236}">
              <a16:creationId xmlns="" xmlns:a16="http://schemas.microsoft.com/office/drawing/2014/main" id="{5B9245FF-A66D-47F2-9F52-85640F3ADA73}"/>
            </a:ext>
          </a:extLst>
        </xdr:cNvPr>
        <xdr:cNvSpPr txBox="1"/>
      </xdr:nvSpPr>
      <xdr:spPr>
        <a:xfrm>
          <a:off x="5921339" y="5311801"/>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1A8E7713-7001-4515-A961-9A3CAC335E59}" type="TxLink">
            <a:rPr lang="en-US" sz="800" b="0" i="0" u="none" strike="noStrike">
              <a:solidFill>
                <a:srgbClr val="000000"/>
              </a:solidFill>
              <a:latin typeface="Arial"/>
              <a:cs typeface="Arial"/>
            </a:rPr>
            <a:pPr algn="l"/>
            <a:t> $5.35 </a:t>
          </a:fld>
          <a:endParaRPr lang="en-US" sz="800" b="0" i="0" u="none" strike="noStrike">
            <a:solidFill>
              <a:srgbClr val="000000"/>
            </a:solidFill>
            <a:latin typeface="Arial"/>
            <a:cs typeface="Arial"/>
          </a:endParaRPr>
        </a:p>
      </xdr:txBody>
    </xdr:sp>
    <xdr:clientData/>
  </xdr:oneCellAnchor>
  <xdr:oneCellAnchor>
    <xdr:from>
      <xdr:col>10</xdr:col>
      <xdr:colOff>7470</xdr:colOff>
      <xdr:row>20</xdr:row>
      <xdr:rowOff>43091</xdr:rowOff>
    </xdr:from>
    <xdr:ext cx="365760" cy="117917"/>
    <xdr:sp macro="" textlink="Calculations!G6">
      <xdr:nvSpPr>
        <xdr:cNvPr id="12" name="TextBox 11">
          <a:extLst>
            <a:ext uri="{FF2B5EF4-FFF2-40B4-BE49-F238E27FC236}">
              <a16:creationId xmlns="" xmlns:a16="http://schemas.microsoft.com/office/drawing/2014/main" id="{250BC56D-CD7F-4E9D-8AD5-31B1440D6881}"/>
            </a:ext>
          </a:extLst>
        </xdr:cNvPr>
        <xdr:cNvSpPr txBox="1"/>
      </xdr:nvSpPr>
      <xdr:spPr>
        <a:xfrm>
          <a:off x="5925670" y="5669191"/>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40131508-DD53-496E-84FD-0268FB42F8C4}" type="TxLink">
            <a:rPr lang="en-US" sz="800" b="0" i="0" u="none" strike="noStrike">
              <a:solidFill>
                <a:srgbClr val="000000"/>
              </a:solidFill>
              <a:latin typeface="Arial"/>
              <a:cs typeface="Arial"/>
            </a:rPr>
            <a:pPr algn="l"/>
            <a:t> $4.35 </a:t>
          </a:fld>
          <a:endParaRPr lang="en-US" sz="800" b="0" i="0" u="none" strike="noStrike">
            <a:solidFill>
              <a:srgbClr val="000000"/>
            </a:solidFill>
            <a:latin typeface="Arial"/>
            <a:cs typeface="Arial"/>
          </a:endParaRPr>
        </a:p>
      </xdr:txBody>
    </xdr:sp>
    <xdr:clientData/>
  </xdr:oneCellAnchor>
  <xdr:oneCellAnchor>
    <xdr:from>
      <xdr:col>9</xdr:col>
      <xdr:colOff>3142</xdr:colOff>
      <xdr:row>18</xdr:row>
      <xdr:rowOff>1957</xdr:rowOff>
    </xdr:from>
    <xdr:ext cx="310896" cy="155448"/>
    <xdr:sp macro="" textlink="Calculations!F8">
      <xdr:nvSpPr>
        <xdr:cNvPr id="13" name="TextBox 12">
          <a:extLst>
            <a:ext uri="{FF2B5EF4-FFF2-40B4-BE49-F238E27FC236}">
              <a16:creationId xmlns="" xmlns:a16="http://schemas.microsoft.com/office/drawing/2014/main" id="{21000299-E2F5-4F80-94D4-ECF710C288AA}"/>
            </a:ext>
          </a:extLst>
        </xdr:cNvPr>
        <xdr:cNvSpPr txBox="1"/>
      </xdr:nvSpPr>
      <xdr:spPr>
        <a:xfrm>
          <a:off x="4874499" y="4884200"/>
          <a:ext cx="310896" cy="1554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36576" tIns="18288" rIns="18288" bIns="18288" rtlCol="0" anchor="t" anchorCtr="0">
          <a:noAutofit/>
        </a:bodyPr>
        <a:lstStyle/>
        <a:p>
          <a:pPr algn="l"/>
          <a:fld id="{F4BE4347-40F7-4D70-BAF7-4FC3D462B24A}" type="TxLink">
            <a:rPr lang="en-US" sz="800" b="0" i="0" u="none" strike="noStrike">
              <a:solidFill>
                <a:srgbClr val="000000"/>
              </a:solidFill>
              <a:latin typeface="Arial" panose="020B0604020202020204" pitchFamily="34" charset="0"/>
              <a:cs typeface="Arial" panose="020B0604020202020204" pitchFamily="34" charset="0"/>
            </a:rPr>
            <a:pPr algn="l"/>
            <a:t> $4.25 </a:t>
          </a:fld>
          <a:endParaRPr lang="en-US" sz="800" b="0" i="0" u="none" strike="noStrike">
            <a:solidFill>
              <a:srgbClr val="000000"/>
            </a:solidFill>
            <a:latin typeface="Arial" panose="020B0604020202020204" pitchFamily="34" charset="0"/>
            <a:cs typeface="Arial" panose="020B0604020202020204" pitchFamily="34" charset="0"/>
          </a:endParaRPr>
        </a:p>
      </xdr:txBody>
    </xdr:sp>
    <xdr:clientData/>
  </xdr:oneCellAnchor>
  <xdr:oneCellAnchor>
    <xdr:from>
      <xdr:col>9</xdr:col>
      <xdr:colOff>7473</xdr:colOff>
      <xdr:row>19</xdr:row>
      <xdr:rowOff>43092</xdr:rowOff>
    </xdr:from>
    <xdr:ext cx="365760" cy="117917"/>
    <xdr:sp macro="" textlink="Calculations!F7">
      <xdr:nvSpPr>
        <xdr:cNvPr id="14" name="TextBox 13">
          <a:extLst>
            <a:ext uri="{FF2B5EF4-FFF2-40B4-BE49-F238E27FC236}">
              <a16:creationId xmlns="" xmlns:a16="http://schemas.microsoft.com/office/drawing/2014/main" id="{EF8D7687-76DE-430F-8A30-FEDD76FA7787}"/>
            </a:ext>
          </a:extLst>
        </xdr:cNvPr>
        <xdr:cNvSpPr txBox="1"/>
      </xdr:nvSpPr>
      <xdr:spPr>
        <a:xfrm>
          <a:off x="4884273" y="5313592"/>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F347497C-CF69-4FB3-944D-C049214B4D37}" type="TxLink">
            <a:rPr lang="en-US" sz="800" b="0" i="0" u="none" strike="noStrike">
              <a:solidFill>
                <a:srgbClr val="000000"/>
              </a:solidFill>
              <a:latin typeface="Arial"/>
              <a:cs typeface="Arial"/>
            </a:rPr>
            <a:pPr algn="l"/>
            <a:t> $3.25 </a:t>
          </a:fld>
          <a:endParaRPr lang="en-US" sz="800" b="0" i="0" u="none" strike="noStrike">
            <a:solidFill>
              <a:srgbClr val="000000"/>
            </a:solidFill>
            <a:latin typeface="Arial"/>
            <a:cs typeface="Arial"/>
          </a:endParaRPr>
        </a:p>
      </xdr:txBody>
    </xdr:sp>
    <xdr:clientData/>
  </xdr:oneCellAnchor>
  <xdr:oneCellAnchor>
    <xdr:from>
      <xdr:col>9</xdr:col>
      <xdr:colOff>8233</xdr:colOff>
      <xdr:row>20</xdr:row>
      <xdr:rowOff>43144</xdr:rowOff>
    </xdr:from>
    <xdr:ext cx="365760" cy="117917"/>
    <xdr:sp macro="" textlink="Calculations!F6">
      <xdr:nvSpPr>
        <xdr:cNvPr id="15" name="TextBox 14">
          <a:extLst>
            <a:ext uri="{FF2B5EF4-FFF2-40B4-BE49-F238E27FC236}">
              <a16:creationId xmlns="" xmlns:a16="http://schemas.microsoft.com/office/drawing/2014/main" id="{5BDB146D-647F-42BE-8DDE-7F9E8199A01A}"/>
            </a:ext>
          </a:extLst>
        </xdr:cNvPr>
        <xdr:cNvSpPr txBox="1"/>
      </xdr:nvSpPr>
      <xdr:spPr>
        <a:xfrm>
          <a:off x="4885033" y="5669244"/>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0C5A3D4C-B5DA-4F12-8A36-C2A0DBECDD3E}" type="TxLink">
            <a:rPr lang="en-US" sz="800" b="0" i="0" u="none" strike="noStrike">
              <a:solidFill>
                <a:srgbClr val="000000"/>
              </a:solidFill>
              <a:latin typeface="Arial"/>
              <a:cs typeface="Arial"/>
            </a:rPr>
            <a:pPr algn="l"/>
            <a:t> $2.25 </a:t>
          </a:fld>
          <a:endParaRPr lang="en-US" sz="800" b="0" i="0" u="none" strike="noStrike">
            <a:solidFill>
              <a:srgbClr val="000000"/>
            </a:solidFill>
            <a:latin typeface="Arial"/>
            <a:cs typeface="Arial"/>
          </a:endParaRPr>
        </a:p>
      </xdr:txBody>
    </xdr:sp>
    <xdr:clientData/>
  </xdr:oneCellAnchor>
  <xdr:oneCellAnchor>
    <xdr:from>
      <xdr:col>9</xdr:col>
      <xdr:colOff>8283</xdr:colOff>
      <xdr:row>21</xdr:row>
      <xdr:rowOff>43905</xdr:rowOff>
    </xdr:from>
    <xdr:ext cx="365760" cy="117917"/>
    <xdr:sp macro="" textlink="Calculations!F5">
      <xdr:nvSpPr>
        <xdr:cNvPr id="16" name="TextBox 15">
          <a:extLst>
            <a:ext uri="{FF2B5EF4-FFF2-40B4-BE49-F238E27FC236}">
              <a16:creationId xmlns="" xmlns:a16="http://schemas.microsoft.com/office/drawing/2014/main" id="{F57B3248-E4DF-4CF0-A62C-A6B6429EB104}"/>
            </a:ext>
          </a:extLst>
        </xdr:cNvPr>
        <xdr:cNvSpPr txBox="1"/>
      </xdr:nvSpPr>
      <xdr:spPr>
        <a:xfrm>
          <a:off x="4885083" y="6025605"/>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E4358D69-FF8B-4426-B282-2C25F3997DC5}" type="TxLink">
            <a:rPr lang="en-US" sz="800" b="0" i="0" u="none" strike="noStrike">
              <a:solidFill>
                <a:srgbClr val="000000"/>
              </a:solidFill>
              <a:latin typeface="Arial"/>
              <a:cs typeface="Arial"/>
            </a:rPr>
            <a:pPr algn="l"/>
            <a:t> $1.25 </a:t>
          </a:fld>
          <a:endParaRPr lang="en-US" sz="800" b="0" i="0" u="none" strike="noStrike">
            <a:solidFill>
              <a:srgbClr val="000000"/>
            </a:solidFill>
            <a:latin typeface="Arial"/>
            <a:cs typeface="Arial"/>
          </a:endParaRPr>
        </a:p>
      </xdr:txBody>
    </xdr:sp>
    <xdr:clientData/>
  </xdr:oneCellAnchor>
  <xdr:oneCellAnchor>
    <xdr:from>
      <xdr:col>9</xdr:col>
      <xdr:colOff>3091</xdr:colOff>
      <xdr:row>22</xdr:row>
      <xdr:rowOff>41575</xdr:rowOff>
    </xdr:from>
    <xdr:ext cx="365760" cy="117917"/>
    <xdr:sp macro="" textlink="Calculations!F4">
      <xdr:nvSpPr>
        <xdr:cNvPr id="17" name="TextBox 16">
          <a:extLst>
            <a:ext uri="{FF2B5EF4-FFF2-40B4-BE49-F238E27FC236}">
              <a16:creationId xmlns="" xmlns:a16="http://schemas.microsoft.com/office/drawing/2014/main" id="{1AF22D63-15EE-411A-AA2C-9404036D008E}"/>
            </a:ext>
          </a:extLst>
        </xdr:cNvPr>
        <xdr:cNvSpPr txBox="1"/>
      </xdr:nvSpPr>
      <xdr:spPr>
        <a:xfrm>
          <a:off x="4879891" y="6378875"/>
          <a:ext cx="365760" cy="1179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b" anchorCtr="0">
          <a:spAutoFit/>
        </a:bodyPr>
        <a:lstStyle/>
        <a:p>
          <a:pPr algn="l"/>
          <a:fld id="{27030BD1-3782-4114-8AF3-57F38D7178AE}" type="TxLink">
            <a:rPr lang="en-US" sz="800" b="0" i="0" u="none" strike="noStrike">
              <a:solidFill>
                <a:srgbClr val="000000"/>
              </a:solidFill>
              <a:latin typeface="Arial"/>
              <a:cs typeface="Arial"/>
            </a:rPr>
            <a:pPr algn="l"/>
            <a:t> $1.25 </a:t>
          </a:fld>
          <a:endParaRPr lang="en-US" sz="800" b="0" i="0" u="none" strike="noStrike">
            <a:solidFill>
              <a:srgbClr val="000000"/>
            </a:solidFill>
            <a:latin typeface="Arial"/>
            <a:cs typeface="Arial"/>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00e7b04d7f379dd1/Desktop/ERF%20Level%202/09-20%20Rates/Templates/_v%20092020%20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s_v"/>
      <sheetName val="Calculations_v"/>
      <sheetName val="RatesAndLookups"/>
    </sheetNames>
    <sheetDataSet>
      <sheetData sheetId="0">
        <row r="29">
          <cell r="H29" t="str">
            <v>a8</v>
          </cell>
        </row>
      </sheetData>
      <sheetData sheetId="1">
        <row r="4">
          <cell r="B4" t="str">
            <v>40%(A4)</v>
          </cell>
          <cell r="F4">
            <v>1.25</v>
          </cell>
        </row>
      </sheetData>
      <sheetData sheetId="2">
        <row r="18">
          <cell r="A18">
            <v>229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horzOverflow="clip" wrap="square" lIns="0" tIns="0" rIns="0" bIns="0" rtlCol="0" anchor="b" anchorCtr="0">
        <a:spAutoFit/>
      </a:bodyPr>
      <a:lstStyle>
        <a:defPPr algn="l">
          <a:defRPr sz="900" b="0" i="0" u="none" strike="noStrike">
            <a:solidFill>
              <a:srgbClr val="000000"/>
            </a:solidFill>
            <a:latin typeface="Arial"/>
            <a:cs typeface="Arial"/>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6"/>
  <sheetViews>
    <sheetView tabSelected="1" zoomScale="75" zoomScaleNormal="75" workbookViewId="0">
      <selection activeCell="A9" sqref="A9:H9"/>
    </sheetView>
  </sheetViews>
  <sheetFormatPr defaultRowHeight="12.75"/>
  <cols>
    <col min="1" max="1" width="10.42578125" style="4" customWidth="1"/>
    <col min="2" max="2" width="4.42578125" style="4" customWidth="1"/>
    <col min="3" max="3" width="1.7109375" style="4" customWidth="1"/>
    <col min="4" max="4" width="14.28515625" style="4" customWidth="1"/>
    <col min="5" max="5" width="6.140625" style="4" customWidth="1"/>
    <col min="6" max="6" width="7.140625" style="4" customWidth="1"/>
    <col min="7" max="7" width="16.28515625" style="4" customWidth="1"/>
    <col min="8" max="8" width="10.28515625" style="4" customWidth="1"/>
    <col min="9" max="9" width="2.28515625" style="4" customWidth="1"/>
    <col min="10" max="11" width="15.5703125" style="4" customWidth="1"/>
    <col min="12" max="12" width="8.28515625" style="4" customWidth="1"/>
    <col min="13" max="13" width="5.28515625" style="4" customWidth="1"/>
    <col min="14" max="16" width="12.7109375" style="4" customWidth="1"/>
    <col min="17" max="17" width="16.42578125" style="4" customWidth="1"/>
    <col min="18" max="18" width="16.85546875" style="4" customWidth="1"/>
    <col min="19" max="19" width="11.42578125" style="4" customWidth="1"/>
    <col min="20" max="16384" width="9.140625" style="4"/>
  </cols>
  <sheetData>
    <row r="1" spans="1:17" ht="30" customHeight="1">
      <c r="A1" s="96" t="s">
        <v>15</v>
      </c>
      <c r="B1" s="96"/>
      <c r="C1" s="96"/>
      <c r="D1" s="96"/>
      <c r="E1" s="96"/>
      <c r="F1" s="96"/>
      <c r="G1" s="96"/>
      <c r="H1" s="96"/>
      <c r="I1" s="96"/>
      <c r="J1" s="96"/>
      <c r="K1" s="96"/>
      <c r="L1" s="96"/>
      <c r="M1" s="96"/>
      <c r="N1" s="96"/>
      <c r="O1" s="96"/>
      <c r="P1" s="96"/>
    </row>
    <row r="2" spans="1:17" ht="16.5">
      <c r="A2" s="97" t="s">
        <v>10</v>
      </c>
      <c r="B2" s="97"/>
      <c r="C2" s="97"/>
      <c r="D2" s="97"/>
      <c r="E2" s="97"/>
      <c r="F2" s="97"/>
      <c r="G2" s="97"/>
      <c r="H2" s="97"/>
      <c r="I2" s="97"/>
      <c r="J2" s="97"/>
      <c r="K2" s="97"/>
      <c r="L2" s="97"/>
      <c r="M2" s="97"/>
      <c r="N2" s="97"/>
      <c r="O2" s="97"/>
      <c r="P2" s="97"/>
    </row>
    <row r="3" spans="1:17" ht="10.5" customHeight="1"/>
    <row r="4" spans="1:17" ht="12.75" customHeight="1">
      <c r="A4" s="84" t="s">
        <v>11</v>
      </c>
      <c r="B4" s="85"/>
      <c r="C4" s="85"/>
      <c r="D4" s="85"/>
      <c r="E4" s="86"/>
      <c r="F4" s="84" t="s">
        <v>12</v>
      </c>
      <c r="G4" s="85"/>
      <c r="H4" s="86"/>
      <c r="I4" s="23"/>
      <c r="J4" s="24"/>
      <c r="K4" s="24"/>
      <c r="L4" s="24"/>
      <c r="M4" s="25"/>
      <c r="N4" s="26"/>
      <c r="O4" s="26"/>
      <c r="P4" s="27"/>
      <c r="Q4" s="28"/>
    </row>
    <row r="5" spans="1:17" ht="24" customHeight="1">
      <c r="A5" s="98" t="s">
        <v>90</v>
      </c>
      <c r="B5" s="99"/>
      <c r="C5" s="99"/>
      <c r="D5" s="99"/>
      <c r="E5" s="100"/>
      <c r="F5" s="87"/>
      <c r="G5" s="88"/>
      <c r="H5" s="89"/>
      <c r="I5" s="29"/>
      <c r="J5" s="30"/>
      <c r="K5" s="30"/>
      <c r="L5" s="30"/>
      <c r="M5" s="31"/>
      <c r="N5" s="32"/>
      <c r="O5" s="32"/>
      <c r="P5" s="33"/>
      <c r="Q5" s="28"/>
    </row>
    <row r="6" spans="1:17">
      <c r="A6" s="84" t="s">
        <v>13</v>
      </c>
      <c r="B6" s="85"/>
      <c r="C6" s="85"/>
      <c r="D6" s="85"/>
      <c r="E6" s="86"/>
      <c r="F6" s="84" t="s">
        <v>14</v>
      </c>
      <c r="G6" s="85"/>
      <c r="H6" s="86"/>
      <c r="I6" s="29"/>
      <c r="J6" s="30"/>
      <c r="K6" s="30"/>
      <c r="L6" s="30"/>
      <c r="M6" s="31"/>
      <c r="N6" s="32"/>
      <c r="O6" s="32"/>
      <c r="P6" s="33"/>
      <c r="Q6" s="28"/>
    </row>
    <row r="7" spans="1:17" ht="24" customHeight="1">
      <c r="A7" s="87"/>
      <c r="B7" s="88"/>
      <c r="C7" s="88"/>
      <c r="D7" s="88"/>
      <c r="E7" s="89"/>
      <c r="F7" s="87"/>
      <c r="G7" s="88"/>
      <c r="H7" s="89"/>
      <c r="I7" s="29"/>
      <c r="J7" s="30"/>
      <c r="K7" s="30"/>
      <c r="L7" s="30"/>
      <c r="M7" s="31"/>
      <c r="N7" s="32"/>
      <c r="O7" s="32"/>
      <c r="P7" s="33"/>
      <c r="Q7" s="28"/>
    </row>
    <row r="8" spans="1:17" ht="21" customHeight="1">
      <c r="A8" s="90" t="s">
        <v>81</v>
      </c>
      <c r="B8" s="91"/>
      <c r="C8" s="91"/>
      <c r="D8" s="91"/>
      <c r="E8" s="91"/>
      <c r="F8" s="91"/>
      <c r="G8" s="91"/>
      <c r="H8" s="92"/>
      <c r="I8" s="34"/>
      <c r="M8" s="31"/>
      <c r="N8" s="32"/>
      <c r="O8" s="32"/>
      <c r="P8" s="33"/>
      <c r="Q8" s="28"/>
    </row>
    <row r="9" spans="1:17" ht="20.100000000000001" customHeight="1">
      <c r="A9" s="93" t="s">
        <v>61</v>
      </c>
      <c r="B9" s="94"/>
      <c r="C9" s="94"/>
      <c r="D9" s="94"/>
      <c r="E9" s="94"/>
      <c r="F9" s="94"/>
      <c r="G9" s="94"/>
      <c r="H9" s="95"/>
      <c r="I9" s="35"/>
      <c r="M9" s="31"/>
      <c r="N9" s="32"/>
      <c r="O9" s="32"/>
      <c r="P9" s="33"/>
      <c r="Q9" s="28"/>
    </row>
    <row r="10" spans="1:17" ht="20.100000000000001" customHeight="1">
      <c r="A10" s="101" t="s">
        <v>62</v>
      </c>
      <c r="B10" s="102"/>
      <c r="C10" s="102"/>
      <c r="D10" s="102"/>
      <c r="E10" s="102"/>
      <c r="F10" s="102"/>
      <c r="G10" s="102"/>
      <c r="H10" s="103"/>
      <c r="I10" s="28"/>
      <c r="M10" s="31"/>
      <c r="N10" s="32"/>
      <c r="O10" s="32"/>
      <c r="P10" s="33"/>
      <c r="Q10" s="28"/>
    </row>
    <row r="11" spans="1:17" ht="20.100000000000001" customHeight="1">
      <c r="A11" s="104"/>
      <c r="B11" s="104"/>
      <c r="C11" s="104"/>
      <c r="D11" s="104"/>
      <c r="E11" s="104"/>
      <c r="F11" s="104"/>
      <c r="G11" s="104"/>
      <c r="H11" s="95"/>
      <c r="I11" s="70"/>
      <c r="M11" s="31"/>
      <c r="N11" s="32"/>
      <c r="O11" s="32"/>
      <c r="P11" s="33"/>
      <c r="Q11" s="28"/>
    </row>
    <row r="12" spans="1:17" ht="20.100000000000001" customHeight="1">
      <c r="A12" s="115" t="s">
        <v>71</v>
      </c>
      <c r="B12" s="116"/>
      <c r="C12" s="117" t="s">
        <v>73</v>
      </c>
      <c r="D12" s="117"/>
      <c r="E12" s="117"/>
      <c r="F12" s="117"/>
      <c r="G12" s="117"/>
      <c r="H12" s="118"/>
      <c r="I12" s="28"/>
      <c r="M12" s="31"/>
      <c r="N12" s="32"/>
      <c r="O12" s="32"/>
      <c r="P12" s="33"/>
      <c r="Q12" s="28"/>
    </row>
    <row r="13" spans="1:17" ht="24.95" customHeight="1">
      <c r="A13" s="105" t="s">
        <v>91</v>
      </c>
      <c r="B13" s="106"/>
      <c r="C13" s="106"/>
      <c r="D13" s="106"/>
      <c r="E13" s="106"/>
      <c r="F13" s="106"/>
      <c r="G13" s="106"/>
      <c r="H13" s="106"/>
      <c r="I13" s="35"/>
      <c r="J13" s="36"/>
      <c r="K13" s="36"/>
      <c r="L13" s="37"/>
      <c r="M13" s="32"/>
      <c r="N13" s="32"/>
      <c r="O13" s="32"/>
      <c r="P13" s="33"/>
      <c r="Q13" s="28"/>
    </row>
    <row r="14" spans="1:17" ht="22.5" customHeight="1">
      <c r="A14" s="38" t="s">
        <v>22</v>
      </c>
      <c r="B14" s="39"/>
      <c r="C14" s="40"/>
      <c r="D14" s="40"/>
      <c r="E14" s="40"/>
      <c r="F14" s="40"/>
      <c r="G14" s="40"/>
      <c r="H14" s="41"/>
      <c r="I14" s="42"/>
      <c r="J14" s="43"/>
      <c r="K14" s="43"/>
      <c r="L14" s="44"/>
      <c r="M14" s="45"/>
      <c r="N14" s="46"/>
      <c r="O14" s="32"/>
      <c r="P14" s="47"/>
      <c r="Q14" s="28"/>
    </row>
    <row r="15" spans="1:17">
      <c r="A15" s="107" t="s">
        <v>21</v>
      </c>
      <c r="B15" s="108"/>
      <c r="C15" s="108"/>
      <c r="D15" s="108"/>
      <c r="E15" s="108"/>
      <c r="F15" s="108"/>
      <c r="G15" s="108"/>
      <c r="H15" s="108"/>
      <c r="I15" s="108"/>
      <c r="J15" s="108"/>
      <c r="K15" s="108"/>
      <c r="L15" s="108"/>
      <c r="M15" s="108"/>
      <c r="N15" s="108"/>
      <c r="O15" s="108"/>
      <c r="P15" s="109"/>
      <c r="Q15" s="28"/>
    </row>
    <row r="16" spans="1:17" s="52" customFormat="1" ht="39.6" customHeight="1">
      <c r="A16" s="110"/>
      <c r="B16" s="111"/>
      <c r="C16" s="111"/>
      <c r="D16" s="112"/>
      <c r="E16" s="113" t="s">
        <v>45</v>
      </c>
      <c r="F16" s="114"/>
      <c r="G16" s="48" t="s">
        <v>68</v>
      </c>
      <c r="H16" s="113" t="s">
        <v>67</v>
      </c>
      <c r="I16" s="114"/>
      <c r="J16" s="48" t="s">
        <v>16</v>
      </c>
      <c r="K16" s="48" t="s">
        <v>0</v>
      </c>
      <c r="L16" s="113" t="s">
        <v>1</v>
      </c>
      <c r="M16" s="114"/>
      <c r="N16" s="49" t="s">
        <v>2</v>
      </c>
      <c r="O16" s="50" t="s">
        <v>28</v>
      </c>
      <c r="P16" s="50" t="s">
        <v>63</v>
      </c>
      <c r="Q16" s="51"/>
    </row>
    <row r="17" spans="1:17" ht="26.25" customHeight="1">
      <c r="A17" s="53" t="s">
        <v>64</v>
      </c>
      <c r="B17" s="123" t="s">
        <v>3</v>
      </c>
      <c r="C17" s="124"/>
      <c r="D17" s="54" t="s">
        <v>65</v>
      </c>
      <c r="E17" s="125">
        <f>VLOOKUP("Journeyman",Lookup_JourneymanRates,2)</f>
        <v>1.33</v>
      </c>
      <c r="F17" s="126"/>
      <c r="G17" s="55">
        <f>VLOOKUP("Journeyman",Lookup_JourneymanRates,3)</f>
        <v>7.27</v>
      </c>
      <c r="H17" s="125">
        <f>VLOOKUP("Journeyman",Lookup_JourneymanRates,4)</f>
        <v>0.79</v>
      </c>
      <c r="I17" s="126">
        <f>[1]Calculations_v!F4</f>
        <v>1.25</v>
      </c>
      <c r="J17" s="55">
        <f>VLOOKUP("Journeyman",Lookup_JourneymanRates,5)</f>
        <v>5.25</v>
      </c>
      <c r="K17" s="55">
        <f>VLOOKUP("Journeyman",Lookup_JourneymanRates,6)</f>
        <v>7.85</v>
      </c>
      <c r="L17" s="125">
        <f>VLOOKUP("Journeyman",Lookup_JourneymanRates,7)</f>
        <v>1.35</v>
      </c>
      <c r="M17" s="126"/>
      <c r="N17" s="55">
        <f>VLOOKUP("Journeyman",Lookup_JourneymanRates,8)</f>
        <v>2.2000000000000002</v>
      </c>
      <c r="O17" s="55">
        <f>VLOOKUP("Journeyman",Lookup_JourneymanRates,9)</f>
        <v>7.0000000000000007E-2</v>
      </c>
      <c r="P17" s="55">
        <f>VLOOKUP("Journeyman",Lookup_JourneymanRates,10)</f>
        <v>0.15</v>
      </c>
      <c r="Q17" s="56"/>
    </row>
    <row r="18" spans="1:17" ht="27.95" customHeight="1">
      <c r="A18" s="57" t="s">
        <v>69</v>
      </c>
      <c r="B18" s="119" t="s">
        <v>31</v>
      </c>
      <c r="C18" s="120"/>
      <c r="D18" s="82" cm="1">
        <f t="array" ref="D18">SUMIF(All_Classes,Calculations!N9,All_Hours)</f>
        <v>0</v>
      </c>
      <c r="E18" s="121">
        <f>Calculations!$C$19</f>
        <v>0</v>
      </c>
      <c r="F18" s="122"/>
      <c r="G18" s="75">
        <f>Calculations!$D$19</f>
        <v>0</v>
      </c>
      <c r="H18" s="121">
        <f>Calculations!$E$19</f>
        <v>0</v>
      </c>
      <c r="I18" s="122"/>
      <c r="J18" s="75">
        <f>Calculations!$F$19</f>
        <v>0</v>
      </c>
      <c r="K18" s="75">
        <f>Calculations!$G$19</f>
        <v>0</v>
      </c>
      <c r="L18" s="121">
        <f>Calculations!$H$19</f>
        <v>0</v>
      </c>
      <c r="M18" s="122"/>
      <c r="N18" s="75">
        <f>Calculations!$I$19</f>
        <v>0</v>
      </c>
      <c r="O18" s="75">
        <f>Calculations!$J$19</f>
        <v>0</v>
      </c>
      <c r="P18" s="76">
        <f>Calculations!$K$19</f>
        <v>0</v>
      </c>
      <c r="Q18" s="58"/>
    </row>
    <row r="19" spans="1:17" ht="27.95" customHeight="1">
      <c r="A19" s="57" t="s">
        <v>18</v>
      </c>
      <c r="B19" s="119" t="s">
        <v>4</v>
      </c>
      <c r="C19" s="120"/>
      <c r="D19" s="82">
        <f>SUMIF(All_Classes,Calculations!N8,All_Hours)</f>
        <v>0</v>
      </c>
      <c r="E19" s="121">
        <f>Calculations!$C$18</f>
        <v>0</v>
      </c>
      <c r="F19" s="122"/>
      <c r="G19" s="75">
        <f>Calculations!$D$18</f>
        <v>0</v>
      </c>
      <c r="H19" s="121">
        <f>Calculations!$E$18</f>
        <v>0</v>
      </c>
      <c r="I19" s="122"/>
      <c r="J19" s="75">
        <f>Calculations!$F$18</f>
        <v>0</v>
      </c>
      <c r="K19" s="75">
        <f>Calculations!$G$18</f>
        <v>0</v>
      </c>
      <c r="L19" s="121">
        <f>Calculations!$H$18</f>
        <v>0</v>
      </c>
      <c r="M19" s="122"/>
      <c r="N19" s="75">
        <f>Calculations!$I$18</f>
        <v>0</v>
      </c>
      <c r="O19" s="75">
        <f>Calculations!$J$18</f>
        <v>0</v>
      </c>
      <c r="P19" s="76">
        <f>Calculations!$K$18</f>
        <v>0</v>
      </c>
      <c r="Q19" s="58"/>
    </row>
    <row r="20" spans="1:17" ht="27.95" customHeight="1">
      <c r="A20" s="57" t="s">
        <v>19</v>
      </c>
      <c r="B20" s="119" t="s">
        <v>5</v>
      </c>
      <c r="C20" s="120"/>
      <c r="D20" s="82">
        <f>SUMIF(All_Classes,Calculations!N7,All_Hours)</f>
        <v>0</v>
      </c>
      <c r="E20" s="121">
        <f>Calculations!$C$17</f>
        <v>0</v>
      </c>
      <c r="F20" s="122"/>
      <c r="G20" s="75">
        <f>Calculations!$D$17</f>
        <v>0</v>
      </c>
      <c r="H20" s="121">
        <f>Calculations!$E$17</f>
        <v>0</v>
      </c>
      <c r="I20" s="122"/>
      <c r="J20" s="75">
        <f>Calculations!$F$17</f>
        <v>0</v>
      </c>
      <c r="K20" s="75">
        <f>Calculations!$G$17</f>
        <v>0</v>
      </c>
      <c r="L20" s="121">
        <f>Calculations!$H$17</f>
        <v>0</v>
      </c>
      <c r="M20" s="122"/>
      <c r="N20" s="75">
        <f>Calculations!$I$17</f>
        <v>0</v>
      </c>
      <c r="O20" s="75">
        <f>Calculations!$J$17</f>
        <v>0</v>
      </c>
      <c r="P20" s="76">
        <f>Calculations!$K$17</f>
        <v>0</v>
      </c>
      <c r="Q20" s="58"/>
    </row>
    <row r="21" spans="1:17" ht="27.95" customHeight="1">
      <c r="A21" s="57" t="s">
        <v>20</v>
      </c>
      <c r="B21" s="119" t="s">
        <v>6</v>
      </c>
      <c r="C21" s="120"/>
      <c r="D21" s="82">
        <f>SUMIF(All_Classes,Calculations!N6,All_Hours)</f>
        <v>0</v>
      </c>
      <c r="E21" s="121">
        <f>Calculations!$C$16</f>
        <v>0</v>
      </c>
      <c r="F21" s="122"/>
      <c r="G21" s="75">
        <f>Calculations!$D$16</f>
        <v>0</v>
      </c>
      <c r="H21" s="121">
        <f>Calculations!$E$16</f>
        <v>0</v>
      </c>
      <c r="I21" s="122"/>
      <c r="J21" s="75">
        <f>Calculations!$F$16</f>
        <v>0</v>
      </c>
      <c r="K21" s="75">
        <f>Calculations!$G$16</f>
        <v>0</v>
      </c>
      <c r="L21" s="121">
        <f>Calculations!$H$16</f>
        <v>0</v>
      </c>
      <c r="M21" s="122"/>
      <c r="N21" s="75">
        <f>Calculations!$I$16</f>
        <v>0</v>
      </c>
      <c r="O21" s="75">
        <f>Calculations!$J$16</f>
        <v>0</v>
      </c>
      <c r="P21" s="76">
        <f>Calculations!$K$16</f>
        <v>0</v>
      </c>
      <c r="Q21" s="58"/>
    </row>
    <row r="22" spans="1:17" ht="27.95" customHeight="1">
      <c r="A22" s="59" t="s">
        <v>82</v>
      </c>
      <c r="B22" s="119" t="s">
        <v>7</v>
      </c>
      <c r="C22" s="120"/>
      <c r="D22" s="82">
        <f>SUMIF(All_Classes,Calculations!N5,All_Hours)</f>
        <v>0</v>
      </c>
      <c r="E22" s="121">
        <f>Calculations!$C$15</f>
        <v>0</v>
      </c>
      <c r="F22" s="122"/>
      <c r="G22" s="75">
        <f>Calculations!$D$15</f>
        <v>0</v>
      </c>
      <c r="H22" s="121">
        <f>Calculations!$E$15</f>
        <v>0</v>
      </c>
      <c r="I22" s="122"/>
      <c r="J22" s="75">
        <f>Calculations!$F$15</f>
        <v>0</v>
      </c>
      <c r="K22" s="75" t="str">
        <f>Calculations!$G$15</f>
        <v>N/A</v>
      </c>
      <c r="L22" s="121">
        <f>Calculations!$H$15</f>
        <v>0</v>
      </c>
      <c r="M22" s="122"/>
      <c r="N22" s="75">
        <f>Calculations!$I$15</f>
        <v>0</v>
      </c>
      <c r="O22" s="75">
        <f>Calculations!$J$15</f>
        <v>0</v>
      </c>
      <c r="P22" s="76">
        <f>Calculations!$K$15</f>
        <v>0</v>
      </c>
      <c r="Q22" s="58"/>
    </row>
    <row r="23" spans="1:17" ht="27.95" customHeight="1" thickBot="1">
      <c r="A23" s="59" t="s">
        <v>83</v>
      </c>
      <c r="B23" s="119" t="s">
        <v>8</v>
      </c>
      <c r="C23" s="120"/>
      <c r="D23" s="82">
        <f>SUMIF(All_Classes,Calculations!N4,All_Hours)</f>
        <v>0</v>
      </c>
      <c r="E23" s="127" t="str">
        <f>Calculations!$C$14</f>
        <v>N/A</v>
      </c>
      <c r="F23" s="128"/>
      <c r="G23" s="77">
        <f>Calculations!$D$14</f>
        <v>0</v>
      </c>
      <c r="H23" s="127" t="str">
        <f>Calculations!$E$14</f>
        <v>N/A</v>
      </c>
      <c r="I23" s="128"/>
      <c r="J23" s="77">
        <f>Calculations!$F$14</f>
        <v>0</v>
      </c>
      <c r="K23" s="77" t="str">
        <f>Calculations!$G$14</f>
        <v>N/A</v>
      </c>
      <c r="L23" s="127" t="str">
        <f>Calculations!$H$14</f>
        <v>N/A</v>
      </c>
      <c r="M23" s="128"/>
      <c r="N23" s="77" t="str">
        <f>Calculations!$I$14</f>
        <v>N/A</v>
      </c>
      <c r="O23" s="77">
        <f>Calculations!$J$14</f>
        <v>0</v>
      </c>
      <c r="P23" s="78">
        <f>Calculations!$K$14</f>
        <v>0</v>
      </c>
      <c r="Q23" s="58"/>
    </row>
    <row r="24" spans="1:17" ht="27.95" customHeight="1" thickTop="1">
      <c r="A24" s="129" t="s">
        <v>29</v>
      </c>
      <c r="B24" s="130"/>
      <c r="C24" s="130"/>
      <c r="D24" s="131"/>
      <c r="E24" s="132"/>
      <c r="F24" s="133"/>
      <c r="G24" s="79"/>
      <c r="H24" s="134"/>
      <c r="I24" s="135"/>
      <c r="J24" s="79"/>
      <c r="K24" s="79"/>
      <c r="L24" s="134"/>
      <c r="M24" s="135"/>
      <c r="N24" s="79"/>
      <c r="O24" s="79"/>
      <c r="P24" s="79"/>
      <c r="Q24" s="58"/>
    </row>
    <row r="25" spans="1:17" ht="24.95" customHeight="1" thickBot="1">
      <c r="A25" s="144" t="s">
        <v>9</v>
      </c>
      <c r="B25" s="145"/>
      <c r="C25" s="146"/>
      <c r="D25" s="60">
        <f>SUM(D18:D23)</f>
        <v>0</v>
      </c>
      <c r="E25" s="147">
        <f>SUM(E18:E24)</f>
        <v>0</v>
      </c>
      <c r="F25" s="148"/>
      <c r="G25" s="80">
        <f>SUM(G18:G24)</f>
        <v>0</v>
      </c>
      <c r="H25" s="149">
        <f>SUM(H18:I24)</f>
        <v>0</v>
      </c>
      <c r="I25" s="150"/>
      <c r="J25" s="80">
        <f>SUM(J18:J24)</f>
        <v>0</v>
      </c>
      <c r="K25" s="80">
        <f>SUM(K18:K24)</f>
        <v>0</v>
      </c>
      <c r="L25" s="149">
        <f>SUM(L18:M24)</f>
        <v>0</v>
      </c>
      <c r="M25" s="150"/>
      <c r="N25" s="81">
        <f>SUM(N18:N24)</f>
        <v>0</v>
      </c>
      <c r="O25" s="81">
        <f>SUM(O18:O24)</f>
        <v>0</v>
      </c>
      <c r="P25" s="81">
        <f>SUM(P18:P24)</f>
        <v>0</v>
      </c>
      <c r="Q25" s="58"/>
    </row>
    <row r="26" spans="1:17" ht="33.75" customHeight="1" thickBot="1">
      <c r="A26" s="61" t="s">
        <v>60</v>
      </c>
      <c r="B26" s="151"/>
      <c r="C26" s="152"/>
      <c r="D26" s="153"/>
      <c r="E26" s="153"/>
      <c r="F26" s="153"/>
      <c r="G26" s="153"/>
      <c r="H26" s="153"/>
      <c r="I26" s="153"/>
      <c r="J26" s="154"/>
      <c r="K26" s="155" t="s">
        <v>70</v>
      </c>
      <c r="L26" s="156"/>
      <c r="M26" s="156"/>
      <c r="N26" s="136">
        <f>SUM(E25:P25)</f>
        <v>0</v>
      </c>
      <c r="O26" s="137"/>
      <c r="P26" s="138"/>
      <c r="Q26" s="62"/>
    </row>
    <row r="27" spans="1:17" s="63" customFormat="1">
      <c r="E27" s="63" t="s">
        <v>34</v>
      </c>
      <c r="F27" s="63" t="s">
        <v>34</v>
      </c>
      <c r="G27" s="63" t="s">
        <v>35</v>
      </c>
      <c r="H27" s="63" t="s">
        <v>36</v>
      </c>
      <c r="I27" s="63" t="s">
        <v>36</v>
      </c>
      <c r="J27" s="63" t="s">
        <v>37</v>
      </c>
      <c r="K27" s="63" t="s">
        <v>38</v>
      </c>
      <c r="L27" s="63" t="s">
        <v>39</v>
      </c>
      <c r="M27" s="63" t="s">
        <v>39</v>
      </c>
      <c r="N27" s="63" t="s">
        <v>40</v>
      </c>
      <c r="O27" s="63" t="s">
        <v>41</v>
      </c>
      <c r="P27" s="63" t="s">
        <v>42</v>
      </c>
    </row>
    <row r="28" spans="1:17" ht="28.5" customHeight="1">
      <c r="A28" s="139" t="s">
        <v>32</v>
      </c>
      <c r="B28" s="140"/>
      <c r="C28" s="140"/>
      <c r="D28" s="140"/>
      <c r="E28" s="140"/>
      <c r="F28" s="141"/>
      <c r="G28" s="64" t="s">
        <v>84</v>
      </c>
      <c r="H28" s="139" t="s">
        <v>33</v>
      </c>
      <c r="I28" s="140"/>
      <c r="J28" s="141"/>
      <c r="K28" s="64" t="s">
        <v>85</v>
      </c>
    </row>
    <row r="29" spans="1:17" ht="28.5" customHeight="1">
      <c r="A29" s="142"/>
      <c r="B29" s="142"/>
      <c r="C29" s="142"/>
      <c r="D29" s="142"/>
      <c r="E29" s="142"/>
      <c r="F29" s="142"/>
      <c r="G29" s="65"/>
      <c r="H29" s="143"/>
      <c r="I29" s="143"/>
      <c r="J29" s="143"/>
      <c r="K29" s="66"/>
    </row>
    <row r="30" spans="1:17" ht="28.5" customHeight="1">
      <c r="A30" s="142"/>
      <c r="B30" s="142"/>
      <c r="C30" s="142"/>
      <c r="D30" s="142"/>
      <c r="E30" s="142"/>
      <c r="F30" s="142"/>
      <c r="G30" s="65"/>
      <c r="H30" s="143"/>
      <c r="I30" s="143"/>
      <c r="J30" s="143"/>
      <c r="K30" s="66"/>
    </row>
    <row r="31" spans="1:17" ht="28.5" customHeight="1">
      <c r="A31" s="142"/>
      <c r="B31" s="142"/>
      <c r="C31" s="142"/>
      <c r="D31" s="142"/>
      <c r="E31" s="142"/>
      <c r="F31" s="142"/>
      <c r="G31" s="65"/>
      <c r="H31" s="143"/>
      <c r="I31" s="143"/>
      <c r="J31" s="143"/>
      <c r="K31" s="66"/>
    </row>
    <row r="32" spans="1:17" ht="28.5" customHeight="1">
      <c r="A32" s="142"/>
      <c r="B32" s="142"/>
      <c r="C32" s="142"/>
      <c r="D32" s="142"/>
      <c r="E32" s="142"/>
      <c r="F32" s="142"/>
      <c r="G32" s="65"/>
      <c r="H32" s="143"/>
      <c r="I32" s="143"/>
      <c r="J32" s="143"/>
      <c r="K32" s="66"/>
    </row>
    <row r="33" spans="1:16" ht="28.5" customHeight="1">
      <c r="A33" s="142"/>
      <c r="B33" s="142"/>
      <c r="C33" s="142"/>
      <c r="D33" s="142"/>
      <c r="E33" s="142"/>
      <c r="F33" s="142"/>
      <c r="G33" s="65"/>
      <c r="H33" s="143"/>
      <c r="I33" s="143"/>
      <c r="J33" s="143"/>
      <c r="K33" s="66"/>
    </row>
    <row r="34" spans="1:16" ht="28.5" customHeight="1">
      <c r="A34" s="142"/>
      <c r="B34" s="142"/>
      <c r="C34" s="142"/>
      <c r="D34" s="142"/>
      <c r="E34" s="142"/>
      <c r="F34" s="142"/>
      <c r="G34" s="65"/>
      <c r="H34" s="143"/>
      <c r="I34" s="143"/>
      <c r="J34" s="143"/>
      <c r="K34" s="66"/>
    </row>
    <row r="35" spans="1:16" ht="28.5" customHeight="1">
      <c r="A35" s="142"/>
      <c r="B35" s="142"/>
      <c r="C35" s="142"/>
      <c r="D35" s="142"/>
      <c r="E35" s="142"/>
      <c r="F35" s="142"/>
      <c r="G35" s="65"/>
      <c r="H35" s="157"/>
      <c r="I35" s="158"/>
      <c r="J35" s="159"/>
      <c r="K35" s="66"/>
    </row>
    <row r="36" spans="1:16" ht="28.5" customHeight="1">
      <c r="A36" s="142"/>
      <c r="B36" s="142"/>
      <c r="C36" s="142"/>
      <c r="D36" s="142"/>
      <c r="E36" s="142"/>
      <c r="F36" s="142"/>
      <c r="G36" s="65"/>
      <c r="H36" s="143"/>
      <c r="I36" s="143"/>
      <c r="J36" s="143"/>
      <c r="K36" s="66"/>
    </row>
    <row r="37" spans="1:16" ht="28.5" customHeight="1">
      <c r="A37" s="142"/>
      <c r="B37" s="142"/>
      <c r="C37" s="142"/>
      <c r="D37" s="142"/>
      <c r="E37" s="142"/>
      <c r="F37" s="142"/>
      <c r="G37" s="65"/>
      <c r="H37" s="143"/>
      <c r="I37" s="143"/>
      <c r="J37" s="143"/>
      <c r="K37" s="66"/>
    </row>
    <row r="38" spans="1:16" ht="28.5" customHeight="1">
      <c r="A38" s="142"/>
      <c r="B38" s="142"/>
      <c r="C38" s="142"/>
      <c r="D38" s="142"/>
      <c r="E38" s="142"/>
      <c r="F38" s="142"/>
      <c r="G38" s="65"/>
      <c r="H38" s="143"/>
      <c r="I38" s="143"/>
      <c r="J38" s="143"/>
      <c r="K38" s="66"/>
    </row>
    <row r="39" spans="1:16" ht="28.5" customHeight="1">
      <c r="A39" s="142"/>
      <c r="B39" s="142"/>
      <c r="C39" s="142"/>
      <c r="D39" s="142"/>
      <c r="E39" s="142"/>
      <c r="F39" s="142"/>
      <c r="G39" s="65"/>
      <c r="H39" s="143"/>
      <c r="I39" s="143"/>
      <c r="J39" s="143"/>
      <c r="K39" s="66"/>
    </row>
    <row r="40" spans="1:16" ht="28.5" customHeight="1">
      <c r="A40" s="142"/>
      <c r="B40" s="142"/>
      <c r="C40" s="142"/>
      <c r="D40" s="142"/>
      <c r="E40" s="142"/>
      <c r="F40" s="142"/>
      <c r="G40" s="65"/>
      <c r="H40" s="143"/>
      <c r="I40" s="143"/>
      <c r="J40" s="143"/>
      <c r="K40" s="66"/>
    </row>
    <row r="41" spans="1:16" ht="28.5" customHeight="1">
      <c r="A41" s="142"/>
      <c r="B41" s="142"/>
      <c r="C41" s="142"/>
      <c r="D41" s="142"/>
      <c r="E41" s="142"/>
      <c r="F41" s="142"/>
      <c r="G41" s="65"/>
      <c r="H41" s="143"/>
      <c r="I41" s="143"/>
      <c r="J41" s="143"/>
      <c r="K41" s="66"/>
      <c r="M41" s="160"/>
      <c r="N41" s="160"/>
      <c r="O41" s="160"/>
      <c r="P41" s="160"/>
    </row>
    <row r="42" spans="1:16" ht="28.5" customHeight="1">
      <c r="A42" s="142"/>
      <c r="B42" s="142"/>
      <c r="C42" s="142"/>
      <c r="D42" s="142"/>
      <c r="E42" s="142"/>
      <c r="F42" s="142"/>
      <c r="G42" s="65"/>
      <c r="H42" s="143"/>
      <c r="I42" s="143"/>
      <c r="J42" s="143"/>
      <c r="K42" s="66"/>
      <c r="M42" s="161" t="s">
        <v>86</v>
      </c>
      <c r="N42" s="161"/>
      <c r="O42" s="161"/>
      <c r="P42" s="161"/>
    </row>
    <row r="43" spans="1:16" ht="28.5" customHeight="1">
      <c r="A43" s="142"/>
      <c r="B43" s="142"/>
      <c r="C43" s="142"/>
      <c r="D43" s="142"/>
      <c r="E43" s="142"/>
      <c r="F43" s="142"/>
      <c r="G43" s="65"/>
      <c r="H43" s="143"/>
      <c r="I43" s="143"/>
      <c r="J43" s="143"/>
      <c r="K43" s="66"/>
      <c r="M43" s="165"/>
      <c r="N43" s="165"/>
      <c r="O43" s="165"/>
      <c r="P43" s="165"/>
    </row>
    <row r="44" spans="1:16" ht="28.5" customHeight="1">
      <c r="A44" s="142"/>
      <c r="B44" s="142"/>
      <c r="C44" s="142"/>
      <c r="D44" s="142"/>
      <c r="E44" s="142"/>
      <c r="F44" s="142"/>
      <c r="G44" s="67"/>
      <c r="H44" s="166"/>
      <c r="I44" s="166"/>
      <c r="J44" s="166"/>
      <c r="K44" s="66"/>
      <c r="M44" s="161" t="s">
        <v>87</v>
      </c>
      <c r="N44" s="161"/>
      <c r="O44" s="161"/>
      <c r="P44" s="161"/>
    </row>
    <row r="45" spans="1:16" ht="28.5" customHeight="1">
      <c r="A45" s="142"/>
      <c r="B45" s="142"/>
      <c r="C45" s="142"/>
      <c r="D45" s="142"/>
      <c r="E45" s="142"/>
      <c r="F45" s="142"/>
      <c r="G45" s="65"/>
      <c r="H45" s="143"/>
      <c r="I45" s="143"/>
      <c r="J45" s="143"/>
      <c r="K45" s="66"/>
      <c r="M45" s="162"/>
      <c r="N45" s="162"/>
      <c r="O45" s="162"/>
      <c r="P45" s="162"/>
    </row>
    <row r="46" spans="1:16" ht="16.5" customHeight="1">
      <c r="A46" s="163"/>
      <c r="B46" s="163"/>
      <c r="C46" s="163"/>
      <c r="D46" s="163"/>
      <c r="E46" s="163"/>
      <c r="F46" s="163"/>
      <c r="G46" s="68"/>
      <c r="H46" s="164"/>
      <c r="I46" s="164"/>
      <c r="J46" s="164"/>
      <c r="K46" s="69"/>
      <c r="M46" s="161" t="s">
        <v>88</v>
      </c>
      <c r="N46" s="161"/>
      <c r="O46" s="161"/>
      <c r="P46" s="161"/>
    </row>
    <row r="47" spans="1:16">
      <c r="A47" s="22"/>
    </row>
    <row r="48" spans="1:16">
      <c r="A48" s="22"/>
    </row>
    <row r="49" spans="1:1">
      <c r="A49" s="22"/>
    </row>
    <row r="50" spans="1:1">
      <c r="A50" s="22"/>
    </row>
    <row r="51" spans="1:1">
      <c r="A51" s="22"/>
    </row>
    <row r="52" spans="1:1">
      <c r="A52" s="22"/>
    </row>
    <row r="53" spans="1:1">
      <c r="A53" s="22"/>
    </row>
    <row r="54" spans="1:1">
      <c r="A54" s="22"/>
    </row>
    <row r="55" spans="1:1">
      <c r="A55" s="22"/>
    </row>
    <row r="56" spans="1:1">
      <c r="A56" s="22"/>
    </row>
  </sheetData>
  <sheetProtection sheet="1" objects="1" scenarios="1" selectLockedCells="1"/>
  <mergeCells count="105">
    <mergeCell ref="A45:F45"/>
    <mergeCell ref="H45:J45"/>
    <mergeCell ref="M45:P45"/>
    <mergeCell ref="A46:F46"/>
    <mergeCell ref="H46:J46"/>
    <mergeCell ref="M46:P46"/>
    <mergeCell ref="A43:F43"/>
    <mergeCell ref="H43:J43"/>
    <mergeCell ref="M43:P43"/>
    <mergeCell ref="A44:F44"/>
    <mergeCell ref="H44:J44"/>
    <mergeCell ref="M44:P44"/>
    <mergeCell ref="A40:F40"/>
    <mergeCell ref="H40:J40"/>
    <mergeCell ref="A41:F41"/>
    <mergeCell ref="H41:J41"/>
    <mergeCell ref="M41:P41"/>
    <mergeCell ref="A42:F42"/>
    <mergeCell ref="H42:J42"/>
    <mergeCell ref="M42:P42"/>
    <mergeCell ref="A37:F37"/>
    <mergeCell ref="H37:J37"/>
    <mergeCell ref="A38:F38"/>
    <mergeCell ref="H38:J38"/>
    <mergeCell ref="A39:F39"/>
    <mergeCell ref="H39:J39"/>
    <mergeCell ref="A34:F34"/>
    <mergeCell ref="H34:J34"/>
    <mergeCell ref="A35:F35"/>
    <mergeCell ref="H35:J35"/>
    <mergeCell ref="A36:F36"/>
    <mergeCell ref="H36:J36"/>
    <mergeCell ref="A31:F31"/>
    <mergeCell ref="H31:J31"/>
    <mergeCell ref="A32:F32"/>
    <mergeCell ref="H32:J32"/>
    <mergeCell ref="A33:F33"/>
    <mergeCell ref="H33:J33"/>
    <mergeCell ref="N26:P26"/>
    <mergeCell ref="A28:F28"/>
    <mergeCell ref="H28:J28"/>
    <mergeCell ref="A29:F29"/>
    <mergeCell ref="H29:J29"/>
    <mergeCell ref="A30:F30"/>
    <mergeCell ref="H30:J30"/>
    <mergeCell ref="A25:C25"/>
    <mergeCell ref="E25:F25"/>
    <mergeCell ref="H25:I25"/>
    <mergeCell ref="L25:M25"/>
    <mergeCell ref="B26:J26"/>
    <mergeCell ref="K26:M26"/>
    <mergeCell ref="B23:C23"/>
    <mergeCell ref="E23:F23"/>
    <mergeCell ref="H23:I23"/>
    <mergeCell ref="L23:M23"/>
    <mergeCell ref="A24:D24"/>
    <mergeCell ref="E24:F24"/>
    <mergeCell ref="H24:I24"/>
    <mergeCell ref="L24:M24"/>
    <mergeCell ref="B21:C21"/>
    <mergeCell ref="E21:F21"/>
    <mergeCell ref="H21:I21"/>
    <mergeCell ref="L21:M21"/>
    <mergeCell ref="B22:C22"/>
    <mergeCell ref="E22:F22"/>
    <mergeCell ref="H22:I22"/>
    <mergeCell ref="L22:M22"/>
    <mergeCell ref="B19:C19"/>
    <mergeCell ref="E19:F19"/>
    <mergeCell ref="H19:I19"/>
    <mergeCell ref="L19:M19"/>
    <mergeCell ref="B20:C20"/>
    <mergeCell ref="E20:F20"/>
    <mergeCell ref="H20:I20"/>
    <mergeCell ref="L20:M20"/>
    <mergeCell ref="B17:C17"/>
    <mergeCell ref="E17:F17"/>
    <mergeCell ref="H17:I17"/>
    <mergeCell ref="L17:M17"/>
    <mergeCell ref="B18:C18"/>
    <mergeCell ref="E18:F18"/>
    <mergeCell ref="H18:I18"/>
    <mergeCell ref="L18:M18"/>
    <mergeCell ref="A10:H10"/>
    <mergeCell ref="A11:H11"/>
    <mergeCell ref="A13:H13"/>
    <mergeCell ref="A15:P15"/>
    <mergeCell ref="A16:D16"/>
    <mergeCell ref="E16:F16"/>
    <mergeCell ref="H16:I16"/>
    <mergeCell ref="L16:M16"/>
    <mergeCell ref="A12:B12"/>
    <mergeCell ref="C12:H12"/>
    <mergeCell ref="A6:E6"/>
    <mergeCell ref="F6:H6"/>
    <mergeCell ref="A7:E7"/>
    <mergeCell ref="F7:H7"/>
    <mergeCell ref="A8:H8"/>
    <mergeCell ref="A9:H9"/>
    <mergeCell ref="A1:P1"/>
    <mergeCell ref="A2:P2"/>
    <mergeCell ref="A4:E4"/>
    <mergeCell ref="F4:H4"/>
    <mergeCell ref="A5:E5"/>
    <mergeCell ref="F5:H5"/>
  </mergeCells>
  <dataValidations count="3">
    <dataValidation type="list" allowBlank="1" showInputMessage="1" showErrorMessage="1" sqref="G29:G46">
      <formula1>EmployerMemberClass</formula1>
    </dataValidation>
    <dataValidation type="list" allowBlank="1" showInputMessage="1" showErrorMessage="1" sqref="A13:H13">
      <formula1>Lookup_Agreement</formula1>
    </dataValidation>
    <dataValidation type="list" allowBlank="1" showInputMessage="1" showErrorMessage="1" sqref="C12:H12">
      <formula1>Lookup_ReportClass</formula1>
    </dataValidation>
  </dataValidations>
  <printOptions horizontalCentered="1" verticalCentered="1"/>
  <pageMargins left="0.45" right="0.45" top="0.45" bottom="0.45" header="0.3" footer="0.3"/>
  <pageSetup scale="64" fitToHeight="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4"/>
  <sheetViews>
    <sheetView zoomScaleNormal="100" workbookViewId="0">
      <selection activeCell="B4" sqref="B4"/>
    </sheetView>
  </sheetViews>
  <sheetFormatPr defaultRowHeight="12.75"/>
  <cols>
    <col min="1" max="1" width="11.42578125" style="4" customWidth="1"/>
    <col min="2" max="2" width="11.5703125" style="4" customWidth="1"/>
    <col min="3" max="3" width="12.85546875" style="4" customWidth="1"/>
    <col min="4" max="12" width="14" style="4" customWidth="1"/>
    <col min="13" max="13" width="13.5703125" style="4" customWidth="1"/>
    <col min="14" max="14" width="23.7109375" style="4" customWidth="1"/>
    <col min="15" max="15" width="9.42578125" style="4" customWidth="1"/>
    <col min="16" max="17" width="9.140625" style="4"/>
    <col min="18" max="18" width="14.42578125" style="4" customWidth="1"/>
    <col min="19" max="19" width="11.140625" style="4" customWidth="1"/>
    <col min="20" max="20" width="12.28515625" style="4" customWidth="1"/>
    <col min="21" max="21" width="9.140625" style="4" customWidth="1"/>
    <col min="22" max="16384" width="9.140625" style="4"/>
  </cols>
  <sheetData>
    <row r="1" spans="1:18" ht="26.25" customHeight="1"/>
    <row r="2" spans="1:18" ht="20.25" customHeight="1">
      <c r="A2" s="5" t="s">
        <v>58</v>
      </c>
    </row>
    <row r="3" spans="1:18" ht="15">
      <c r="A3" s="6" t="s">
        <v>30</v>
      </c>
      <c r="B3" s="7" t="s">
        <v>80</v>
      </c>
      <c r="C3" s="6" t="s">
        <v>34</v>
      </c>
      <c r="D3" s="6" t="s">
        <v>35</v>
      </c>
      <c r="E3" s="6" t="s">
        <v>36</v>
      </c>
      <c r="F3" s="6" t="s">
        <v>37</v>
      </c>
      <c r="G3" s="6" t="s">
        <v>38</v>
      </c>
      <c r="H3" s="6" t="s">
        <v>39</v>
      </c>
      <c r="I3" s="6" t="s">
        <v>40</v>
      </c>
      <c r="J3" s="6" t="s">
        <v>41</v>
      </c>
      <c r="K3" s="6" t="s">
        <v>42</v>
      </c>
      <c r="L3" s="6" t="s">
        <v>43</v>
      </c>
      <c r="M3" s="6" t="s">
        <v>44</v>
      </c>
      <c r="N3" s="8" t="s">
        <v>78</v>
      </c>
      <c r="Q3" s="9" t="s">
        <v>46</v>
      </c>
      <c r="R3" s="9" t="s">
        <v>47</v>
      </c>
    </row>
    <row r="4" spans="1:18" ht="15">
      <c r="A4" s="10">
        <f>INDEX(Lookup_Agreement_AID,MATCH(Let_Agreement,Lookup_Agreement,0),1)</f>
        <v>292</v>
      </c>
      <c r="B4" s="71" t="s">
        <v>27</v>
      </c>
      <c r="C4" s="72">
        <f t="shared" ref="C4:M4" si="0">INDEX(Lookup_Rate_Rates,$O4,COLUMN()-2)</f>
        <v>0</v>
      </c>
      <c r="D4" s="72">
        <f t="shared" si="0"/>
        <v>7.27</v>
      </c>
      <c r="E4" s="72">
        <f t="shared" si="0"/>
        <v>0</v>
      </c>
      <c r="F4" s="72">
        <f t="shared" si="0"/>
        <v>1.25</v>
      </c>
      <c r="G4" s="72">
        <f t="shared" si="0"/>
        <v>0</v>
      </c>
      <c r="H4" s="72">
        <f t="shared" si="0"/>
        <v>0</v>
      </c>
      <c r="I4" s="72">
        <f t="shared" si="0"/>
        <v>0</v>
      </c>
      <c r="J4" s="72">
        <f t="shared" si="0"/>
        <v>7.0000000000000007E-2</v>
      </c>
      <c r="K4" s="72">
        <f t="shared" si="0"/>
        <v>0.15</v>
      </c>
      <c r="L4" s="72">
        <f t="shared" si="0"/>
        <v>0</v>
      </c>
      <c r="M4" s="72">
        <f t="shared" si="0"/>
        <v>0</v>
      </c>
      <c r="N4" s="83" t="s">
        <v>8</v>
      </c>
      <c r="O4" s="11" cm="1">
        <f t="array" ref="O4">MATCH($A4&amp;$B4,Lookup_Rate_AID&amp;Lookup_Rate_MemberClass,0)</f>
        <v>7</v>
      </c>
      <c r="P4" s="12"/>
      <c r="Q4" s="13" t="s">
        <v>34</v>
      </c>
      <c r="R4" s="14" t="s">
        <v>48</v>
      </c>
    </row>
    <row r="5" spans="1:18" ht="15">
      <c r="A5" s="15">
        <f>$A$4</f>
        <v>292</v>
      </c>
      <c r="B5" s="71" t="s">
        <v>26</v>
      </c>
      <c r="C5" s="72">
        <f t="shared" ref="C5:M5" si="1">INDEX(Lookup_Rate_Rates,$O5,COLUMN()-2)</f>
        <v>1.33</v>
      </c>
      <c r="D5" s="72">
        <f t="shared" si="1"/>
        <v>7.27</v>
      </c>
      <c r="E5" s="72">
        <f t="shared" si="1"/>
        <v>0.79</v>
      </c>
      <c r="F5" s="72">
        <f t="shared" si="1"/>
        <v>1.25</v>
      </c>
      <c r="G5" s="72">
        <f t="shared" si="1"/>
        <v>0</v>
      </c>
      <c r="H5" s="72">
        <f t="shared" si="1"/>
        <v>1.35</v>
      </c>
      <c r="I5" s="72">
        <f t="shared" si="1"/>
        <v>2.2000000000000002</v>
      </c>
      <c r="J5" s="72">
        <f t="shared" si="1"/>
        <v>7.0000000000000007E-2</v>
      </c>
      <c r="K5" s="72">
        <f t="shared" si="1"/>
        <v>0.15</v>
      </c>
      <c r="L5" s="72">
        <f t="shared" si="1"/>
        <v>0</v>
      </c>
      <c r="M5" s="72">
        <f t="shared" si="1"/>
        <v>0</v>
      </c>
      <c r="N5" s="83" t="s">
        <v>7</v>
      </c>
      <c r="O5" s="11" cm="1">
        <f t="array" ref="O5">MATCH($A5&amp;$B5,Lookup_Rate_AID&amp;Lookup_Rate_MemberClass,0)</f>
        <v>8</v>
      </c>
      <c r="P5" s="12"/>
      <c r="Q5" s="13" t="s">
        <v>35</v>
      </c>
      <c r="R5" s="14" t="s">
        <v>49</v>
      </c>
    </row>
    <row r="6" spans="1:18" ht="15">
      <c r="A6" s="15">
        <f t="shared" ref="A6:A9" si="2">$A$4</f>
        <v>292</v>
      </c>
      <c r="B6" s="71" t="s">
        <v>25</v>
      </c>
      <c r="C6" s="72">
        <f t="shared" ref="C6:M6" si="3">INDEX(Lookup_Rate_Rates,$O6,COLUMN()-2)</f>
        <v>1.33</v>
      </c>
      <c r="D6" s="72">
        <f t="shared" si="3"/>
        <v>7.27</v>
      </c>
      <c r="E6" s="72">
        <f t="shared" si="3"/>
        <v>0.79</v>
      </c>
      <c r="F6" s="72">
        <f t="shared" si="3"/>
        <v>2.25</v>
      </c>
      <c r="G6" s="72">
        <f t="shared" si="3"/>
        <v>4.3499999999999996</v>
      </c>
      <c r="H6" s="72">
        <f t="shared" si="3"/>
        <v>1.35</v>
      </c>
      <c r="I6" s="72">
        <f t="shared" si="3"/>
        <v>2.2000000000000002</v>
      </c>
      <c r="J6" s="72">
        <f t="shared" si="3"/>
        <v>7.0000000000000007E-2</v>
      </c>
      <c r="K6" s="72">
        <f t="shared" si="3"/>
        <v>0.15</v>
      </c>
      <c r="L6" s="72">
        <f t="shared" si="3"/>
        <v>0</v>
      </c>
      <c r="M6" s="72">
        <f t="shared" si="3"/>
        <v>0</v>
      </c>
      <c r="N6" s="83" t="s">
        <v>6</v>
      </c>
      <c r="O6" s="11" cm="1">
        <f t="array" ref="O6">MATCH($A6&amp;$B6,Lookup_Rate_AID&amp;Lookup_Rate_MemberClass,0)</f>
        <v>9</v>
      </c>
      <c r="P6" s="12"/>
      <c r="Q6" s="13" t="s">
        <v>36</v>
      </c>
      <c r="R6" s="14" t="s">
        <v>50</v>
      </c>
    </row>
    <row r="7" spans="1:18" ht="15">
      <c r="A7" s="15">
        <f t="shared" si="2"/>
        <v>292</v>
      </c>
      <c r="B7" s="71" t="s">
        <v>24</v>
      </c>
      <c r="C7" s="72">
        <f t="shared" ref="C7:M7" si="4">INDEX(Lookup_Rate_Rates,$O7,COLUMN()-2)</f>
        <v>1.33</v>
      </c>
      <c r="D7" s="72">
        <f t="shared" si="4"/>
        <v>7.27</v>
      </c>
      <c r="E7" s="72">
        <f t="shared" si="4"/>
        <v>0.79</v>
      </c>
      <c r="F7" s="72">
        <f t="shared" si="4"/>
        <v>3.25</v>
      </c>
      <c r="G7" s="72">
        <f t="shared" si="4"/>
        <v>5.35</v>
      </c>
      <c r="H7" s="72">
        <f t="shared" si="4"/>
        <v>1.35</v>
      </c>
      <c r="I7" s="72">
        <f t="shared" si="4"/>
        <v>2.2000000000000002</v>
      </c>
      <c r="J7" s="72">
        <f t="shared" si="4"/>
        <v>7.0000000000000007E-2</v>
      </c>
      <c r="K7" s="72">
        <f t="shared" si="4"/>
        <v>0.15</v>
      </c>
      <c r="L7" s="72">
        <f t="shared" si="4"/>
        <v>0</v>
      </c>
      <c r="M7" s="72">
        <f t="shared" si="4"/>
        <v>0</v>
      </c>
      <c r="N7" s="83" t="s">
        <v>5</v>
      </c>
      <c r="O7" s="11" cm="1">
        <f t="array" ref="O7">MATCH($A7&amp;$B7,Lookup_Rate_AID&amp;Lookup_Rate_MemberClass,0)</f>
        <v>10</v>
      </c>
      <c r="P7" s="16"/>
      <c r="Q7" s="13" t="s">
        <v>37</v>
      </c>
      <c r="R7" s="14" t="s">
        <v>51</v>
      </c>
    </row>
    <row r="8" spans="1:18" ht="15">
      <c r="A8" s="15">
        <f t="shared" si="2"/>
        <v>292</v>
      </c>
      <c r="B8" s="71" t="s">
        <v>23</v>
      </c>
      <c r="C8" s="72">
        <f t="shared" ref="C8:M8" si="5">INDEX(Lookup_Rate_Rates,$O8,COLUMN()-2)</f>
        <v>1.33</v>
      </c>
      <c r="D8" s="72">
        <f t="shared" si="5"/>
        <v>7.27</v>
      </c>
      <c r="E8" s="72">
        <f t="shared" si="5"/>
        <v>0.79</v>
      </c>
      <c r="F8" s="72">
        <f t="shared" si="5"/>
        <v>4.25</v>
      </c>
      <c r="G8" s="72">
        <f t="shared" si="5"/>
        <v>6.35</v>
      </c>
      <c r="H8" s="72">
        <f t="shared" si="5"/>
        <v>1.35</v>
      </c>
      <c r="I8" s="72">
        <f t="shared" si="5"/>
        <v>2.2000000000000002</v>
      </c>
      <c r="J8" s="72">
        <f t="shared" si="5"/>
        <v>7.0000000000000007E-2</v>
      </c>
      <c r="K8" s="72">
        <f t="shared" si="5"/>
        <v>0.15</v>
      </c>
      <c r="L8" s="72">
        <f t="shared" si="5"/>
        <v>0</v>
      </c>
      <c r="M8" s="72">
        <f t="shared" si="5"/>
        <v>0</v>
      </c>
      <c r="N8" s="83" t="s">
        <v>4</v>
      </c>
      <c r="O8" s="11" cm="1">
        <f t="array" ref="O8">MATCH($A8&amp;$B8,Lookup_Rate_AID&amp;Lookup_Rate_MemberClass,0)</f>
        <v>11</v>
      </c>
      <c r="P8" s="16"/>
      <c r="Q8" s="13" t="s">
        <v>38</v>
      </c>
      <c r="R8" s="14" t="s">
        <v>52</v>
      </c>
    </row>
    <row r="9" spans="1:18" ht="15">
      <c r="A9" s="15">
        <f t="shared" si="2"/>
        <v>292</v>
      </c>
      <c r="B9" s="71" t="s">
        <v>17</v>
      </c>
      <c r="C9" s="72">
        <f t="shared" ref="C9:M9" si="6">INDEX(Lookup_Rate_Rates,$O9,COLUMN()-2)</f>
        <v>1.33</v>
      </c>
      <c r="D9" s="72">
        <f t="shared" si="6"/>
        <v>7.27</v>
      </c>
      <c r="E9" s="72">
        <f t="shared" si="6"/>
        <v>0.79</v>
      </c>
      <c r="F9" s="72">
        <f t="shared" si="6"/>
        <v>5.25</v>
      </c>
      <c r="G9" s="72">
        <f t="shared" si="6"/>
        <v>7.85</v>
      </c>
      <c r="H9" s="72">
        <f t="shared" si="6"/>
        <v>1.35</v>
      </c>
      <c r="I9" s="72">
        <f t="shared" si="6"/>
        <v>2.2000000000000002</v>
      </c>
      <c r="J9" s="72">
        <f t="shared" si="6"/>
        <v>7.0000000000000007E-2</v>
      </c>
      <c r="K9" s="72">
        <f t="shared" si="6"/>
        <v>0.15</v>
      </c>
      <c r="L9" s="72">
        <f t="shared" si="6"/>
        <v>0</v>
      </c>
      <c r="M9" s="72">
        <f t="shared" si="6"/>
        <v>0</v>
      </c>
      <c r="N9" s="83" t="s">
        <v>31</v>
      </c>
      <c r="O9" s="11" cm="1">
        <f t="array" ref="O9">MATCH($A9&amp;$B9,Lookup_Rate_AID&amp;Lookup_Rate_MemberClass,0)</f>
        <v>12</v>
      </c>
      <c r="P9" s="16"/>
      <c r="Q9" s="13" t="s">
        <v>39</v>
      </c>
      <c r="R9" s="14" t="s">
        <v>53</v>
      </c>
    </row>
    <row r="10" spans="1:18" ht="15">
      <c r="D10" s="17"/>
      <c r="Q10" s="14" t="s">
        <v>40</v>
      </c>
      <c r="R10" s="14" t="s">
        <v>40</v>
      </c>
    </row>
    <row r="11" spans="1:18" ht="15">
      <c r="Q11" s="14" t="s">
        <v>41</v>
      </c>
      <c r="R11" s="14" t="s">
        <v>54</v>
      </c>
    </row>
    <row r="12" spans="1:18" ht="20.25" customHeight="1">
      <c r="A12" s="5" t="s">
        <v>59</v>
      </c>
      <c r="Q12" s="14" t="s">
        <v>42</v>
      </c>
      <c r="R12" s="14" t="s">
        <v>55</v>
      </c>
    </row>
    <row r="13" spans="1:18" ht="15">
      <c r="A13" s="18" t="s">
        <v>66</v>
      </c>
      <c r="B13" s="18" t="s">
        <v>80</v>
      </c>
      <c r="C13" s="19" t="s">
        <v>34</v>
      </c>
      <c r="D13" s="19" t="s">
        <v>35</v>
      </c>
      <c r="E13" s="19" t="s">
        <v>36</v>
      </c>
      <c r="F13" s="19" t="s">
        <v>37</v>
      </c>
      <c r="G13" s="19" t="s">
        <v>38</v>
      </c>
      <c r="H13" s="19" t="s">
        <v>39</v>
      </c>
      <c r="I13" s="19" t="s">
        <v>40</v>
      </c>
      <c r="J13" s="19" t="s">
        <v>41</v>
      </c>
      <c r="K13" s="19" t="s">
        <v>42</v>
      </c>
      <c r="L13" s="19" t="s">
        <v>43</v>
      </c>
      <c r="M13" s="19" t="s">
        <v>44</v>
      </c>
      <c r="N13" s="20" t="s">
        <v>79</v>
      </c>
      <c r="Q13" s="14" t="s">
        <v>43</v>
      </c>
      <c r="R13" s="14" t="s">
        <v>56</v>
      </c>
    </row>
    <row r="14" spans="1:18" ht="15">
      <c r="A14" s="73">
        <f>Totals!D23</f>
        <v>0</v>
      </c>
      <c r="B14" s="4" t="str">
        <f t="shared" ref="B14:B19" si="7">B4</f>
        <v>40%(A4)</v>
      </c>
      <c r="C14" s="71" t="str">
        <f>IF(C4=0,"N/A",ROUND($A14*C4,2)+IF(ISODD(C4*100),$N14,0))</f>
        <v>N/A</v>
      </c>
      <c r="D14" s="71">
        <f t="shared" ref="D14:M14" si="8">IF(D4=0,"N/A",ROUND($A14*D4,2)+IF(ISODD(D4*100),$N14,0))</f>
        <v>0</v>
      </c>
      <c r="E14" s="71" t="str">
        <f t="shared" si="8"/>
        <v>N/A</v>
      </c>
      <c r="F14" s="71">
        <f t="shared" si="8"/>
        <v>0</v>
      </c>
      <c r="G14" s="71" t="str">
        <f t="shared" si="8"/>
        <v>N/A</v>
      </c>
      <c r="H14" s="71" t="str">
        <f t="shared" si="8"/>
        <v>N/A</v>
      </c>
      <c r="I14" s="71" t="str">
        <f t="shared" si="8"/>
        <v>N/A</v>
      </c>
      <c r="J14" s="71">
        <f t="shared" si="8"/>
        <v>0</v>
      </c>
      <c r="K14" s="71">
        <f t="shared" si="8"/>
        <v>0</v>
      </c>
      <c r="L14" s="71" t="str">
        <f t="shared" si="8"/>
        <v>N/A</v>
      </c>
      <c r="M14" s="71" t="str">
        <f t="shared" si="8"/>
        <v>N/A</v>
      </c>
      <c r="N14" s="4" cm="1">
        <f t="array" ref="N14">INT(SUMPRODUCT((ABS((All_Hours))-INT(ABS(All_Hours))&gt;=0.5),--(All_Classes=N4))/2)*0.01</f>
        <v>0</v>
      </c>
      <c r="Q14" s="14" t="s">
        <v>44</v>
      </c>
      <c r="R14" s="14" t="s">
        <v>57</v>
      </c>
    </row>
    <row r="15" spans="1:18">
      <c r="A15" s="73">
        <f>Totals!D22</f>
        <v>0</v>
      </c>
      <c r="B15" s="4" t="str">
        <f t="shared" si="7"/>
        <v>45%(A5)</v>
      </c>
      <c r="C15" s="71">
        <f t="shared" ref="C15:M15" si="9">IF(C5=0,"N/A",ROUND($A15*C5,2)+IF(ISODD(C5*100),$N15,0))</f>
        <v>0</v>
      </c>
      <c r="D15" s="71">
        <f t="shared" si="9"/>
        <v>0</v>
      </c>
      <c r="E15" s="71">
        <f t="shared" si="9"/>
        <v>0</v>
      </c>
      <c r="F15" s="71">
        <f t="shared" si="9"/>
        <v>0</v>
      </c>
      <c r="G15" s="71" t="str">
        <f t="shared" si="9"/>
        <v>N/A</v>
      </c>
      <c r="H15" s="71">
        <f t="shared" si="9"/>
        <v>0</v>
      </c>
      <c r="I15" s="71">
        <f t="shared" si="9"/>
        <v>0</v>
      </c>
      <c r="J15" s="71">
        <f t="shared" si="9"/>
        <v>0</v>
      </c>
      <c r="K15" s="71">
        <f t="shared" si="9"/>
        <v>0</v>
      </c>
      <c r="L15" s="71" t="str">
        <f t="shared" si="9"/>
        <v>N/A</v>
      </c>
      <c r="M15" s="71" t="str">
        <f t="shared" si="9"/>
        <v>N/A</v>
      </c>
      <c r="N15" s="4" cm="1">
        <f t="array" ref="N15">INT(SUMPRODUCT(--(ABS((All_Hours))-INT(ABS(All_Hours))&gt;=0.5),--(All_Classes=N5))/2)*0.01</f>
        <v>0</v>
      </c>
    </row>
    <row r="16" spans="1:18">
      <c r="A16" s="73">
        <f>Totals!D21</f>
        <v>0</v>
      </c>
      <c r="B16" s="4" t="str">
        <f t="shared" si="7"/>
        <v>50-60%(A6)</v>
      </c>
      <c r="C16" s="71">
        <f t="shared" ref="C16:M16" si="10">IF(C6=0,"N/A",ROUND($A16*C6,2)+IF(ISODD(C6*100),$N16,0))</f>
        <v>0</v>
      </c>
      <c r="D16" s="71">
        <f t="shared" si="10"/>
        <v>0</v>
      </c>
      <c r="E16" s="71">
        <f t="shared" si="10"/>
        <v>0</v>
      </c>
      <c r="F16" s="71">
        <f t="shared" si="10"/>
        <v>0</v>
      </c>
      <c r="G16" s="71">
        <f t="shared" si="10"/>
        <v>0</v>
      </c>
      <c r="H16" s="71">
        <f t="shared" si="10"/>
        <v>0</v>
      </c>
      <c r="I16" s="71">
        <f t="shared" si="10"/>
        <v>0</v>
      </c>
      <c r="J16" s="71">
        <f t="shared" si="10"/>
        <v>0</v>
      </c>
      <c r="K16" s="71">
        <f t="shared" si="10"/>
        <v>0</v>
      </c>
      <c r="L16" s="71" t="str">
        <f t="shared" si="10"/>
        <v>N/A</v>
      </c>
      <c r="M16" s="71" t="str">
        <f t="shared" si="10"/>
        <v>N/A</v>
      </c>
      <c r="N16" s="4" cm="1">
        <f t="array" ref="N16">INT(SUMPRODUCT(--(ABS((All_Hours))-INT(ABS(All_Hours))&gt;=0.5),--(All_Classes=N6))/2)*0.01</f>
        <v>0</v>
      </c>
    </row>
    <row r="17" spans="1:14">
      <c r="A17" s="73">
        <f>Totals!D20</f>
        <v>0</v>
      </c>
      <c r="B17" s="4" t="str">
        <f t="shared" si="7"/>
        <v>70-80%(A7)</v>
      </c>
      <c r="C17" s="71">
        <f t="shared" ref="C17:M17" si="11">IF(C7=0,"N/A",ROUND($A17*C7,2)+IF(ISODD(C7*100),$N17,0))</f>
        <v>0</v>
      </c>
      <c r="D17" s="71">
        <f t="shared" si="11"/>
        <v>0</v>
      </c>
      <c r="E17" s="71">
        <f t="shared" si="11"/>
        <v>0</v>
      </c>
      <c r="F17" s="71">
        <f t="shared" si="11"/>
        <v>0</v>
      </c>
      <c r="G17" s="71">
        <f t="shared" si="11"/>
        <v>0</v>
      </c>
      <c r="H17" s="71">
        <f t="shared" si="11"/>
        <v>0</v>
      </c>
      <c r="I17" s="71">
        <f t="shared" si="11"/>
        <v>0</v>
      </c>
      <c r="J17" s="71">
        <f t="shared" si="11"/>
        <v>0</v>
      </c>
      <c r="K17" s="71">
        <f t="shared" si="11"/>
        <v>0</v>
      </c>
      <c r="L17" s="71" t="str">
        <f t="shared" si="11"/>
        <v>N/A</v>
      </c>
      <c r="M17" s="71" t="str">
        <f t="shared" si="11"/>
        <v>N/A</v>
      </c>
      <c r="N17" s="4" cm="1">
        <f t="array" ref="N17">INT(SUMPRODUCT(--(ABS((All_Hours))-INT(ABS(All_Hours))&gt;=0.5),--(All_Classes=N7))/2)*0.01</f>
        <v>0</v>
      </c>
    </row>
    <row r="18" spans="1:14">
      <c r="A18" s="73">
        <f>Totals!D19</f>
        <v>0</v>
      </c>
      <c r="B18" s="4" t="str">
        <f t="shared" si="7"/>
        <v>90-95%(A8)</v>
      </c>
      <c r="C18" s="71">
        <f t="shared" ref="C18:M18" si="12">IF(C8=0,"N/A",ROUND($A18*C8,2)+IF(ISODD(C8*100),$N18,0))</f>
        <v>0</v>
      </c>
      <c r="D18" s="71">
        <f t="shared" si="12"/>
        <v>0</v>
      </c>
      <c r="E18" s="71">
        <f t="shared" si="12"/>
        <v>0</v>
      </c>
      <c r="F18" s="71">
        <f t="shared" si="12"/>
        <v>0</v>
      </c>
      <c r="G18" s="71">
        <f t="shared" si="12"/>
        <v>0</v>
      </c>
      <c r="H18" s="71">
        <f t="shared" si="12"/>
        <v>0</v>
      </c>
      <c r="I18" s="71">
        <f t="shared" si="12"/>
        <v>0</v>
      </c>
      <c r="J18" s="71">
        <f t="shared" si="12"/>
        <v>0</v>
      </c>
      <c r="K18" s="71">
        <f t="shared" si="12"/>
        <v>0</v>
      </c>
      <c r="L18" s="71" t="str">
        <f t="shared" si="12"/>
        <v>N/A</v>
      </c>
      <c r="M18" s="71" t="str">
        <f t="shared" si="12"/>
        <v>N/A</v>
      </c>
      <c r="N18" s="4" cm="1">
        <f t="array" ref="N18">INT(SUMPRODUCT(--(ABS((All_Hours))-INT(ABS(All_Hours))&gt;=0.5),--(All_Classes=N8))/2)*0.01</f>
        <v>0</v>
      </c>
    </row>
    <row r="19" spans="1:14">
      <c r="A19" s="73">
        <f>Totals!D18</f>
        <v>0</v>
      </c>
      <c r="B19" s="4" t="str">
        <f t="shared" si="7"/>
        <v>Journeyman</v>
      </c>
      <c r="C19" s="71">
        <f t="shared" ref="C19:M19" si="13">IF(C9=0,"N/A",ROUND($A19*C9,2)+IF(ISODD(C9*100),$N19,0))</f>
        <v>0</v>
      </c>
      <c r="D19" s="71">
        <f t="shared" si="13"/>
        <v>0</v>
      </c>
      <c r="E19" s="71">
        <f t="shared" si="13"/>
        <v>0</v>
      </c>
      <c r="F19" s="71">
        <f t="shared" si="13"/>
        <v>0</v>
      </c>
      <c r="G19" s="71">
        <f t="shared" si="13"/>
        <v>0</v>
      </c>
      <c r="H19" s="71">
        <f t="shared" si="13"/>
        <v>0</v>
      </c>
      <c r="I19" s="71">
        <f t="shared" si="13"/>
        <v>0</v>
      </c>
      <c r="J19" s="71">
        <f t="shared" si="13"/>
        <v>0</v>
      </c>
      <c r="K19" s="71">
        <f t="shared" si="13"/>
        <v>0</v>
      </c>
      <c r="L19" s="71" t="str">
        <f t="shared" si="13"/>
        <v>N/A</v>
      </c>
      <c r="M19" s="71" t="str">
        <f t="shared" si="13"/>
        <v>N/A</v>
      </c>
      <c r="N19" s="4" cm="1">
        <f t="array" ref="N19">INT(SUMPRODUCT(--(ABS((All_Hours))-INT(ABS(All_Hours))&gt;=0.5),--(All_Classes=N9))/2)*0.01</f>
        <v>0</v>
      </c>
    </row>
    <row r="22" spans="1:14" ht="15">
      <c r="C22" s="21"/>
    </row>
    <row r="23" spans="1:14">
      <c r="C23" s="22"/>
    </row>
    <row r="24" spans="1:14">
      <c r="C24" s="22"/>
    </row>
    <row r="25" spans="1:14">
      <c r="C25" s="22"/>
    </row>
    <row r="26" spans="1:14">
      <c r="C26" s="22"/>
    </row>
    <row r="27" spans="1:14">
      <c r="C27" s="22"/>
    </row>
    <row r="28" spans="1:14">
      <c r="C28" s="22"/>
    </row>
    <row r="29" spans="1:14">
      <c r="C29" s="22"/>
    </row>
    <row r="30" spans="1:14">
      <c r="C30" s="22"/>
    </row>
    <row r="31" spans="1:14">
      <c r="C31" s="22"/>
    </row>
    <row r="32" spans="1:14">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4" spans="3:3">
      <c r="C44" s="22"/>
    </row>
  </sheetData>
  <sheetProtection sheet="1" objects="1" scenarios="1"/>
  <printOptions horizontalCentered="1"/>
  <pageMargins left="0.7" right="0.7" top="0.75" bottom="0.75" header="0.3" footer="0.3"/>
  <pageSetup scale="59" orientation="landscape" r:id="rId1"/>
  <headerFooter alignWithMargins="0">
    <oddHeader>&amp;R&amp;P of &amp;N</oddHeader>
    <oddFooter>&amp;L_u 01/2020 IU</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10" sqref="A10:M24"/>
    </sheetView>
  </sheetViews>
  <sheetFormatPr defaultRowHeight="12.75"/>
  <cols>
    <col min="2" max="2" width="19.5703125" customWidth="1"/>
  </cols>
  <sheetData>
    <row r="1" spans="1:13" s="3" customFormat="1" ht="15.75" customHeight="1">
      <c r="A1" s="3" t="s">
        <v>71</v>
      </c>
    </row>
    <row r="2" spans="1:13">
      <c r="A2" s="1" t="s">
        <v>73</v>
      </c>
    </row>
    <row r="3" spans="1:13">
      <c r="A3" s="1" t="s">
        <v>72</v>
      </c>
    </row>
    <row r="4" spans="1:13">
      <c r="A4" s="1" t="s">
        <v>74</v>
      </c>
    </row>
    <row r="5" spans="1:13">
      <c r="A5" s="1" t="s">
        <v>75</v>
      </c>
    </row>
    <row r="8" spans="1:13">
      <c r="A8" s="2"/>
      <c r="B8" s="2"/>
      <c r="C8" s="2"/>
      <c r="D8" s="2"/>
      <c r="E8" s="2"/>
      <c r="F8" s="2"/>
      <c r="G8" s="2"/>
      <c r="H8" s="2"/>
      <c r="I8" s="2"/>
      <c r="J8" s="2"/>
      <c r="K8" s="2"/>
      <c r="L8" s="2"/>
    </row>
    <row r="9" spans="1:13" s="3" customFormat="1" ht="15.75" customHeight="1">
      <c r="A9" s="3" t="s">
        <v>76</v>
      </c>
    </row>
    <row r="10" spans="1:13">
      <c r="A10" s="1" t="s">
        <v>30</v>
      </c>
      <c r="B10" s="1" t="s">
        <v>77</v>
      </c>
      <c r="C10" s="1" t="s">
        <v>34</v>
      </c>
      <c r="D10" s="1" t="s">
        <v>35</v>
      </c>
      <c r="E10" s="1" t="s">
        <v>36</v>
      </c>
      <c r="F10" s="1" t="s">
        <v>37</v>
      </c>
      <c r="G10" s="1" t="s">
        <v>38</v>
      </c>
      <c r="H10" s="1" t="s">
        <v>39</v>
      </c>
      <c r="I10" s="1" t="s">
        <v>40</v>
      </c>
      <c r="J10" s="1" t="s">
        <v>41</v>
      </c>
      <c r="K10" s="1" t="s">
        <v>42</v>
      </c>
      <c r="L10" s="1" t="s">
        <v>43</v>
      </c>
      <c r="M10" s="1" t="s">
        <v>44</v>
      </c>
    </row>
    <row r="11" spans="1:13">
      <c r="A11" s="1">
        <v>247</v>
      </c>
      <c r="B11" s="1" t="s">
        <v>27</v>
      </c>
      <c r="C11" s="74">
        <v>0</v>
      </c>
      <c r="D11" s="74">
        <v>7.27</v>
      </c>
      <c r="E11" s="74">
        <v>0</v>
      </c>
      <c r="F11" s="74">
        <v>1.25</v>
      </c>
      <c r="G11" s="74">
        <v>0</v>
      </c>
      <c r="H11" s="74">
        <v>0</v>
      </c>
      <c r="I11" s="74">
        <v>0</v>
      </c>
      <c r="J11" s="74">
        <v>7.0000000000000007E-2</v>
      </c>
      <c r="K11" s="74">
        <v>0.15</v>
      </c>
      <c r="L11" s="74">
        <v>0</v>
      </c>
      <c r="M11" s="74">
        <v>0</v>
      </c>
    </row>
    <row r="12" spans="1:13">
      <c r="A12" s="1">
        <v>247</v>
      </c>
      <c r="B12" s="1" t="s">
        <v>26</v>
      </c>
      <c r="C12" s="74">
        <v>1.33</v>
      </c>
      <c r="D12" s="74">
        <v>7.27</v>
      </c>
      <c r="E12" s="74">
        <v>0.79</v>
      </c>
      <c r="F12" s="74">
        <v>1.25</v>
      </c>
      <c r="G12" s="74">
        <v>0</v>
      </c>
      <c r="H12" s="74">
        <v>1.35</v>
      </c>
      <c r="I12" s="74">
        <v>2.2000000000000002</v>
      </c>
      <c r="J12" s="74">
        <v>7.0000000000000007E-2</v>
      </c>
      <c r="K12" s="74">
        <v>0.15</v>
      </c>
      <c r="L12" s="74">
        <v>0</v>
      </c>
      <c r="M12" s="74">
        <v>0</v>
      </c>
    </row>
    <row r="13" spans="1:13">
      <c r="A13" s="1">
        <v>247</v>
      </c>
      <c r="B13" s="1" t="s">
        <v>25</v>
      </c>
      <c r="C13" s="74">
        <v>1.33</v>
      </c>
      <c r="D13" s="74">
        <v>7.27</v>
      </c>
      <c r="E13" s="74">
        <v>0.79</v>
      </c>
      <c r="F13" s="74">
        <v>2.25</v>
      </c>
      <c r="G13" s="74">
        <v>3.1</v>
      </c>
      <c r="H13" s="74">
        <v>1.35</v>
      </c>
      <c r="I13" s="74">
        <v>2.2000000000000002</v>
      </c>
      <c r="J13" s="74">
        <v>7.0000000000000007E-2</v>
      </c>
      <c r="K13" s="74">
        <v>0.15</v>
      </c>
      <c r="L13" s="74">
        <v>0</v>
      </c>
      <c r="M13" s="74">
        <v>0</v>
      </c>
    </row>
    <row r="14" spans="1:13">
      <c r="A14" s="1">
        <v>247</v>
      </c>
      <c r="B14" s="1" t="s">
        <v>24</v>
      </c>
      <c r="C14" s="74">
        <v>1.33</v>
      </c>
      <c r="D14" s="74">
        <v>7.27</v>
      </c>
      <c r="E14" s="74">
        <v>0.79</v>
      </c>
      <c r="F14" s="74">
        <v>3.25</v>
      </c>
      <c r="G14" s="74">
        <v>4.0999999999999996</v>
      </c>
      <c r="H14" s="74">
        <v>1.35</v>
      </c>
      <c r="I14" s="74">
        <v>2.2000000000000002</v>
      </c>
      <c r="J14" s="74">
        <v>7.0000000000000007E-2</v>
      </c>
      <c r="K14" s="74">
        <v>0.15</v>
      </c>
      <c r="L14" s="74">
        <v>0</v>
      </c>
      <c r="M14" s="74">
        <v>0</v>
      </c>
    </row>
    <row r="15" spans="1:13">
      <c r="A15" s="1">
        <v>247</v>
      </c>
      <c r="B15" s="1" t="s">
        <v>23</v>
      </c>
      <c r="C15" s="74">
        <v>1.33</v>
      </c>
      <c r="D15" s="74">
        <v>7.27</v>
      </c>
      <c r="E15" s="74">
        <v>0.79</v>
      </c>
      <c r="F15" s="74">
        <v>4.25</v>
      </c>
      <c r="G15" s="74">
        <v>5.0999999999999996</v>
      </c>
      <c r="H15" s="74">
        <v>1.35</v>
      </c>
      <c r="I15" s="74">
        <v>2.2000000000000002</v>
      </c>
      <c r="J15" s="74">
        <v>7.0000000000000007E-2</v>
      </c>
      <c r="K15" s="74">
        <v>0.15</v>
      </c>
      <c r="L15" s="74">
        <v>0</v>
      </c>
      <c r="M15" s="74">
        <v>0</v>
      </c>
    </row>
    <row r="16" spans="1:13">
      <c r="A16" s="1">
        <v>247</v>
      </c>
      <c r="B16" s="1" t="s">
        <v>17</v>
      </c>
      <c r="C16" s="74">
        <v>1.33</v>
      </c>
      <c r="D16" s="74">
        <v>7.27</v>
      </c>
      <c r="E16" s="74">
        <v>0.79</v>
      </c>
      <c r="F16" s="74">
        <v>5.25</v>
      </c>
      <c r="G16" s="74">
        <v>6.6</v>
      </c>
      <c r="H16" s="74">
        <v>1.35</v>
      </c>
      <c r="I16" s="74">
        <v>2.2000000000000002</v>
      </c>
      <c r="J16" s="74">
        <v>7.0000000000000007E-2</v>
      </c>
      <c r="K16" s="74">
        <v>0.15</v>
      </c>
      <c r="L16" s="74">
        <v>0</v>
      </c>
      <c r="M16" s="74">
        <v>0</v>
      </c>
    </row>
    <row r="17" spans="1:13">
      <c r="A17" s="1">
        <v>292</v>
      </c>
      <c r="B17" s="1" t="s">
        <v>27</v>
      </c>
      <c r="C17" s="74">
        <v>0</v>
      </c>
      <c r="D17" s="74">
        <v>7.27</v>
      </c>
      <c r="E17" s="74">
        <v>0</v>
      </c>
      <c r="F17" s="74">
        <v>1.25</v>
      </c>
      <c r="G17" s="74">
        <v>0</v>
      </c>
      <c r="H17" s="74">
        <v>0</v>
      </c>
      <c r="I17" s="74">
        <v>0</v>
      </c>
      <c r="J17" s="74">
        <v>7.0000000000000007E-2</v>
      </c>
      <c r="K17" s="74">
        <v>0.15</v>
      </c>
      <c r="L17" s="74">
        <v>0</v>
      </c>
      <c r="M17" s="74">
        <v>0</v>
      </c>
    </row>
    <row r="18" spans="1:13">
      <c r="A18" s="1">
        <v>292</v>
      </c>
      <c r="B18" s="1" t="s">
        <v>26</v>
      </c>
      <c r="C18" s="74">
        <v>1.33</v>
      </c>
      <c r="D18" s="74">
        <v>7.27</v>
      </c>
      <c r="E18" s="74">
        <v>0.79</v>
      </c>
      <c r="F18" s="74">
        <v>1.25</v>
      </c>
      <c r="G18" s="74">
        <v>0</v>
      </c>
      <c r="H18" s="74">
        <v>1.35</v>
      </c>
      <c r="I18" s="74">
        <v>2.2000000000000002</v>
      </c>
      <c r="J18" s="74">
        <v>7.0000000000000007E-2</v>
      </c>
      <c r="K18" s="74">
        <v>0.15</v>
      </c>
      <c r="L18" s="74">
        <v>0</v>
      </c>
      <c r="M18" s="74">
        <v>0</v>
      </c>
    </row>
    <row r="19" spans="1:13">
      <c r="A19" s="1">
        <v>292</v>
      </c>
      <c r="B19" s="1" t="s">
        <v>25</v>
      </c>
      <c r="C19" s="74">
        <v>1.33</v>
      </c>
      <c r="D19" s="74">
        <v>7.27</v>
      </c>
      <c r="E19" s="74">
        <v>0.79</v>
      </c>
      <c r="F19" s="74">
        <v>2.25</v>
      </c>
      <c r="G19" s="74">
        <v>4.3499999999999996</v>
      </c>
      <c r="H19" s="74">
        <v>1.35</v>
      </c>
      <c r="I19" s="74">
        <v>2.2000000000000002</v>
      </c>
      <c r="J19" s="74">
        <v>7.0000000000000007E-2</v>
      </c>
      <c r="K19" s="74">
        <v>0.15</v>
      </c>
      <c r="L19" s="74">
        <v>0</v>
      </c>
      <c r="M19" s="74">
        <v>0</v>
      </c>
    </row>
    <row r="20" spans="1:13">
      <c r="A20" s="1">
        <v>292</v>
      </c>
      <c r="B20" s="1" t="s">
        <v>24</v>
      </c>
      <c r="C20" s="74">
        <v>1.33</v>
      </c>
      <c r="D20" s="74">
        <v>7.27</v>
      </c>
      <c r="E20" s="74">
        <v>0.79</v>
      </c>
      <c r="F20" s="74">
        <v>3.25</v>
      </c>
      <c r="G20" s="74">
        <v>5.35</v>
      </c>
      <c r="H20" s="74">
        <v>1.35</v>
      </c>
      <c r="I20" s="74">
        <v>2.2000000000000002</v>
      </c>
      <c r="J20" s="74">
        <v>7.0000000000000007E-2</v>
      </c>
      <c r="K20" s="74">
        <v>0.15</v>
      </c>
      <c r="L20" s="74">
        <v>0</v>
      </c>
      <c r="M20" s="74">
        <v>0</v>
      </c>
    </row>
    <row r="21" spans="1:13">
      <c r="A21" s="1">
        <v>292</v>
      </c>
      <c r="B21" s="1" t="s">
        <v>23</v>
      </c>
      <c r="C21" s="74">
        <v>1.33</v>
      </c>
      <c r="D21" s="74">
        <v>7.27</v>
      </c>
      <c r="E21" s="74">
        <v>0.79</v>
      </c>
      <c r="F21" s="74">
        <v>4.25</v>
      </c>
      <c r="G21" s="74">
        <v>6.35</v>
      </c>
      <c r="H21" s="74">
        <v>1.35</v>
      </c>
      <c r="I21" s="74">
        <v>2.2000000000000002</v>
      </c>
      <c r="J21" s="74">
        <v>7.0000000000000007E-2</v>
      </c>
      <c r="K21" s="74">
        <v>0.15</v>
      </c>
      <c r="L21" s="74">
        <v>0</v>
      </c>
      <c r="M21" s="74">
        <v>0</v>
      </c>
    </row>
    <row r="22" spans="1:13">
      <c r="A22" s="1">
        <v>292</v>
      </c>
      <c r="B22" s="1" t="s">
        <v>17</v>
      </c>
      <c r="C22" s="74">
        <v>1.33</v>
      </c>
      <c r="D22" s="74">
        <v>7.27</v>
      </c>
      <c r="E22" s="74">
        <v>0.79</v>
      </c>
      <c r="F22" s="74">
        <v>5.25</v>
      </c>
      <c r="G22" s="74">
        <v>7.85</v>
      </c>
      <c r="H22" s="74">
        <v>1.35</v>
      </c>
      <c r="I22" s="74">
        <v>2.2000000000000002</v>
      </c>
      <c r="J22" s="74">
        <v>7.0000000000000007E-2</v>
      </c>
      <c r="K22" s="74">
        <v>0.15</v>
      </c>
      <c r="L22" s="74">
        <v>0</v>
      </c>
      <c r="M22" s="74">
        <v>0</v>
      </c>
    </row>
    <row r="23" spans="1:13">
      <c r="A23">
        <v>247</v>
      </c>
      <c r="B23" t="s">
        <v>89</v>
      </c>
    </row>
    <row r="24" spans="1:13">
      <c r="A24">
        <v>292</v>
      </c>
      <c r="B24" t="s">
        <v>91</v>
      </c>
    </row>
    <row r="26" spans="1:13">
      <c r="A26" s="1"/>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19</vt:i4>
      </vt:variant>
    </vt:vector>
  </HeadingPairs>
  <TitlesOfParts>
    <vt:vector size="22" baseType="lpstr">
      <vt:lpstr>Totals</vt:lpstr>
      <vt:lpstr>Calculations</vt:lpstr>
      <vt:lpstr>RatesAndLookups</vt:lpstr>
      <vt:lpstr>All_Classes</vt:lpstr>
      <vt:lpstr>All_Hours</vt:lpstr>
      <vt:lpstr>EmployerMemberClass</vt:lpstr>
      <vt:lpstr>Let_Agreement</vt:lpstr>
      <vt:lpstr>Let_ReportClass</vt:lpstr>
      <vt:lpstr>Lookup_Agreement</vt:lpstr>
      <vt:lpstr>Lookup_Agreement_AID</vt:lpstr>
      <vt:lpstr>Lookup_JourneymanRates</vt:lpstr>
      <vt:lpstr>Lookup_Rate_AID</vt:lpstr>
      <vt:lpstr>Lookup_Rate_MemberClass</vt:lpstr>
      <vt:lpstr>Lookup_Rate_Rates</vt:lpstr>
      <vt:lpstr>Lookup_ReportClass</vt:lpstr>
      <vt:lpstr>Calculations!Print_Area</vt:lpstr>
      <vt:lpstr>Totals!Print_Area</vt:lpstr>
      <vt:lpstr>Ref_AcctNum</vt:lpstr>
      <vt:lpstr>Ref_AffectedMonth</vt:lpstr>
      <vt:lpstr>Ref_CityAddress</vt:lpstr>
      <vt:lpstr>Ref_EmployerName</vt:lpstr>
      <vt:lpstr>Ref_StreetAddress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dc:creator>
  <cp:lastModifiedBy>ROY</cp:lastModifiedBy>
  <cp:lastPrinted>2021-09-09T07:49:22Z</cp:lastPrinted>
  <dcterms:created xsi:type="dcterms:W3CDTF">2005-07-21T22:04:38Z</dcterms:created>
  <dcterms:modified xsi:type="dcterms:W3CDTF">2021-09-16T20:47:48Z</dcterms:modified>
</cp:coreProperties>
</file>