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Users\jhl.cad\Visual Studio 2013\Projects\HNCDIExternalProjectManage\HNCDIExternalProjectManage\"/>
    </mc:Choice>
  </mc:AlternateContent>
  <bookViews>
    <workbookView xWindow="-75" yWindow="-75" windowWidth="9390" windowHeight="10530" tabRatio="802"/>
  </bookViews>
  <sheets>
    <sheet name="获奖项目奖金明细表模板" sheetId="17" r:id="rId1"/>
    <sheet name="院外优项目清单" sheetId="14" r:id="rId2"/>
    <sheet name="院优项目清单" sheetId="16" r:id="rId3"/>
  </sheets>
  <calcPr calcId="162913"/>
</workbook>
</file>

<file path=xl/calcChain.xml><?xml version="1.0" encoding="utf-8"?>
<calcChain xmlns="http://schemas.openxmlformats.org/spreadsheetml/2006/main">
  <c r="U62" i="17" l="1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5" i="17"/>
  <c r="H62" i="17"/>
  <c r="F18" i="16"/>
  <c r="F20" i="16"/>
  <c r="F22" i="16"/>
  <c r="F24" i="16"/>
  <c r="F17" i="16"/>
  <c r="F16" i="16"/>
  <c r="F15" i="16"/>
  <c r="F13" i="16"/>
  <c r="F12" i="16"/>
  <c r="F11" i="16"/>
  <c r="F10" i="16"/>
  <c r="F7" i="16"/>
  <c r="F6" i="16"/>
  <c r="F3" i="16"/>
  <c r="J25" i="14"/>
  <c r="I25" i="14"/>
  <c r="J24" i="14"/>
  <c r="I24" i="14"/>
  <c r="F24" i="14" s="1"/>
  <c r="I23" i="14"/>
  <c r="F23" i="14" s="1"/>
  <c r="I22" i="14"/>
  <c r="F22" i="14" s="1"/>
  <c r="I21" i="14"/>
  <c r="F21" i="14" s="1"/>
  <c r="I20" i="14"/>
  <c r="F20" i="14" s="1"/>
  <c r="I19" i="14"/>
  <c r="F19" i="14"/>
  <c r="I18" i="14"/>
  <c r="F18" i="14"/>
  <c r="I17" i="14"/>
  <c r="F17" i="14" s="1"/>
  <c r="I16" i="14"/>
  <c r="F16" i="14" s="1"/>
  <c r="I15" i="14"/>
  <c r="F15" i="14"/>
  <c r="I14" i="14"/>
  <c r="F14" i="14"/>
  <c r="I13" i="14"/>
  <c r="F13" i="14" s="1"/>
  <c r="I12" i="14"/>
  <c r="F12" i="14" s="1"/>
  <c r="I11" i="14"/>
  <c r="F11" i="14" s="1"/>
  <c r="I10" i="14"/>
  <c r="F10" i="14"/>
  <c r="I8" i="14"/>
  <c r="F8" i="14" s="1"/>
  <c r="I6" i="14"/>
  <c r="F6" i="14" s="1"/>
  <c r="I5" i="14"/>
  <c r="F5" i="14"/>
  <c r="I4" i="14"/>
  <c r="F4" i="14" s="1"/>
  <c r="G25" i="16"/>
  <c r="K6" i="14"/>
  <c r="F25" i="14" l="1"/>
  <c r="C62" i="17"/>
  <c r="F7" i="14"/>
  <c r="F3" i="14"/>
</calcChain>
</file>

<file path=xl/comments1.xml><?xml version="1.0" encoding="utf-8"?>
<comments xmlns="http://schemas.openxmlformats.org/spreadsheetml/2006/main">
  <authors>
    <author>孟凡伟</author>
  </authors>
  <commentList>
    <comment ref="U3" authorId="0" shapeId="0">
      <text>
        <r>
          <rPr>
            <b/>
            <sz val="9"/>
            <color indexed="81"/>
            <rFont val="宋体"/>
            <charset val="134"/>
          </rPr>
          <t>孟凡伟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文章必须是发表在核心期刊的才有奖励</t>
        </r>
      </text>
    </comment>
  </commentList>
</comments>
</file>

<file path=xl/sharedStrings.xml><?xml version="1.0" encoding="utf-8"?>
<sst xmlns="http://schemas.openxmlformats.org/spreadsheetml/2006/main" count="356" uniqueCount="256">
  <si>
    <t>项目名称</t>
    <phoneticPr fontId="3" type="noConversion"/>
  </si>
  <si>
    <t>一</t>
    <phoneticPr fontId="3" type="noConversion"/>
  </si>
  <si>
    <t>序号</t>
    <phoneticPr fontId="3" type="noConversion"/>
  </si>
  <si>
    <t>试验检测中心</t>
  </si>
  <si>
    <t>奖别</t>
    <phoneticPr fontId="3" type="noConversion"/>
  </si>
  <si>
    <t>相关人员</t>
    <phoneticPr fontId="3" type="noConversion"/>
  </si>
  <si>
    <t>一等奖</t>
  </si>
  <si>
    <t>获奖年份</t>
    <phoneticPr fontId="3" type="noConversion"/>
  </si>
  <si>
    <t>核发标准(万元)</t>
    <phoneticPr fontId="3" type="noConversion"/>
  </si>
  <si>
    <t>计算过程</t>
    <phoneticPr fontId="3" type="noConversion"/>
  </si>
  <si>
    <t>二</t>
    <phoneticPr fontId="3" type="noConversion"/>
  </si>
  <si>
    <t>优秀项目奖</t>
    <phoneticPr fontId="3" type="noConversion"/>
  </si>
  <si>
    <t>科技/管理奖</t>
    <phoneticPr fontId="3" type="noConversion"/>
  </si>
  <si>
    <t>序号</t>
  </si>
  <si>
    <t>参评项目名称</t>
  </si>
  <si>
    <t>单  位</t>
  </si>
  <si>
    <t>项目负责人</t>
  </si>
  <si>
    <t>二等奖</t>
  </si>
  <si>
    <t>工程咨询公司</t>
  </si>
  <si>
    <t>三等奖</t>
  </si>
  <si>
    <t>评定结果</t>
    <phoneticPr fontId="13" type="noConversion"/>
  </si>
  <si>
    <t>奖金(万)</t>
    <phoneticPr fontId="13" type="noConversion"/>
  </si>
  <si>
    <t>桥梁勘察设计处</t>
  </si>
  <si>
    <t>智能交通设计处</t>
  </si>
  <si>
    <t>建筑设计分院</t>
  </si>
  <si>
    <t>合同额（万）</t>
    <phoneticPr fontId="13" type="noConversion"/>
  </si>
  <si>
    <t>路桥养护设计处</t>
  </si>
  <si>
    <t>单位排名</t>
    <phoneticPr fontId="15" type="noConversion"/>
  </si>
  <si>
    <t>合计（元）</t>
    <phoneticPr fontId="3" type="noConversion"/>
  </si>
  <si>
    <t>获奖类别</t>
    <phoneticPr fontId="3" type="noConversion"/>
  </si>
  <si>
    <t>科技进步奖</t>
    <phoneticPr fontId="3" type="noConversion"/>
  </si>
  <si>
    <t>国家、省部级优秀勘察、设计、咨询奖</t>
    <phoneticPr fontId="3" type="noConversion"/>
  </si>
  <si>
    <t>院优秀勘察设计奖</t>
    <phoneticPr fontId="3" type="noConversion"/>
  </si>
  <si>
    <t>专利奖</t>
    <phoneticPr fontId="3" type="noConversion"/>
  </si>
  <si>
    <t>论文奖励</t>
    <phoneticPr fontId="3" type="noConversion"/>
  </si>
  <si>
    <t>项目甲</t>
  </si>
  <si>
    <t>。。。</t>
    <phoneticPr fontId="3" type="noConversion"/>
  </si>
  <si>
    <t>项目甲</t>
    <phoneticPr fontId="3" type="noConversion"/>
  </si>
  <si>
    <t>论文发表</t>
    <phoneticPr fontId="3" type="noConversion"/>
  </si>
  <si>
    <t>论文收录</t>
    <phoneticPr fontId="3" type="noConversion"/>
  </si>
  <si>
    <t>优秀论文</t>
    <phoneticPr fontId="3" type="noConversion"/>
  </si>
  <si>
    <t>所在部门</t>
    <phoneticPr fontId="3" type="noConversion"/>
  </si>
  <si>
    <t>例：湖南省科技进步一等奖</t>
    <phoneticPr fontId="3" type="noConversion"/>
  </si>
  <si>
    <t>（例：湖南省优秀设计一等奖）</t>
    <phoneticPr fontId="3" type="noConversion"/>
  </si>
  <si>
    <t>（例：湖南省优秀工程咨询一等奖）</t>
    <phoneticPr fontId="3" type="noConversion"/>
  </si>
  <si>
    <t>合计</t>
    <phoneticPr fontId="3" type="noConversion"/>
  </si>
  <si>
    <t>填表说明：</t>
    <phoneticPr fontId="3" type="noConversion"/>
  </si>
  <si>
    <t>1、表中“奖励人员”填报顺序：本部门人员、院领导层、副总、其它部门。</t>
    <phoneticPr fontId="3" type="noConversion"/>
  </si>
  <si>
    <t>3、表中“院优项目”请务必填写合同额，奖金分配不考虑院领导层及副总。</t>
    <phoneticPr fontId="3" type="noConversion"/>
  </si>
  <si>
    <t>公路勘设三处</t>
  </si>
  <si>
    <r>
      <t>总负责：廖建红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梁荣伟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负责人：张健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李锦刚</t>
    </r>
  </si>
  <si>
    <r>
      <t>王甜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蒲怀仁</t>
    </r>
  </si>
  <si>
    <t>岩土工程分院</t>
  </si>
  <si>
    <r>
      <t>总负责人：胡建华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李瑜</t>
    </r>
    <r>
      <rPr>
        <sz val="10"/>
        <rFont val="Times New Roman"/>
        <family val="1"/>
      </rPr>
      <t xml:space="preserve">      </t>
    </r>
    <r>
      <rPr>
        <sz val="10"/>
        <rFont val="宋体"/>
        <charset val="134"/>
      </rPr>
      <t>负责人：黄辉、张杰、李剑波、肖毅海</t>
    </r>
  </si>
  <si>
    <t>市政工程分院</t>
  </si>
  <si>
    <r>
      <t>总负责人：陈先义</t>
    </r>
    <r>
      <rPr>
        <sz val="10"/>
        <rFont val="Times New Roman"/>
        <family val="1"/>
      </rPr>
      <t xml:space="preserve">         </t>
    </r>
    <r>
      <rPr>
        <sz val="10"/>
        <rFont val="宋体"/>
        <charset val="134"/>
      </rPr>
      <t>负责人：谭红平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蔡静</t>
    </r>
  </si>
  <si>
    <t>市政分院、隧道处、桥梁处、智能处、建筑处</t>
  </si>
  <si>
    <r>
      <t>总负责人：戴旺</t>
    </r>
    <r>
      <rPr>
        <sz val="10"/>
        <rFont val="Times New Roman"/>
        <family val="1"/>
      </rPr>
      <t xml:space="preserve">              </t>
    </r>
    <r>
      <rPr>
        <sz val="10"/>
        <rFont val="宋体"/>
        <charset val="134"/>
      </rPr>
      <t>负责：刘东海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熊建军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王海林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张欣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莫战春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徐钦</t>
    </r>
  </si>
  <si>
    <r>
      <t>刘果三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李静</t>
    </r>
  </si>
  <si>
    <t>户磊</t>
  </si>
  <si>
    <r>
      <t>吴有松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刘兆丰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李锦刚</t>
    </r>
  </si>
  <si>
    <r>
      <t>总负责：彭厚德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刘学著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负责人：汤建平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王崇宇</t>
    </r>
  </si>
  <si>
    <t>隧道与地下工程设计处</t>
  </si>
  <si>
    <r>
      <t>总负责人：刘新奇</t>
    </r>
    <r>
      <rPr>
        <sz val="10"/>
        <rFont val="Times New Roman"/>
        <family val="1"/>
      </rPr>
      <t xml:space="preserve">          </t>
    </r>
    <r>
      <rPr>
        <sz val="10"/>
        <rFont val="宋体"/>
        <charset val="134"/>
      </rPr>
      <t>负责人：柏署</t>
    </r>
  </si>
  <si>
    <t>交通测绘地理信息公司</t>
  </si>
  <si>
    <r>
      <t>总负责人：周杨</t>
    </r>
    <r>
      <rPr>
        <sz val="10"/>
        <rFont val="Times New Roman"/>
        <family val="1"/>
      </rPr>
      <t xml:space="preserve">            </t>
    </r>
    <r>
      <rPr>
        <sz val="10"/>
        <rFont val="宋体"/>
        <charset val="134"/>
      </rPr>
      <t>负责人：刘志勇</t>
    </r>
  </si>
  <si>
    <t>赵少杰</t>
  </si>
  <si>
    <t>公路勘设一处</t>
  </si>
  <si>
    <r>
      <t>李玲</t>
    </r>
    <r>
      <rPr>
        <sz val="10"/>
        <rFont val="Times New Roman"/>
        <family val="1"/>
      </rPr>
      <t xml:space="preserve">  </t>
    </r>
    <r>
      <rPr>
        <sz val="10"/>
        <rFont val="宋体"/>
        <charset val="134"/>
      </rPr>
      <t>封斌</t>
    </r>
  </si>
  <si>
    <r>
      <t>陈志良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凌胜春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陈晶</t>
    </r>
  </si>
  <si>
    <t>公路勘设四处</t>
  </si>
  <si>
    <r>
      <t>总负责人：刘新奇</t>
    </r>
    <r>
      <rPr>
        <sz val="10"/>
        <rFont val="Times New Roman"/>
        <family val="1"/>
      </rPr>
      <t xml:space="preserve">         </t>
    </r>
    <r>
      <rPr>
        <sz val="10"/>
        <rFont val="宋体"/>
        <charset val="134"/>
      </rPr>
      <t>负责人：李军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聂士诚</t>
    </r>
  </si>
  <si>
    <t>综合交通运输规划研究中心</t>
  </si>
  <si>
    <r>
      <t>李峰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蔡平</t>
    </r>
  </si>
  <si>
    <t>王卿</t>
  </si>
  <si>
    <r>
      <t>负责人：蒋胜波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黄欣</t>
    </r>
  </si>
  <si>
    <r>
      <t>石东浩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徐钦</t>
    </r>
  </si>
  <si>
    <t>李剑波、吕强</t>
  </si>
  <si>
    <t>徐伟</t>
  </si>
  <si>
    <t>港航设计处枢纽设计处</t>
    <phoneticPr fontId="3" type="noConversion"/>
  </si>
  <si>
    <t>2、院内有重名的同志务必标识清楚该人属于哪个处室（男或女）。</t>
    <phoneticPr fontId="3" type="noConversion"/>
  </si>
  <si>
    <t>小计</t>
    <phoneticPr fontId="3" type="noConversion"/>
  </si>
  <si>
    <t>姓名</t>
    <phoneticPr fontId="3" type="noConversion"/>
  </si>
  <si>
    <r>
      <t>201</t>
    </r>
    <r>
      <rPr>
        <b/>
        <sz val="12"/>
        <rFont val="宋体"/>
        <charset val="134"/>
      </rPr>
      <t>5</t>
    </r>
    <r>
      <rPr>
        <b/>
        <sz val="12"/>
        <rFont val="宋体"/>
        <charset val="134"/>
      </rPr>
      <t>年科技进步奖/管理成果奖发放表</t>
    </r>
    <phoneticPr fontId="3" type="noConversion"/>
  </si>
  <si>
    <r>
      <t>201</t>
    </r>
    <r>
      <rPr>
        <b/>
        <sz val="10"/>
        <color indexed="8"/>
        <rFont val="宋体"/>
        <charset val="134"/>
      </rPr>
      <t>5</t>
    </r>
    <r>
      <rPr>
        <b/>
        <sz val="10"/>
        <color indexed="8"/>
        <rFont val="宋体"/>
        <charset val="134"/>
      </rPr>
      <t>年度院优项目清单</t>
    </r>
    <phoneticPr fontId="13" type="noConversion"/>
  </si>
  <si>
    <t>船闸结构仿真设计及温度应力控制</t>
    <phoneticPr fontId="31" type="noConversion"/>
  </si>
  <si>
    <t>山区大跨径高墩连续刚构桥关键技术研究</t>
    <phoneticPr fontId="31" type="noConversion"/>
  </si>
  <si>
    <t>生态工法基础理论研究及其在河湖治理工
程中的应用</t>
    <phoneticPr fontId="31" type="noConversion"/>
  </si>
  <si>
    <t>中国航海学会科学技术奖二等奖</t>
    <phoneticPr fontId="31" type="noConversion"/>
  </si>
  <si>
    <t>湖南省科技进步三等奖</t>
    <phoneticPr fontId="31" type="noConversion"/>
  </si>
  <si>
    <t>湖南省科技进步二等奖</t>
    <phoneticPr fontId="31" type="noConversion"/>
  </si>
  <si>
    <t>向建军1 赵金和2 孙秀贵6 龙海滨7</t>
    <phoneticPr fontId="31" type="noConversion"/>
  </si>
  <si>
    <t>刘虎英3</t>
    <phoneticPr fontId="31" type="noConversion"/>
  </si>
  <si>
    <t>湖南省常德至吉首高速公路</t>
    <phoneticPr fontId="31" type="noConversion"/>
  </si>
  <si>
    <t>第十三届“詹天佑土木工程奖”</t>
    <phoneticPr fontId="31" type="noConversion"/>
  </si>
  <si>
    <t>四川省雅安至泸沽高速公路双螺旋隧道</t>
    <phoneticPr fontId="31" type="noConversion"/>
  </si>
  <si>
    <t>常德市沅江西大桥</t>
    <phoneticPr fontId="31" type="noConversion"/>
  </si>
  <si>
    <t>湖南省优秀工程设计一等奖</t>
    <phoneticPr fontId="31" type="noConversion"/>
  </si>
  <si>
    <t>彭立 任会 傅立新 张进华 易震宇 蒋正华 王海林 徐陽 王建华 刘永胜 王明明 熊建军 周乾 陈骅伟 蒋胜波</t>
  </si>
  <si>
    <t>戴小冬 廖建宏 张贵明 李瑜 刘榕 伍英 禇颖 唐普查 颜晓春 蒲怀仁 王勇飞 陈涛 刘海波 郭鑫 雷正杰</t>
  </si>
  <si>
    <t>湖南省吉首至茶洞高速公路勘察</t>
    <phoneticPr fontId="31" type="noConversion"/>
  </si>
  <si>
    <t>湖南省优秀工程勘察一等奖</t>
    <phoneticPr fontId="31" type="noConversion"/>
  </si>
  <si>
    <t>胡惠华 龚道平 李军 龙树威 吴建宁 丁国华 陆杰 吴典文 王甜 刘海鸿 陈韶光 何瑛雄 高家海 夏立伟 马德青</t>
  </si>
  <si>
    <t>张家界至花垣高速公路海螺猛洞河大桥</t>
    <phoneticPr fontId="31" type="noConversion"/>
  </si>
  <si>
    <t>京港澳国家高速公路（G4）湘潭至耒阳段检测与提质改造工程</t>
    <phoneticPr fontId="31" type="noConversion"/>
  </si>
  <si>
    <t>广东省连江西牛航运枢纽</t>
    <phoneticPr fontId="31" type="noConversion"/>
  </si>
  <si>
    <t>湖南省优秀工程设计二等奖</t>
    <phoneticPr fontId="31" type="noConversion"/>
  </si>
  <si>
    <t>王卿 李瑜 刘榕 张贵明 曹赟干 吴建光 陈涛 褚颖 胡卫平 王甜 谢芳 虢凯 罗强 李文波 朱朝银</t>
  </si>
  <si>
    <t>彭立 刘利群 王俏 李大 伍建平 杨明 袁琪 史任杰 周杨 王勇飞 张迎春 傅辅林 肖诗伟 徐军 王小洁</t>
  </si>
  <si>
    <t>刘虎英 彭厚德 刘学著 陈凤姣 汤建平 雷路平 钟建国 盛智仕 胡浩 郑洁 田红伟 桑雷 蒋明锋 李维娟 官志鑫</t>
  </si>
  <si>
    <t>湖南省临湘（湘鄂界）至岳阳高速公路工程测量</t>
  </si>
  <si>
    <t>芙蓉大道暮云至板塘铺道路勘察</t>
  </si>
  <si>
    <t>湖南省优秀工程勘察二等奖</t>
    <phoneticPr fontId="31" type="noConversion"/>
  </si>
  <si>
    <t>湖南省优秀测绘地理信息工程二等奖</t>
    <phoneticPr fontId="31" type="noConversion"/>
  </si>
  <si>
    <t>胡开承 曾宏 陈斌 肖远平 崔剑峰 刘利群 杨厚波 郑立常 刘志勇 刘伟 瞿波 吴胜强 孙宇 袁丰波 邹志红</t>
  </si>
  <si>
    <t>胡惠华 何瑛雄 黄向京 龚道平 李剑波 张杰 马德青 黄辉 陈韶光 周治钊 刘多文 孙莉萍 朱志龙 夏立伟 汤达前</t>
  </si>
  <si>
    <t>肖远平/曾宏/陈斌/胡开承/张迎春/刘利群/杨厚波/郑立常/刘志勇/刘伟/瞿波/吴胜强/孙宇/袁丰波/邹志红</t>
    <phoneticPr fontId="31" type="noConversion"/>
  </si>
  <si>
    <t>益阳至常德高速公路大修工程工程测量</t>
    <phoneticPr fontId="31" type="noConversion"/>
  </si>
  <si>
    <t>湖南省长沙（永安）至浏阳（洪口界）高速公路隧道地质超前预报与隧道监控量测</t>
  </si>
  <si>
    <t>金湘苑住宅小区勘察</t>
  </si>
  <si>
    <t>广东省佛山市G325九江大桥换索工程与健康监测</t>
    <phoneticPr fontId="31" type="noConversion"/>
  </si>
  <si>
    <t>广西壮族自治区兴安至桂林高速公路</t>
    <phoneticPr fontId="31" type="noConversion"/>
  </si>
  <si>
    <t>湖南省优秀工程设计三等奖</t>
    <phoneticPr fontId="31" type="noConversion"/>
  </si>
  <si>
    <t>湖南省优秀工程勘察三等奖</t>
    <phoneticPr fontId="31" type="noConversion"/>
  </si>
  <si>
    <t>彭立 高元柳 向建军 刘利群 陈卓 谢承安 卜创宇 封斌 王甜 成滢 张立新 沈建平 袁佳杨 徐湘 李玲</t>
  </si>
  <si>
    <t>王勇飞 朱天璋 廖建宏 张贵明 李瑜 王为 郭鑫 朱朝银 刘榕 戴小冬 吴建光 龙海滨 林鸣 刘兆丰 崔剑峰</t>
  </si>
  <si>
    <t>汤达前 陈韶光 何瑛雄 龚道平 高家海 刘多文 胡定 孙莉萍 王莎 胡新红 赵艳 李剑波 朱志龙 邬远明</t>
  </si>
  <si>
    <t>戴光明 黄向京 张进华 吴建宁 林 鸣 李桂生 杜勇立 何现启 毛俭 王昕 徐伟 王焱 王天 栾健 谢㑇 周燚 彭凌星</t>
  </si>
  <si>
    <t>大跨度悬索桥加劲梁"轨索滑移法"架设新技术</t>
    <phoneticPr fontId="31" type="noConversion"/>
  </si>
  <si>
    <t>全球道路成就奖(GRAA)</t>
    <phoneticPr fontId="31" type="noConversion"/>
  </si>
  <si>
    <t>湘江土谷塘航电枢纽工程可行性研究报告</t>
  </si>
  <si>
    <t>全国优秀工程咨询成果二等奖</t>
  </si>
  <si>
    <t>湘江永州至衡阳三级航道改扩建工程预可行性研究报告</t>
    <phoneticPr fontId="31" type="noConversion"/>
  </si>
  <si>
    <t>水运工程优秀咨询成果三等奖</t>
    <phoneticPr fontId="31" type="noConversion"/>
  </si>
  <si>
    <t>刘志敏 刘虎英 刘学著 王  定 田红伟 周作茂</t>
    <phoneticPr fontId="31" type="noConversion"/>
  </si>
  <si>
    <t>胡建华（2）</t>
    <phoneticPr fontId="3" type="noConversion"/>
  </si>
  <si>
    <t>基于Autocad二次开发的工程设计计算辅助软件</t>
  </si>
  <si>
    <t>湖南省优秀工程软件三等奖</t>
    <phoneticPr fontId="31" type="noConversion"/>
  </si>
  <si>
    <t>贺耀北 唐普查 李瑜 刘榕 王甜 崔剑峰 苏振宇 张晋瑞 卢立志 刘斌</t>
  </si>
  <si>
    <r>
      <rPr>
        <sz val="10"/>
        <color indexed="10"/>
        <rFont val="宋体"/>
        <charset val="134"/>
      </rPr>
      <t>刘晓平</t>
    </r>
    <r>
      <rPr>
        <sz val="10"/>
        <color indexed="8"/>
        <rFont val="宋体"/>
        <charset val="134"/>
      </rPr>
      <t xml:space="preserve"> 周作茂 </t>
    </r>
    <r>
      <rPr>
        <sz val="10"/>
        <color indexed="10"/>
        <rFont val="宋体"/>
        <charset val="134"/>
      </rPr>
      <t>曹周红</t>
    </r>
    <r>
      <rPr>
        <sz val="10"/>
        <color indexed="8"/>
        <rFont val="宋体"/>
        <charset val="134"/>
      </rPr>
      <t xml:space="preserve"> 刘学著 李维娟 刘虎英 叶雅思 彭厚德 田红伟 雷路平</t>
    </r>
    <phoneticPr fontId="3" type="noConversion"/>
  </si>
  <si>
    <r>
      <rPr>
        <sz val="10"/>
        <color indexed="10"/>
        <rFont val="宋体"/>
        <charset val="134"/>
      </rPr>
      <t>罗恒</t>
    </r>
    <r>
      <rPr>
        <sz val="10"/>
        <rFont val="宋体"/>
        <charset val="134"/>
      </rPr>
      <t xml:space="preserve"> 彭立 穆程 李大 </t>
    </r>
    <r>
      <rPr>
        <sz val="10"/>
        <color indexed="10"/>
        <rFont val="宋体"/>
        <charset val="134"/>
      </rPr>
      <t>卿笃干</t>
    </r>
    <r>
      <rPr>
        <sz val="10"/>
        <rFont val="宋体"/>
        <charset val="134"/>
      </rPr>
      <t xml:space="preserve"> 陈先义 段少华 </t>
    </r>
    <r>
      <rPr>
        <sz val="10"/>
        <color indexed="10"/>
        <rFont val="宋体"/>
        <charset val="134"/>
      </rPr>
      <t>彭安平 张建国 杨铠 邹安平</t>
    </r>
    <r>
      <rPr>
        <sz val="10"/>
        <rFont val="宋体"/>
        <charset val="134"/>
      </rPr>
      <t xml:space="preserve"> 刘利群 向建军 周乾 </t>
    </r>
    <r>
      <rPr>
        <sz val="10"/>
        <color indexed="10"/>
        <rFont val="宋体"/>
        <charset val="134"/>
      </rPr>
      <t>彭文耀</t>
    </r>
    <phoneticPr fontId="3" type="noConversion"/>
  </si>
  <si>
    <t>0.8*2+0.6*6</t>
    <phoneticPr fontId="3" type="noConversion"/>
  </si>
  <si>
    <t>0.6+0.5*2+0.4*12</t>
    <phoneticPr fontId="3" type="noConversion"/>
  </si>
  <si>
    <t>0.5+0.4*2+0.3*12</t>
    <phoneticPr fontId="3" type="noConversion"/>
  </si>
  <si>
    <t>0.4+0.3*2+0.2*7</t>
    <phoneticPr fontId="3" type="noConversion"/>
  </si>
  <si>
    <t>0.5+0.4*7</t>
    <phoneticPr fontId="3" type="noConversion"/>
  </si>
  <si>
    <t>0.4+0.3+0.2*2</t>
    <phoneticPr fontId="3" type="noConversion"/>
  </si>
  <si>
    <t>0.5/2</t>
    <phoneticPr fontId="3" type="noConversion"/>
  </si>
  <si>
    <r>
      <rPr>
        <sz val="10"/>
        <rFont val="宋体"/>
        <charset val="134"/>
      </rPr>
      <t>个人</t>
    </r>
    <phoneticPr fontId="3" type="noConversion"/>
  </si>
  <si>
    <r>
      <rPr>
        <sz val="10"/>
        <rFont val="宋体"/>
        <charset val="134"/>
      </rPr>
      <t>集体</t>
    </r>
    <phoneticPr fontId="3" type="noConversion"/>
  </si>
  <si>
    <t>0.4+0.3*2+0.2*12</t>
    <phoneticPr fontId="3" type="noConversion"/>
  </si>
  <si>
    <r>
      <t xml:space="preserve">彭厚德 </t>
    </r>
    <r>
      <rPr>
        <sz val="10"/>
        <color indexed="10"/>
        <rFont val="宋体"/>
        <charset val="134"/>
      </rPr>
      <t xml:space="preserve">黄建新 </t>
    </r>
    <r>
      <rPr>
        <sz val="10"/>
        <color indexed="8"/>
        <rFont val="宋体"/>
        <charset val="134"/>
      </rPr>
      <t xml:space="preserve">汤建平 刘学著 </t>
    </r>
    <r>
      <rPr>
        <sz val="10"/>
        <color indexed="10"/>
        <rFont val="宋体"/>
        <charset val="134"/>
      </rPr>
      <t>罗纯军</t>
    </r>
    <r>
      <rPr>
        <sz val="10"/>
        <color indexed="8"/>
        <rFont val="宋体"/>
        <charset val="134"/>
      </rPr>
      <t xml:space="preserve"> 周作茂 刘虎英</t>
    </r>
    <phoneticPr fontId="3" type="noConversion"/>
  </si>
  <si>
    <r>
      <t>0.3*</t>
    </r>
    <r>
      <rPr>
        <sz val="10"/>
        <rFont val="宋体"/>
        <charset val="134"/>
      </rPr>
      <t>（</t>
    </r>
    <r>
      <rPr>
        <sz val="10"/>
        <rFont val="Arial"/>
        <family val="2"/>
      </rPr>
      <t>1.5+0.4+1*3</t>
    </r>
    <r>
      <rPr>
        <sz val="10"/>
        <rFont val="宋体"/>
        <charset val="134"/>
      </rPr>
      <t>）</t>
    </r>
    <phoneticPr fontId="3" type="noConversion"/>
  </si>
  <si>
    <t>0.3*10</t>
    <phoneticPr fontId="3" type="noConversion"/>
  </si>
  <si>
    <r>
      <rPr>
        <b/>
        <sz val="10"/>
        <rFont val="宋体"/>
        <charset val="134"/>
      </rPr>
      <t>总数减去</t>
    </r>
    <r>
      <rPr>
        <b/>
        <sz val="10"/>
        <rFont val="Helv"/>
        <family val="2"/>
      </rPr>
      <t>2013</t>
    </r>
    <r>
      <rPr>
        <b/>
        <sz val="10"/>
        <rFont val="宋体"/>
        <charset val="134"/>
      </rPr>
      <t>年省优已发</t>
    </r>
    <r>
      <rPr>
        <b/>
        <sz val="10"/>
        <rFont val="Helv"/>
        <family val="2"/>
      </rPr>
      <t>1.41</t>
    </r>
    <phoneticPr fontId="3" type="noConversion"/>
  </si>
  <si>
    <r>
      <t>0.2*</t>
    </r>
    <r>
      <rPr>
        <sz val="10"/>
        <rFont val="宋体"/>
        <charset val="134"/>
      </rPr>
      <t>（</t>
    </r>
    <r>
      <rPr>
        <sz val="10"/>
        <rFont val="Arial"/>
        <family val="2"/>
      </rPr>
      <t>0.4+0.3*2+0.2*3</t>
    </r>
    <r>
      <rPr>
        <sz val="10"/>
        <rFont val="宋体"/>
        <charset val="134"/>
      </rPr>
      <t>）</t>
    </r>
    <phoneticPr fontId="3" type="noConversion"/>
  </si>
  <si>
    <t>0.2*0.5</t>
    <phoneticPr fontId="3" type="noConversion"/>
  </si>
  <si>
    <t>湖南省永顺至吉首高速公路施设</t>
    <phoneticPr fontId="3" type="noConversion"/>
  </si>
  <si>
    <t>查询到的合同额</t>
    <phoneticPr fontId="13" type="noConversion"/>
  </si>
  <si>
    <t>杭瑞国家高速公路临湘（湘鄂界）至岳阳公路岳阳洞庭湖大桥详勘</t>
    <phoneticPr fontId="3" type="noConversion"/>
  </si>
  <si>
    <t>衡阳至西渡公路施设</t>
    <phoneticPr fontId="3" type="noConversion"/>
  </si>
  <si>
    <t>473+1183</t>
    <phoneticPr fontId="3" type="noConversion"/>
  </si>
  <si>
    <t>铁东路核心段（长株潭城际铁路株洲站站前广场及联络线）新建工程初设</t>
    <phoneticPr fontId="3" type="noConversion"/>
  </si>
  <si>
    <t>扬州至绩溪高速公路广德至宁国段初设咨询审查</t>
    <phoneticPr fontId="3" type="noConversion"/>
  </si>
  <si>
    <r>
      <t>长沙市公共自行车智能租赁系统</t>
    </r>
    <r>
      <rPr>
        <sz val="10"/>
        <rFont val="Times New Roman"/>
        <family val="1"/>
      </rPr>
      <t>(</t>
    </r>
    <r>
      <rPr>
        <sz val="10"/>
        <rFont val="宋体"/>
        <charset val="134"/>
      </rPr>
      <t>试点工程</t>
    </r>
    <r>
      <rPr>
        <sz val="10"/>
        <rFont val="Times New Roman"/>
        <family val="1"/>
      </rPr>
      <t>)</t>
    </r>
    <r>
      <rPr>
        <sz val="10"/>
        <rFont val="宋体"/>
        <charset val="134"/>
      </rPr>
      <t>工程可行性研究报告</t>
    </r>
    <phoneticPr fontId="3" type="noConversion"/>
  </si>
  <si>
    <t>长庚路（常德大道—柳叶路）跨杨桥河桥梁等三座桥梁工程施设</t>
    <phoneticPr fontId="3" type="noConversion"/>
  </si>
  <si>
    <t>湘江二级航道二期工程初设</t>
    <phoneticPr fontId="3" type="noConversion"/>
  </si>
  <si>
    <t>广西桂林至三江高速公路施设</t>
    <phoneticPr fontId="3" type="noConversion"/>
  </si>
  <si>
    <t>2192+20</t>
    <phoneticPr fontId="3" type="noConversion"/>
  </si>
  <si>
    <r>
      <t>G60</t>
    </r>
    <r>
      <rPr>
        <sz val="10"/>
        <rFont val="宋体"/>
        <charset val="134"/>
      </rPr>
      <t>湘潭至邵阳高速公路大修工程第二合同段测量</t>
    </r>
    <phoneticPr fontId="3" type="noConversion"/>
  </si>
  <si>
    <t>新（会）中（山）一级公路新建工程第三合同段大鳌大桥施工监控</t>
    <phoneticPr fontId="3" type="noConversion"/>
  </si>
  <si>
    <t>湖南省益阳至马迹塘高速公路施设</t>
    <phoneticPr fontId="3" type="noConversion"/>
  </si>
  <si>
    <t>3430+58</t>
    <phoneticPr fontId="3" type="noConversion"/>
  </si>
  <si>
    <t>莲花冲（湘赣界）至株洲公路改建工程初设</t>
    <phoneticPr fontId="3" type="noConversion"/>
  </si>
  <si>
    <r>
      <t>1</t>
    </r>
    <r>
      <rPr>
        <sz val="10"/>
        <rFont val="宋体"/>
        <charset val="134"/>
      </rPr>
      <t>465+150</t>
    </r>
    <phoneticPr fontId="3" type="noConversion"/>
  </si>
  <si>
    <t>湖南省溆铺至怀化高速公路总监办中心试验室技术服务</t>
    <phoneticPr fontId="3" type="noConversion"/>
  </si>
  <si>
    <t>856+450</t>
    <phoneticPr fontId="3" type="noConversion"/>
  </si>
  <si>
    <r>
      <t>汕（头）昆（明）高速公路龙川至怀集高速公路第</t>
    </r>
    <r>
      <rPr>
        <sz val="10"/>
        <rFont val="Times New Roman"/>
        <family val="1"/>
      </rPr>
      <t>A5</t>
    </r>
    <r>
      <rPr>
        <sz val="10"/>
        <rFont val="宋体"/>
        <charset val="134"/>
      </rPr>
      <t>合同段初勘</t>
    </r>
    <phoneticPr fontId="3" type="noConversion"/>
  </si>
  <si>
    <t>汨罗市汽车站初设</t>
    <phoneticPr fontId="3" type="noConversion"/>
  </si>
  <si>
    <r>
      <t>G319</t>
    </r>
    <r>
      <rPr>
        <sz val="10"/>
        <rFont val="宋体"/>
        <charset val="134"/>
      </rPr>
      <t>、</t>
    </r>
    <r>
      <rPr>
        <sz val="10"/>
        <rFont val="Times New Roman"/>
        <family val="1"/>
      </rPr>
      <t>G207</t>
    </r>
    <r>
      <rPr>
        <sz val="10"/>
        <rFont val="宋体"/>
        <charset val="134"/>
      </rPr>
      <t>常德城区段改线工程</t>
    </r>
    <r>
      <rPr>
        <sz val="10"/>
        <rFont val="Times New Roman"/>
        <family val="1"/>
      </rPr>
      <t>-</t>
    </r>
    <r>
      <rPr>
        <sz val="10"/>
        <rFont val="宋体"/>
        <charset val="134"/>
      </rPr>
      <t>沅水四桥施设</t>
    </r>
    <phoneticPr fontId="3" type="noConversion"/>
  </si>
  <si>
    <t>佛（山）清（远）从（化）高速公路南段一期工程详勘</t>
    <phoneticPr fontId="3" type="noConversion"/>
  </si>
  <si>
    <r>
      <t>湖南省长沙至益阳</t>
    </r>
    <r>
      <rPr>
        <sz val="10"/>
        <rFont val="Times New Roman"/>
        <family val="1"/>
      </rPr>
      <t>(</t>
    </r>
    <r>
      <rPr>
        <sz val="10"/>
        <rFont val="宋体"/>
        <charset val="134"/>
      </rPr>
      <t>复线</t>
    </r>
    <r>
      <rPr>
        <sz val="10"/>
        <rFont val="Times New Roman"/>
        <family val="1"/>
      </rPr>
      <t>)</t>
    </r>
    <r>
      <rPr>
        <sz val="10"/>
        <rFont val="宋体"/>
        <charset val="134"/>
      </rPr>
      <t>公路工程工程可行性研究</t>
    </r>
    <phoneticPr fontId="3" type="noConversion"/>
  </si>
  <si>
    <r>
      <t>湘潭</t>
    </r>
    <r>
      <rPr>
        <sz val="10"/>
        <rFont val="Times New Roman"/>
        <family val="1"/>
      </rPr>
      <t>G320</t>
    </r>
    <r>
      <rPr>
        <sz val="10"/>
        <rFont val="宋体"/>
        <charset val="134"/>
      </rPr>
      <t>国道绕城改线新建项目（一期工程）昭华大桥施设</t>
    </r>
    <phoneticPr fontId="3" type="noConversion"/>
  </si>
  <si>
    <t>湖南省娄底至衡阳高速公路施设</t>
    <phoneticPr fontId="3" type="noConversion"/>
  </si>
  <si>
    <t>湖南省邵阳至坪上高速公路施设</t>
    <phoneticPr fontId="3" type="noConversion"/>
  </si>
  <si>
    <r>
      <t>杨龙</t>
    </r>
    <r>
      <rPr>
        <sz val="10"/>
        <color indexed="10"/>
        <rFont val="Times New Roman"/>
        <family val="1"/>
      </rPr>
      <t xml:space="preserve">  </t>
    </r>
    <r>
      <rPr>
        <sz val="10"/>
        <color indexed="10"/>
        <rFont val="宋体"/>
        <charset val="134"/>
      </rPr>
      <t>李慧丽</t>
    </r>
  </si>
  <si>
    <t>3084+71</t>
    <phoneticPr fontId="3" type="noConversion"/>
  </si>
  <si>
    <t>杨沪湘</t>
    <phoneticPr fontId="3" type="noConversion"/>
  </si>
  <si>
    <t>李大</t>
    <phoneticPr fontId="3" type="noConversion"/>
  </si>
  <si>
    <t>邵坪路</t>
    <phoneticPr fontId="3" type="noConversion"/>
  </si>
  <si>
    <t>党娜</t>
    <phoneticPr fontId="3" type="noConversion"/>
  </si>
  <si>
    <t>吴凌北</t>
    <phoneticPr fontId="3" type="noConversion"/>
  </si>
  <si>
    <t>蒋星宇</t>
    <phoneticPr fontId="3" type="noConversion"/>
  </si>
  <si>
    <t>樊华明</t>
    <phoneticPr fontId="3" type="noConversion"/>
  </si>
  <si>
    <t>左京</t>
    <phoneticPr fontId="3" type="noConversion"/>
  </si>
  <si>
    <t>张迎春</t>
    <phoneticPr fontId="3" type="noConversion"/>
  </si>
  <si>
    <t>王思川</t>
    <phoneticPr fontId="3" type="noConversion"/>
  </si>
  <si>
    <t>公路一处</t>
    <phoneticPr fontId="3" type="noConversion"/>
  </si>
  <si>
    <t>（三等奖，项目合同额：3084万元，施设3084x0.55=1696万元）</t>
    <phoneticPr fontId="3" type="noConversion"/>
  </si>
  <si>
    <t>湖南省邵阳至坪上高速公路施设</t>
    <phoneticPr fontId="3" type="noConversion"/>
  </si>
  <si>
    <t>京港澳国家高速公路（G4）湘潭至耒阳段检测与提质改造工程</t>
    <phoneticPr fontId="3" type="noConversion"/>
  </si>
  <si>
    <t>王俏</t>
    <phoneticPr fontId="3" type="noConversion"/>
  </si>
  <si>
    <t>伍建平</t>
    <phoneticPr fontId="3" type="noConversion"/>
  </si>
  <si>
    <t>杨明</t>
    <phoneticPr fontId="3" type="noConversion"/>
  </si>
  <si>
    <t>周杨</t>
    <phoneticPr fontId="3" type="noConversion"/>
  </si>
  <si>
    <t>王小洁</t>
    <phoneticPr fontId="3" type="noConversion"/>
  </si>
  <si>
    <t>肖诗伟</t>
    <phoneticPr fontId="3" type="noConversion"/>
  </si>
  <si>
    <t>肖广文</t>
    <phoneticPr fontId="3" type="noConversion"/>
  </si>
  <si>
    <t>公路一处</t>
    <phoneticPr fontId="3" type="noConversion"/>
  </si>
  <si>
    <t>刘拓</t>
    <phoneticPr fontId="3" type="noConversion"/>
  </si>
  <si>
    <t>彭  立</t>
    <phoneticPr fontId="3" type="noConversion"/>
  </si>
  <si>
    <t>总工</t>
    <phoneticPr fontId="3" type="noConversion"/>
  </si>
  <si>
    <t>刘利群</t>
    <phoneticPr fontId="3" type="noConversion"/>
  </si>
  <si>
    <t>副总</t>
    <phoneticPr fontId="3" type="noConversion"/>
  </si>
  <si>
    <t>袁  琪</t>
    <phoneticPr fontId="3" type="noConversion"/>
  </si>
  <si>
    <t>公路四处</t>
    <phoneticPr fontId="3" type="noConversion"/>
  </si>
  <si>
    <t>傅辅林</t>
    <phoneticPr fontId="3" type="noConversion"/>
  </si>
  <si>
    <t>徐军</t>
    <phoneticPr fontId="3" type="noConversion"/>
  </si>
  <si>
    <t>梁勇智</t>
    <phoneticPr fontId="3" type="noConversion"/>
  </si>
  <si>
    <t>魏丽娜</t>
    <phoneticPr fontId="3" type="noConversion"/>
  </si>
  <si>
    <t>文漾</t>
    <phoneticPr fontId="3" type="noConversion"/>
  </si>
  <si>
    <t>成仁美</t>
    <phoneticPr fontId="3" type="noConversion"/>
  </si>
  <si>
    <t>张旺</t>
    <phoneticPr fontId="3" type="noConversion"/>
  </si>
  <si>
    <t>杨景瑜</t>
    <phoneticPr fontId="3" type="noConversion"/>
  </si>
  <si>
    <t>张淳</t>
    <phoneticPr fontId="3" type="noConversion"/>
  </si>
  <si>
    <t>王勇飞</t>
    <phoneticPr fontId="3" type="noConversion"/>
  </si>
  <si>
    <t>桥梁加固</t>
    <phoneticPr fontId="3" type="noConversion"/>
  </si>
  <si>
    <t>蒋成海</t>
    <phoneticPr fontId="3" type="noConversion"/>
  </si>
  <si>
    <t>智能交通</t>
    <phoneticPr fontId="3" type="noConversion"/>
  </si>
  <si>
    <t>黄征</t>
    <phoneticPr fontId="3" type="noConversion"/>
  </si>
  <si>
    <t>肖应红</t>
    <phoneticPr fontId="3" type="noConversion"/>
  </si>
  <si>
    <t>付磊</t>
    <phoneticPr fontId="3" type="noConversion"/>
  </si>
  <si>
    <t>周京</t>
    <phoneticPr fontId="3" type="noConversion"/>
  </si>
  <si>
    <t>余丹妮</t>
    <phoneticPr fontId="3" type="noConversion"/>
  </si>
  <si>
    <t>黄向京</t>
    <phoneticPr fontId="3" type="noConversion"/>
  </si>
  <si>
    <t>检测中心</t>
    <phoneticPr fontId="3" type="noConversion"/>
  </si>
  <si>
    <t>王为</t>
    <phoneticPr fontId="3" type="noConversion"/>
  </si>
  <si>
    <t>李桂生</t>
    <phoneticPr fontId="3" type="noConversion"/>
  </si>
  <si>
    <t>林鸣</t>
    <phoneticPr fontId="3" type="noConversion"/>
  </si>
  <si>
    <t>戴光明</t>
    <phoneticPr fontId="3" type="noConversion"/>
  </si>
  <si>
    <t>徐嵬</t>
    <phoneticPr fontId="3" type="noConversion"/>
  </si>
  <si>
    <t>（例：湖南省优秀工程设计二等奖,合同额2607万元）</t>
    <phoneticPr fontId="3" type="noConversion"/>
  </si>
  <si>
    <r>
      <t>HNCDI(2016年度)项目奖励明细表（</t>
    </r>
    <r>
      <rPr>
        <b/>
        <sz val="14"/>
        <color indexed="10"/>
        <rFont val="宋体"/>
        <charset val="134"/>
      </rPr>
      <t>申报部门：公路一处</t>
    </r>
    <r>
      <rPr>
        <b/>
        <sz val="14"/>
        <rFont val="宋体"/>
        <charset val="134"/>
      </rPr>
      <t>）</t>
    </r>
    <phoneticPr fontId="3" type="noConversion"/>
  </si>
  <si>
    <t>杨龙</t>
    <phoneticPr fontId="3" type="noConversion"/>
  </si>
  <si>
    <t>李惠丽</t>
    <phoneticPr fontId="3" type="noConversion"/>
  </si>
  <si>
    <t>邓宏云</t>
    <phoneticPr fontId="3" type="noConversion"/>
  </si>
  <si>
    <t>李玉斌</t>
    <phoneticPr fontId="3" type="noConversion"/>
  </si>
  <si>
    <t>马南</t>
    <phoneticPr fontId="3" type="noConversion"/>
  </si>
  <si>
    <t>史任杰</t>
    <phoneticPr fontId="3" type="noConversion"/>
  </si>
  <si>
    <t>许伟</t>
    <phoneticPr fontId="3" type="noConversion"/>
  </si>
  <si>
    <t>胡志稳</t>
    <phoneticPr fontId="3" type="noConversion"/>
  </si>
  <si>
    <t>赵亮</t>
    <phoneticPr fontId="3" type="noConversion"/>
  </si>
  <si>
    <t>张明</t>
    <phoneticPr fontId="3" type="noConversion"/>
  </si>
  <si>
    <t>刘峥嵘</t>
    <phoneticPr fontId="3" type="noConversion"/>
  </si>
  <si>
    <t>姚军</t>
    <phoneticPr fontId="3" type="noConversion"/>
  </si>
  <si>
    <t>何琴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</si>
</sst>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_);[Red]\(0.0000\)"/>
    <numFmt numFmtId="177" formatCode="0.000_);[Red]\(0.000\)"/>
    <numFmt numFmtId="178" formatCode="0.000_ "/>
    <numFmt numFmtId="179" formatCode="0_);[Red]\(0\)"/>
  </numFmts>
  <fonts count="55" x14ac:knownFonts="1">
    <font>
      <sz val="12"/>
      <name val="宋体"/>
      <charset val="134"/>
    </font>
    <font>
      <sz val="12"/>
      <name val="宋体"/>
      <charset val="134"/>
    </font>
    <font>
      <sz val="10"/>
      <name val="Helv"/>
      <family val="2"/>
    </font>
    <font>
      <sz val="9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sz val="12"/>
      <name val="Helv"/>
      <family val="2"/>
    </font>
    <font>
      <b/>
      <sz val="10"/>
      <name val="宋体"/>
      <charset val="134"/>
    </font>
    <font>
      <b/>
      <sz val="10"/>
      <name val="Helv"/>
      <family val="2"/>
    </font>
    <font>
      <sz val="9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b/>
      <sz val="9"/>
      <color indexed="81"/>
      <name val="宋体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charset val="134"/>
    </font>
    <font>
      <b/>
      <sz val="14"/>
      <name val="宋体"/>
      <charset val="134"/>
    </font>
    <font>
      <b/>
      <sz val="14"/>
      <color indexed="10"/>
      <name val="宋体"/>
      <charset val="134"/>
    </font>
    <font>
      <b/>
      <sz val="11"/>
      <name val="宋体"/>
      <charset val="134"/>
    </font>
    <font>
      <b/>
      <sz val="10"/>
      <color indexed="8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indexed="26"/>
      <name val="宋体"/>
      <charset val="134"/>
    </font>
    <font>
      <sz val="10"/>
      <color indexed="60"/>
      <name val="宋体"/>
      <charset val="134"/>
    </font>
    <font>
      <strike/>
      <sz val="10"/>
      <color indexed="49"/>
      <name val="宋体"/>
      <charset val="134"/>
    </font>
    <font>
      <b/>
      <sz val="10"/>
      <color indexed="10"/>
      <name val="宋体"/>
      <charset val="134"/>
    </font>
    <font>
      <b/>
      <sz val="12"/>
      <color indexed="10"/>
      <name val="宋体"/>
      <charset val="134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color indexed="10"/>
      <name val="宋体"/>
      <charset val="134"/>
    </font>
    <font>
      <sz val="9"/>
      <color indexed="10"/>
      <name val="Arial"/>
      <family val="2"/>
    </font>
    <font>
      <sz val="10"/>
      <name val="宋体"/>
      <charset val="134"/>
    </font>
    <font>
      <sz val="10"/>
      <color indexed="10"/>
      <name val="Times New Roman"/>
      <family val="1"/>
    </font>
    <font>
      <sz val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29" fillId="0" borderId="0">
      <alignment vertical="center"/>
    </xf>
    <xf numFmtId="0" fontId="29" fillId="0" borderId="0"/>
    <xf numFmtId="0" fontId="2" fillId="0" borderId="0"/>
  </cellStyleXfs>
  <cellXfs count="144"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177" fontId="2" fillId="0" borderId="0" xfId="0" applyNumberFormat="1" applyFont="1" applyFill="1"/>
    <xf numFmtId="0" fontId="8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2" fillId="0" borderId="0" xfId="0" applyFont="1" applyFill="1"/>
    <xf numFmtId="0" fontId="38" fillId="0" borderId="0" xfId="0" applyFont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40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/>
    <xf numFmtId="0" fontId="4" fillId="0" borderId="1" xfId="0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vertical="center"/>
    </xf>
    <xf numFmtId="0" fontId="1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1" fillId="0" borderId="1" xfId="0" applyFont="1" applyBorder="1"/>
    <xf numFmtId="179" fontId="42" fillId="0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179" fontId="43" fillId="0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/>
    </xf>
    <xf numFmtId="179" fontId="4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77" fontId="1" fillId="0" borderId="0" xfId="0" applyNumberFormat="1" applyFont="1" applyAlignment="1">
      <alignment horizontal="center"/>
    </xf>
    <xf numFmtId="0" fontId="4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179" fontId="45" fillId="0" borderId="0" xfId="0" applyNumberFormat="1" applyFont="1"/>
    <xf numFmtId="179" fontId="4" fillId="0" borderId="0" xfId="0" applyNumberFormat="1" applyFont="1"/>
    <xf numFmtId="179" fontId="1" fillId="0" borderId="0" xfId="0" applyNumberFormat="1" applyFont="1"/>
    <xf numFmtId="0" fontId="47" fillId="0" borderId="3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39" fillId="0" borderId="4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14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79" fontId="4" fillId="3" borderId="1" xfId="0" applyNumberFormat="1" applyFont="1" applyFill="1" applyBorder="1" applyAlignment="1">
      <alignment horizontal="center" vertical="center" wrapText="1"/>
    </xf>
    <xf numFmtId="179" fontId="4" fillId="3" borderId="1" xfId="0" applyNumberFormat="1" applyFont="1" applyFill="1" applyBorder="1" applyAlignment="1">
      <alignment horizontal="center" vertical="center"/>
    </xf>
    <xf numFmtId="179" fontId="42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79" fontId="43" fillId="3" borderId="1" xfId="0" applyNumberFormat="1" applyFont="1" applyFill="1" applyBorder="1" applyAlignment="1">
      <alignment horizontal="center" vertical="center" wrapText="1"/>
    </xf>
    <xf numFmtId="0" fontId="43" fillId="3" borderId="1" xfId="0" applyFont="1" applyFill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justify" vertical="center" wrapText="1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justify" vertical="center" wrapText="1"/>
    </xf>
    <xf numFmtId="0" fontId="40" fillId="0" borderId="1" xfId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left" vertical="center" wrapText="1"/>
    </xf>
    <xf numFmtId="0" fontId="41" fillId="2" borderId="1" xfId="0" applyFont="1" applyFill="1" applyBorder="1" applyAlignment="1">
      <alignment horizontal="left" vertical="center" wrapText="1"/>
    </xf>
    <xf numFmtId="0" fontId="41" fillId="2" borderId="1" xfId="0" applyFont="1" applyFill="1" applyBorder="1" applyAlignment="1">
      <alignment vertical="center" wrapText="1"/>
    </xf>
    <xf numFmtId="0" fontId="30" fillId="2" borderId="4" xfId="0" applyFont="1" applyFill="1" applyBorder="1" applyAlignment="1">
      <alignment horizontal="left" vertical="center" wrapText="1"/>
    </xf>
    <xf numFmtId="0" fontId="30" fillId="2" borderId="1" xfId="3" applyFont="1" applyFill="1" applyBorder="1" applyAlignment="1">
      <alignment horizontal="left" vertical="center" wrapText="1"/>
    </xf>
    <xf numFmtId="0" fontId="41" fillId="2" borderId="1" xfId="3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left" vertical="center" wrapText="1"/>
    </xf>
    <xf numFmtId="0" fontId="30" fillId="0" borderId="1" xfId="0" applyFont="1" applyFill="1" applyBorder="1" applyAlignment="1">
      <alignment vertical="center" wrapText="1"/>
    </xf>
    <xf numFmtId="0" fontId="40" fillId="0" borderId="1" xfId="0" applyFont="1" applyBorder="1" applyAlignment="1">
      <alignment vertical="center" wrapText="1"/>
    </xf>
    <xf numFmtId="0" fontId="34" fillId="2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/>
    <xf numFmtId="178" fontId="48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177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/>
    <xf numFmtId="176" fontId="36" fillId="0" borderId="1" xfId="0" applyNumberFormat="1" applyFont="1" applyFill="1" applyBorder="1" applyAlignment="1">
      <alignment horizontal="center" vertical="center" wrapText="1"/>
    </xf>
    <xf numFmtId="177" fontId="36" fillId="0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justify" vertical="center" wrapText="1"/>
    </xf>
    <xf numFmtId="0" fontId="4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 wrapText="1"/>
    </xf>
    <xf numFmtId="0" fontId="50" fillId="2" borderId="1" xfId="0" applyFont="1" applyFill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2" fillId="0" borderId="1" xfId="0" applyFont="1" applyBorder="1" applyAlignment="1">
      <alignment horizontal="justify" vertical="center" wrapText="1"/>
    </xf>
    <xf numFmtId="0" fontId="53" fillId="0" borderId="3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justify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179" fontId="33" fillId="0" borderId="1" xfId="0" applyNumberFormat="1" applyFont="1" applyFill="1" applyBorder="1" applyAlignment="1">
      <alignment horizontal="center" vertical="center" wrapText="1"/>
    </xf>
    <xf numFmtId="179" fontId="4" fillId="3" borderId="4" xfId="0" applyNumberFormat="1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179" fontId="14" fillId="0" borderId="0" xfId="0" applyNumberFormat="1" applyFont="1"/>
    <xf numFmtId="0" fontId="29" fillId="0" borderId="0" xfId="0" applyFont="1"/>
    <xf numFmtId="179" fontId="4" fillId="3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/>
    <xf numFmtId="179" fontId="4" fillId="4" borderId="1" xfId="0" applyNumberFormat="1" applyFont="1" applyFill="1" applyBorder="1" applyAlignment="1">
      <alignment horizontal="center" vertical="center" wrapText="1"/>
    </xf>
    <xf numFmtId="179" fontId="2" fillId="4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28" fillId="0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179" fontId="4" fillId="3" borderId="8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1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</cellXfs>
  <cellStyles count="5">
    <cellStyle name="常规" xfId="0" builtinId="0"/>
    <cellStyle name="常规 2" xfId="1"/>
    <cellStyle name="常规 2 2" xfId="2"/>
    <cellStyle name="常规 3" xfId="3"/>
    <cellStyle name="样式 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1"/>
  </sheetPr>
  <dimension ref="A1:W69"/>
  <sheetViews>
    <sheetView tabSelected="1" workbookViewId="0">
      <selection activeCell="L58" sqref="L58"/>
    </sheetView>
  </sheetViews>
  <sheetFormatPr defaultRowHeight="14.25" x14ac:dyDescent="0.15"/>
  <cols>
    <col min="1" max="3" width="9" style="20"/>
    <col min="4" max="4" width="6.125" style="20" customWidth="1"/>
    <col min="5" max="5" width="9.875" style="20" customWidth="1"/>
    <col min="6" max="7" width="6.5" style="20" customWidth="1"/>
    <col min="8" max="8" width="8.75" style="111" customWidth="1"/>
    <col min="9" max="9" width="6.375" style="20" customWidth="1"/>
    <col min="10" max="10" width="8.75" style="20" customWidth="1"/>
    <col min="11" max="11" width="6.125" style="20" customWidth="1"/>
    <col min="12" max="12" width="9.75" style="20" customWidth="1"/>
    <col min="13" max="13" width="6.875" style="20" customWidth="1"/>
    <col min="14" max="14" width="5.875" style="20" customWidth="1"/>
    <col min="15" max="15" width="8.25" style="20" customWidth="1"/>
    <col min="16" max="16" width="6.875" style="20" customWidth="1"/>
    <col min="17" max="17" width="5.75" style="20" customWidth="1"/>
    <col min="18" max="18" width="6.875" style="20" customWidth="1"/>
    <col min="19" max="20" width="6.125" style="20" customWidth="1"/>
    <col min="21" max="22" width="9" style="20"/>
    <col min="23" max="23" width="8.375" style="20" customWidth="1"/>
    <col min="24" max="16384" width="9" style="20"/>
  </cols>
  <sheetData>
    <row r="1" spans="1:23" ht="24.75" customHeight="1" x14ac:dyDescent="0.15">
      <c r="A1" s="138" t="s">
        <v>242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</row>
    <row r="2" spans="1:23" ht="29.25" customHeight="1" x14ac:dyDescent="0.15">
      <c r="A2" s="139" t="s">
        <v>29</v>
      </c>
      <c r="B2" s="139"/>
      <c r="C2" s="139"/>
      <c r="D2" s="123" t="s">
        <v>30</v>
      </c>
      <c r="E2" s="124"/>
      <c r="F2" s="125"/>
      <c r="G2" s="123" t="s">
        <v>31</v>
      </c>
      <c r="H2" s="124"/>
      <c r="I2" s="124"/>
      <c r="J2" s="124"/>
      <c r="K2" s="124"/>
      <c r="L2" s="124"/>
      <c r="M2" s="125"/>
      <c r="N2" s="123" t="s">
        <v>32</v>
      </c>
      <c r="O2" s="124"/>
      <c r="P2" s="125"/>
      <c r="Q2" s="126" t="s">
        <v>33</v>
      </c>
      <c r="R2" s="127"/>
      <c r="S2" s="128"/>
      <c r="T2" s="126" t="s">
        <v>34</v>
      </c>
      <c r="U2" s="127"/>
      <c r="V2" s="127"/>
      <c r="W2" s="128"/>
    </row>
    <row r="3" spans="1:23" ht="66" customHeight="1" x14ac:dyDescent="0.15">
      <c r="A3" s="132" t="s">
        <v>0</v>
      </c>
      <c r="B3" s="133"/>
      <c r="C3" s="134"/>
      <c r="D3" s="140" t="s">
        <v>81</v>
      </c>
      <c r="E3" s="21" t="s">
        <v>35</v>
      </c>
      <c r="F3" s="23" t="s">
        <v>36</v>
      </c>
      <c r="G3" s="142" t="s">
        <v>81</v>
      </c>
      <c r="H3" s="104" t="s">
        <v>200</v>
      </c>
      <c r="I3" s="21" t="s">
        <v>36</v>
      </c>
      <c r="J3" s="21" t="s">
        <v>37</v>
      </c>
      <c r="K3" s="21" t="s">
        <v>36</v>
      </c>
      <c r="L3" s="21" t="s">
        <v>37</v>
      </c>
      <c r="M3" s="21" t="s">
        <v>36</v>
      </c>
      <c r="N3" s="129" t="s">
        <v>81</v>
      </c>
      <c r="O3" s="104" t="s">
        <v>199</v>
      </c>
      <c r="P3" s="21" t="s">
        <v>36</v>
      </c>
      <c r="Q3" s="129" t="s">
        <v>81</v>
      </c>
      <c r="R3" s="21" t="s">
        <v>35</v>
      </c>
      <c r="S3" s="21" t="s">
        <v>36</v>
      </c>
      <c r="T3" s="129" t="s">
        <v>81</v>
      </c>
      <c r="U3" s="22" t="s">
        <v>38</v>
      </c>
      <c r="V3" s="22" t="s">
        <v>39</v>
      </c>
      <c r="W3" s="22" t="s">
        <v>40</v>
      </c>
    </row>
    <row r="4" spans="1:23" ht="67.5" customHeight="1" x14ac:dyDescent="0.15">
      <c r="A4" s="51" t="s">
        <v>82</v>
      </c>
      <c r="B4" s="11" t="s">
        <v>41</v>
      </c>
      <c r="C4" s="63" t="s">
        <v>28</v>
      </c>
      <c r="D4" s="141"/>
      <c r="E4" s="14" t="s">
        <v>42</v>
      </c>
      <c r="F4" s="24"/>
      <c r="G4" s="143"/>
      <c r="H4" s="23" t="s">
        <v>241</v>
      </c>
      <c r="I4" s="23"/>
      <c r="J4" s="23" t="s">
        <v>43</v>
      </c>
      <c r="K4" s="23"/>
      <c r="L4" s="23" t="s">
        <v>44</v>
      </c>
      <c r="M4" s="23"/>
      <c r="N4" s="131"/>
      <c r="O4" s="23" t="s">
        <v>198</v>
      </c>
      <c r="P4" s="23" t="s">
        <v>189</v>
      </c>
      <c r="Q4" s="130"/>
      <c r="R4" s="23"/>
      <c r="S4" s="25"/>
      <c r="T4" s="131"/>
      <c r="U4" s="25"/>
      <c r="V4" s="25"/>
      <c r="W4" s="25"/>
    </row>
    <row r="5" spans="1:23" ht="18" customHeight="1" x14ac:dyDescent="0.15">
      <c r="A5" s="14" t="s">
        <v>187</v>
      </c>
      <c r="B5" s="14" t="s">
        <v>197</v>
      </c>
      <c r="C5" s="114">
        <f>H5+O5+U5</f>
        <v>900</v>
      </c>
      <c r="D5" s="55"/>
      <c r="E5" s="26">
        <v>833</v>
      </c>
      <c r="F5" s="27"/>
      <c r="G5" s="52"/>
      <c r="H5" s="27">
        <v>400</v>
      </c>
      <c r="I5" s="27"/>
      <c r="J5" s="27"/>
      <c r="K5" s="27"/>
      <c r="L5" s="28"/>
      <c r="M5" s="28"/>
      <c r="N5" s="58"/>
      <c r="O5" s="64">
        <v>500</v>
      </c>
      <c r="P5" s="28"/>
      <c r="Q5" s="58"/>
      <c r="R5" s="28"/>
      <c r="S5" s="25"/>
      <c r="T5" s="62"/>
      <c r="U5" s="25"/>
      <c r="V5" s="25"/>
      <c r="W5" s="25"/>
    </row>
    <row r="6" spans="1:23" ht="18" customHeight="1" x14ac:dyDescent="0.15">
      <c r="A6" s="14" t="s">
        <v>201</v>
      </c>
      <c r="B6" s="14" t="s">
        <v>197</v>
      </c>
      <c r="C6" s="114">
        <f t="shared" ref="C6:C60" si="0">H6+O6+U6</f>
        <v>4000</v>
      </c>
      <c r="D6" s="55"/>
      <c r="E6" s="26"/>
      <c r="F6" s="27"/>
      <c r="G6" s="52"/>
      <c r="H6" s="27">
        <v>4000</v>
      </c>
      <c r="I6" s="27"/>
      <c r="J6" s="27"/>
      <c r="K6" s="27"/>
      <c r="L6" s="28"/>
      <c r="M6" s="28"/>
      <c r="N6" s="58"/>
      <c r="O6" s="64"/>
      <c r="P6" s="28"/>
      <c r="Q6" s="58"/>
      <c r="R6" s="28"/>
      <c r="S6" s="25"/>
      <c r="T6" s="62"/>
      <c r="U6" s="25"/>
      <c r="V6" s="25"/>
      <c r="W6" s="25"/>
    </row>
    <row r="7" spans="1:23" ht="18" customHeight="1" x14ac:dyDescent="0.15">
      <c r="A7" s="1" t="s">
        <v>188</v>
      </c>
      <c r="B7" s="14" t="s">
        <v>197</v>
      </c>
      <c r="C7" s="114">
        <f t="shared" si="0"/>
        <v>3500</v>
      </c>
      <c r="D7" s="56"/>
      <c r="E7" s="29"/>
      <c r="F7" s="29"/>
      <c r="G7" s="53"/>
      <c r="H7" s="105">
        <v>3000</v>
      </c>
      <c r="I7" s="26"/>
      <c r="J7" s="27"/>
      <c r="K7" s="27"/>
      <c r="L7" s="27"/>
      <c r="M7" s="27"/>
      <c r="N7" s="52"/>
      <c r="O7" s="63">
        <v>500</v>
      </c>
      <c r="P7" s="27"/>
      <c r="Q7" s="52"/>
      <c r="R7" s="27"/>
      <c r="S7" s="25"/>
      <c r="T7" s="62"/>
      <c r="U7" s="25"/>
      <c r="V7" s="25"/>
      <c r="W7" s="25"/>
    </row>
    <row r="8" spans="1:23" ht="18" customHeight="1" x14ac:dyDescent="0.15">
      <c r="A8" s="1" t="s">
        <v>204</v>
      </c>
      <c r="B8" s="14" t="s">
        <v>197</v>
      </c>
      <c r="C8" s="114">
        <f t="shared" si="0"/>
        <v>3000</v>
      </c>
      <c r="D8" s="56"/>
      <c r="E8" s="29"/>
      <c r="F8" s="29"/>
      <c r="G8" s="53"/>
      <c r="H8" s="105">
        <v>3000</v>
      </c>
      <c r="I8" s="26"/>
      <c r="J8" s="27"/>
      <c r="K8" s="27"/>
      <c r="L8" s="27"/>
      <c r="M8" s="27"/>
      <c r="N8" s="52"/>
      <c r="O8" s="63"/>
      <c r="P8" s="27"/>
      <c r="Q8" s="103"/>
      <c r="R8" s="27"/>
      <c r="S8" s="25"/>
      <c r="T8" s="62"/>
      <c r="U8" s="25"/>
      <c r="V8" s="25"/>
      <c r="W8" s="25"/>
    </row>
    <row r="9" spans="1:23" ht="18" customHeight="1" x14ac:dyDescent="0.15">
      <c r="A9" s="1" t="s">
        <v>202</v>
      </c>
      <c r="B9" s="14" t="s">
        <v>197</v>
      </c>
      <c r="C9" s="114">
        <f t="shared" si="0"/>
        <v>3000</v>
      </c>
      <c r="D9" s="56"/>
      <c r="E9" s="29"/>
      <c r="F9" s="29"/>
      <c r="G9" s="53"/>
      <c r="H9" s="105">
        <v>3000</v>
      </c>
      <c r="I9" s="26"/>
      <c r="J9" s="27"/>
      <c r="K9" s="27"/>
      <c r="L9" s="27"/>
      <c r="M9" s="27"/>
      <c r="N9" s="52"/>
      <c r="O9" s="63"/>
      <c r="P9" s="27"/>
      <c r="Q9" s="103"/>
      <c r="R9" s="27"/>
      <c r="S9" s="25"/>
      <c r="T9" s="62"/>
      <c r="U9" s="25"/>
      <c r="V9" s="25"/>
      <c r="W9" s="25"/>
    </row>
    <row r="10" spans="1:23" ht="18" customHeight="1" x14ac:dyDescent="0.15">
      <c r="A10" s="1" t="s">
        <v>203</v>
      </c>
      <c r="B10" s="14" t="s">
        <v>197</v>
      </c>
      <c r="C10" s="114">
        <f t="shared" si="0"/>
        <v>3000</v>
      </c>
      <c r="D10" s="56"/>
      <c r="E10" s="29"/>
      <c r="F10" s="29"/>
      <c r="G10" s="53"/>
      <c r="H10" s="105">
        <v>3000</v>
      </c>
      <c r="I10" s="26"/>
      <c r="J10" s="27"/>
      <c r="K10" s="27"/>
      <c r="L10" s="27"/>
      <c r="M10" s="27"/>
      <c r="N10" s="52"/>
      <c r="O10" s="63"/>
      <c r="P10" s="27"/>
      <c r="Q10" s="103"/>
      <c r="R10" s="27"/>
      <c r="S10" s="25"/>
      <c r="T10" s="62"/>
      <c r="U10" s="25"/>
      <c r="V10" s="25"/>
      <c r="W10" s="25"/>
    </row>
    <row r="11" spans="1:23" ht="18" customHeight="1" x14ac:dyDescent="0.15">
      <c r="A11" s="1" t="s">
        <v>243</v>
      </c>
      <c r="B11" s="14" t="s">
        <v>197</v>
      </c>
      <c r="C11" s="114">
        <f t="shared" si="0"/>
        <v>800</v>
      </c>
      <c r="D11" s="56"/>
      <c r="E11" s="29"/>
      <c r="F11" s="30">
        <v>2000</v>
      </c>
      <c r="G11" s="54"/>
      <c r="H11" s="27"/>
      <c r="I11" s="27"/>
      <c r="J11" s="27"/>
      <c r="K11" s="27"/>
      <c r="L11" s="27"/>
      <c r="M11" s="27"/>
      <c r="N11" s="52"/>
      <c r="O11" s="63">
        <v>800</v>
      </c>
      <c r="P11" s="102"/>
      <c r="Q11" s="121"/>
      <c r="R11" s="27"/>
      <c r="S11" s="25"/>
      <c r="T11" s="62"/>
      <c r="U11" s="25"/>
      <c r="V11" s="25"/>
      <c r="W11" s="25"/>
    </row>
    <row r="12" spans="1:23" ht="18" customHeight="1" x14ac:dyDescent="0.2">
      <c r="A12" s="35" t="s">
        <v>244</v>
      </c>
      <c r="B12" s="14" t="s">
        <v>197</v>
      </c>
      <c r="C12" s="114">
        <f t="shared" si="0"/>
        <v>800</v>
      </c>
      <c r="D12" s="57"/>
      <c r="E12" s="29"/>
      <c r="F12" s="29"/>
      <c r="G12" s="53"/>
      <c r="H12" s="27"/>
      <c r="I12" s="27"/>
      <c r="J12" s="27"/>
      <c r="K12" s="27"/>
      <c r="L12" s="32"/>
      <c r="M12" s="32"/>
      <c r="N12" s="59"/>
      <c r="O12" s="65">
        <v>800</v>
      </c>
      <c r="P12" s="102"/>
      <c r="Q12" s="122"/>
      <c r="R12" s="33"/>
      <c r="S12" s="25"/>
      <c r="T12" s="62"/>
      <c r="U12" s="25"/>
      <c r="V12" s="25"/>
      <c r="W12" s="25"/>
    </row>
    <row r="13" spans="1:23" ht="18" customHeight="1" x14ac:dyDescent="0.2">
      <c r="A13" s="35" t="s">
        <v>245</v>
      </c>
      <c r="B13" s="14" t="s">
        <v>197</v>
      </c>
      <c r="C13" s="114">
        <f t="shared" si="0"/>
        <v>700</v>
      </c>
      <c r="D13" s="57"/>
      <c r="E13" s="29"/>
      <c r="F13" s="29"/>
      <c r="G13" s="53"/>
      <c r="H13" s="27">
        <v>400</v>
      </c>
      <c r="I13" s="27"/>
      <c r="J13" s="27"/>
      <c r="K13" s="27"/>
      <c r="L13" s="32"/>
      <c r="M13" s="32"/>
      <c r="N13" s="59"/>
      <c r="O13" s="65">
        <v>300</v>
      </c>
      <c r="P13" s="33"/>
      <c r="Q13" s="61"/>
      <c r="R13" s="33"/>
      <c r="S13" s="25"/>
      <c r="T13" s="62"/>
      <c r="U13" s="25"/>
      <c r="V13" s="25"/>
      <c r="W13" s="25"/>
    </row>
    <row r="14" spans="1:23" ht="18" customHeight="1" x14ac:dyDescent="0.2">
      <c r="A14" s="35" t="s">
        <v>246</v>
      </c>
      <c r="B14" s="14" t="s">
        <v>197</v>
      </c>
      <c r="C14" s="114">
        <f t="shared" si="0"/>
        <v>200</v>
      </c>
      <c r="D14" s="57"/>
      <c r="E14" s="29"/>
      <c r="F14" s="29"/>
      <c r="G14" s="53"/>
      <c r="H14" s="27"/>
      <c r="I14" s="27"/>
      <c r="J14" s="27"/>
      <c r="K14" s="27"/>
      <c r="L14" s="32"/>
      <c r="M14" s="32"/>
      <c r="N14" s="59"/>
      <c r="O14" s="65">
        <v>200</v>
      </c>
      <c r="P14" s="33"/>
      <c r="Q14" s="61"/>
      <c r="R14" s="33"/>
      <c r="S14" s="25"/>
      <c r="T14" s="62"/>
      <c r="U14" s="25"/>
      <c r="V14" s="25"/>
      <c r="W14" s="25"/>
    </row>
    <row r="15" spans="1:23" ht="18" customHeight="1" x14ac:dyDescent="0.2">
      <c r="A15" s="35" t="s">
        <v>247</v>
      </c>
      <c r="B15" s="14" t="s">
        <v>197</v>
      </c>
      <c r="C15" s="114">
        <f t="shared" si="0"/>
        <v>300</v>
      </c>
      <c r="D15" s="57"/>
      <c r="E15" s="29"/>
      <c r="F15" s="29"/>
      <c r="G15" s="53"/>
      <c r="H15" s="27"/>
      <c r="I15" s="27"/>
      <c r="J15" s="27"/>
      <c r="K15" s="27"/>
      <c r="L15" s="32"/>
      <c r="M15" s="32"/>
      <c r="N15" s="59"/>
      <c r="O15" s="65">
        <v>300</v>
      </c>
      <c r="P15" s="33"/>
      <c r="Q15" s="61"/>
      <c r="R15" s="33"/>
      <c r="S15" s="25"/>
      <c r="T15" s="62"/>
      <c r="U15" s="25"/>
      <c r="V15" s="25"/>
      <c r="W15" s="25"/>
    </row>
    <row r="16" spans="1:23" ht="18" customHeight="1" x14ac:dyDescent="0.2">
      <c r="A16" s="35" t="s">
        <v>248</v>
      </c>
      <c r="B16" s="14" t="s">
        <v>197</v>
      </c>
      <c r="C16" s="114">
        <f t="shared" si="0"/>
        <v>3200</v>
      </c>
      <c r="D16" s="57"/>
      <c r="E16" s="29"/>
      <c r="F16" s="29"/>
      <c r="G16" s="53"/>
      <c r="H16" s="27">
        <v>3000</v>
      </c>
      <c r="I16" s="27"/>
      <c r="J16" s="27"/>
      <c r="K16" s="27"/>
      <c r="L16" s="32"/>
      <c r="M16" s="32"/>
      <c r="N16" s="59"/>
      <c r="O16" s="65">
        <v>200</v>
      </c>
      <c r="P16" s="33"/>
      <c r="Q16" s="61"/>
      <c r="R16" s="33"/>
      <c r="S16" s="25"/>
      <c r="T16" s="62"/>
      <c r="U16" s="25"/>
      <c r="V16" s="25"/>
      <c r="W16" s="25"/>
    </row>
    <row r="17" spans="1:23" ht="18" customHeight="1" x14ac:dyDescent="0.2">
      <c r="A17" s="35" t="s">
        <v>249</v>
      </c>
      <c r="B17" s="14" t="s">
        <v>197</v>
      </c>
      <c r="C17" s="114">
        <f t="shared" si="0"/>
        <v>300</v>
      </c>
      <c r="D17" s="57"/>
      <c r="E17" s="29"/>
      <c r="F17" s="29"/>
      <c r="G17" s="53"/>
      <c r="H17" s="27"/>
      <c r="I17" s="27"/>
      <c r="J17" s="27"/>
      <c r="K17" s="27"/>
      <c r="L17" s="32"/>
      <c r="M17" s="32"/>
      <c r="N17" s="59"/>
      <c r="O17" s="65">
        <v>300</v>
      </c>
      <c r="P17" s="33"/>
      <c r="Q17" s="61"/>
      <c r="R17" s="33"/>
      <c r="S17" s="25"/>
      <c r="T17" s="62"/>
      <c r="U17" s="25"/>
      <c r="V17" s="25"/>
      <c r="W17" s="25"/>
    </row>
    <row r="18" spans="1:23" ht="18" customHeight="1" x14ac:dyDescent="0.2">
      <c r="A18" s="35" t="s">
        <v>250</v>
      </c>
      <c r="B18" s="14" t="s">
        <v>197</v>
      </c>
      <c r="C18" s="114">
        <f t="shared" si="0"/>
        <v>200</v>
      </c>
      <c r="D18" s="57"/>
      <c r="E18" s="29"/>
      <c r="F18" s="29"/>
      <c r="G18" s="53"/>
      <c r="H18" s="27"/>
      <c r="I18" s="27"/>
      <c r="J18" s="27"/>
      <c r="K18" s="27"/>
      <c r="L18" s="32"/>
      <c r="M18" s="32"/>
      <c r="N18" s="59"/>
      <c r="O18" s="65">
        <v>200</v>
      </c>
      <c r="P18" s="33"/>
      <c r="Q18" s="61"/>
      <c r="R18" s="33"/>
      <c r="S18" s="25"/>
      <c r="T18" s="62"/>
      <c r="U18" s="25"/>
      <c r="V18" s="25"/>
      <c r="W18" s="25"/>
    </row>
    <row r="19" spans="1:23" ht="18" customHeight="1" x14ac:dyDescent="0.2">
      <c r="A19" s="35" t="s">
        <v>251</v>
      </c>
      <c r="B19" s="14" t="s">
        <v>197</v>
      </c>
      <c r="C19" s="114">
        <f t="shared" si="0"/>
        <v>300</v>
      </c>
      <c r="D19" s="57"/>
      <c r="E19" s="29"/>
      <c r="F19" s="29"/>
      <c r="G19" s="53"/>
      <c r="H19" s="27"/>
      <c r="I19" s="27"/>
      <c r="J19" s="27"/>
      <c r="K19" s="27"/>
      <c r="L19" s="32"/>
      <c r="M19" s="32"/>
      <c r="N19" s="59"/>
      <c r="O19" s="65">
        <v>300</v>
      </c>
      <c r="P19" s="33"/>
      <c r="Q19" s="61"/>
      <c r="R19" s="33"/>
      <c r="S19" s="25"/>
      <c r="T19" s="62"/>
      <c r="U19" s="25"/>
      <c r="V19" s="25"/>
      <c r="W19" s="25"/>
    </row>
    <row r="20" spans="1:23" ht="18" customHeight="1" x14ac:dyDescent="0.2">
      <c r="A20" s="35" t="s">
        <v>252</v>
      </c>
      <c r="B20" s="14" t="s">
        <v>197</v>
      </c>
      <c r="C20" s="114">
        <f t="shared" si="0"/>
        <v>700</v>
      </c>
      <c r="D20" s="57"/>
      <c r="E20" s="29"/>
      <c r="F20" s="29"/>
      <c r="G20" s="53"/>
      <c r="H20" s="27">
        <v>400</v>
      </c>
      <c r="I20" s="27"/>
      <c r="J20" s="27"/>
      <c r="K20" s="27"/>
      <c r="L20" s="32"/>
      <c r="M20" s="32"/>
      <c r="N20" s="59"/>
      <c r="O20" s="65">
        <v>300</v>
      </c>
      <c r="P20" s="33"/>
      <c r="Q20" s="61"/>
      <c r="R20" s="33"/>
      <c r="S20" s="25"/>
      <c r="T20" s="62"/>
      <c r="U20" s="25"/>
      <c r="V20" s="25"/>
      <c r="W20" s="25"/>
    </row>
    <row r="21" spans="1:23" ht="18" customHeight="1" x14ac:dyDescent="0.2">
      <c r="A21" s="35" t="s">
        <v>253</v>
      </c>
      <c r="B21" s="14" t="s">
        <v>197</v>
      </c>
      <c r="C21" s="114">
        <f t="shared" si="0"/>
        <v>200</v>
      </c>
      <c r="D21" s="57"/>
      <c r="E21" s="29"/>
      <c r="F21" s="29"/>
      <c r="G21" s="53"/>
      <c r="H21" s="27"/>
      <c r="I21" s="27"/>
      <c r="J21" s="27"/>
      <c r="K21" s="27"/>
      <c r="L21" s="32"/>
      <c r="M21" s="32"/>
      <c r="N21" s="59"/>
      <c r="O21" s="65">
        <v>200</v>
      </c>
      <c r="P21" s="33"/>
      <c r="Q21" s="61"/>
      <c r="R21" s="33"/>
      <c r="S21" s="25"/>
      <c r="T21" s="62"/>
      <c r="U21" s="25"/>
      <c r="V21" s="25"/>
      <c r="W21" s="25"/>
    </row>
    <row r="22" spans="1:23" ht="18" customHeight="1" x14ac:dyDescent="0.2">
      <c r="A22" s="35" t="s">
        <v>254</v>
      </c>
      <c r="B22" s="14" t="s">
        <v>197</v>
      </c>
      <c r="C22" s="114">
        <f t="shared" si="0"/>
        <v>200</v>
      </c>
      <c r="D22" s="57"/>
      <c r="E22" s="29"/>
      <c r="F22" s="29"/>
      <c r="G22" s="53"/>
      <c r="H22" s="27"/>
      <c r="I22" s="27"/>
      <c r="J22" s="27"/>
      <c r="K22" s="27"/>
      <c r="L22" s="32"/>
      <c r="M22" s="32"/>
      <c r="N22" s="59"/>
      <c r="O22" s="65">
        <v>200</v>
      </c>
      <c r="P22" s="33"/>
      <c r="Q22" s="61"/>
      <c r="R22" s="33"/>
      <c r="S22" s="25"/>
      <c r="T22" s="62"/>
      <c r="U22" s="25"/>
      <c r="V22" s="25"/>
      <c r="W22" s="25"/>
    </row>
    <row r="23" spans="1:23" ht="18" customHeight="1" x14ac:dyDescent="0.2">
      <c r="A23" s="35" t="s">
        <v>255</v>
      </c>
      <c r="B23" s="14" t="s">
        <v>197</v>
      </c>
      <c r="C23" s="114">
        <f t="shared" si="0"/>
        <v>1000</v>
      </c>
      <c r="D23" s="57"/>
      <c r="E23" s="29"/>
      <c r="F23" s="29"/>
      <c r="G23" s="53"/>
      <c r="H23" s="27"/>
      <c r="I23" s="27"/>
      <c r="J23" s="27"/>
      <c r="K23" s="27"/>
      <c r="L23" s="32"/>
      <c r="M23" s="32"/>
      <c r="N23" s="59"/>
      <c r="O23" s="65">
        <v>200</v>
      </c>
      <c r="P23" s="33"/>
      <c r="Q23" s="61"/>
      <c r="R23" s="33"/>
      <c r="S23" s="25"/>
      <c r="T23" s="62"/>
      <c r="U23" s="65">
        <v>800</v>
      </c>
      <c r="V23" s="25"/>
      <c r="W23" s="25"/>
    </row>
    <row r="24" spans="1:23" ht="18" customHeight="1" x14ac:dyDescent="0.2">
      <c r="A24" s="35" t="s">
        <v>190</v>
      </c>
      <c r="B24" s="14" t="s">
        <v>197</v>
      </c>
      <c r="C24" s="114">
        <f t="shared" si="0"/>
        <v>200</v>
      </c>
      <c r="D24" s="57"/>
      <c r="E24" s="29"/>
      <c r="F24" s="29"/>
      <c r="G24" s="53"/>
      <c r="H24" s="27"/>
      <c r="I24" s="27"/>
      <c r="J24" s="27"/>
      <c r="K24" s="27"/>
      <c r="L24" s="32"/>
      <c r="M24" s="32"/>
      <c r="N24" s="59"/>
      <c r="O24" s="65">
        <v>200</v>
      </c>
      <c r="P24" s="33"/>
      <c r="Q24" s="61"/>
      <c r="R24" s="33"/>
      <c r="S24" s="25"/>
      <c r="T24" s="62"/>
      <c r="U24" s="25"/>
      <c r="V24" s="25"/>
      <c r="W24" s="25"/>
    </row>
    <row r="25" spans="1:23" ht="18" customHeight="1" x14ac:dyDescent="0.2">
      <c r="A25" s="35" t="s">
        <v>191</v>
      </c>
      <c r="B25" s="14" t="s">
        <v>197</v>
      </c>
      <c r="C25" s="114">
        <f t="shared" si="0"/>
        <v>300</v>
      </c>
      <c r="D25" s="57"/>
      <c r="E25" s="29"/>
      <c r="F25" s="29"/>
      <c r="G25" s="53"/>
      <c r="H25" s="27"/>
      <c r="I25" s="27"/>
      <c r="J25" s="27"/>
      <c r="K25" s="27"/>
      <c r="L25" s="32"/>
      <c r="M25" s="32"/>
      <c r="N25" s="59"/>
      <c r="O25" s="65">
        <v>300</v>
      </c>
      <c r="P25" s="33"/>
      <c r="Q25" s="61"/>
      <c r="R25" s="33"/>
      <c r="S25" s="25"/>
      <c r="T25" s="62"/>
      <c r="U25" s="25"/>
      <c r="V25" s="25"/>
      <c r="W25" s="25"/>
    </row>
    <row r="26" spans="1:23" ht="18" customHeight="1" x14ac:dyDescent="0.2">
      <c r="A26" s="35" t="s">
        <v>192</v>
      </c>
      <c r="B26" s="14" t="s">
        <v>197</v>
      </c>
      <c r="C26" s="114">
        <f t="shared" si="0"/>
        <v>200</v>
      </c>
      <c r="D26" s="57"/>
      <c r="E26" s="29"/>
      <c r="F26" s="29"/>
      <c r="G26" s="53"/>
      <c r="H26" s="27"/>
      <c r="I26" s="27"/>
      <c r="J26" s="27"/>
      <c r="K26" s="27"/>
      <c r="L26" s="32"/>
      <c r="M26" s="32"/>
      <c r="N26" s="59"/>
      <c r="O26" s="65">
        <v>200</v>
      </c>
      <c r="P26" s="33"/>
      <c r="Q26" s="61"/>
      <c r="R26" s="33"/>
      <c r="S26" s="25"/>
      <c r="T26" s="62"/>
      <c r="U26" s="25"/>
      <c r="V26" s="25"/>
      <c r="W26" s="25"/>
    </row>
    <row r="27" spans="1:23" ht="18" customHeight="1" x14ac:dyDescent="0.2">
      <c r="A27" s="35" t="s">
        <v>193</v>
      </c>
      <c r="B27" s="14" t="s">
        <v>197</v>
      </c>
      <c r="C27" s="114">
        <f t="shared" si="0"/>
        <v>600</v>
      </c>
      <c r="D27" s="57"/>
      <c r="E27" s="29"/>
      <c r="F27" s="29"/>
      <c r="G27" s="53"/>
      <c r="H27" s="27">
        <v>400</v>
      </c>
      <c r="I27" s="27"/>
      <c r="J27" s="27"/>
      <c r="K27" s="27"/>
      <c r="L27" s="32"/>
      <c r="M27" s="32"/>
      <c r="N27" s="59"/>
      <c r="O27" s="65">
        <v>200</v>
      </c>
      <c r="P27" s="33"/>
      <c r="Q27" s="61"/>
      <c r="R27" s="33"/>
      <c r="S27" s="25"/>
      <c r="T27" s="62"/>
      <c r="U27" s="25"/>
      <c r="V27" s="25"/>
      <c r="W27" s="25"/>
    </row>
    <row r="28" spans="1:23" ht="18" customHeight="1" x14ac:dyDescent="0.2">
      <c r="A28" s="35" t="s">
        <v>194</v>
      </c>
      <c r="B28" s="14" t="s">
        <v>197</v>
      </c>
      <c r="C28" s="114">
        <f t="shared" si="0"/>
        <v>200</v>
      </c>
      <c r="D28" s="57"/>
      <c r="E28" s="29"/>
      <c r="F28" s="29"/>
      <c r="G28" s="53"/>
      <c r="H28" s="27"/>
      <c r="I28" s="27"/>
      <c r="J28" s="27"/>
      <c r="K28" s="27"/>
      <c r="L28" s="32"/>
      <c r="M28" s="32"/>
      <c r="N28" s="59"/>
      <c r="O28" s="65">
        <v>200</v>
      </c>
      <c r="P28" s="33"/>
      <c r="Q28" s="61"/>
      <c r="R28" s="33"/>
      <c r="S28" s="25"/>
      <c r="T28" s="62"/>
      <c r="U28" s="25"/>
      <c r="V28" s="25"/>
      <c r="W28" s="25"/>
    </row>
    <row r="29" spans="1:23" ht="18" customHeight="1" x14ac:dyDescent="0.2">
      <c r="A29" s="35" t="s">
        <v>195</v>
      </c>
      <c r="B29" s="14" t="s">
        <v>197</v>
      </c>
      <c r="C29" s="114">
        <f t="shared" si="0"/>
        <v>3200</v>
      </c>
      <c r="D29" s="57"/>
      <c r="E29" s="29"/>
      <c r="F29" s="29"/>
      <c r="G29" s="53"/>
      <c r="H29" s="27">
        <v>3000</v>
      </c>
      <c r="I29" s="27"/>
      <c r="J29" s="27"/>
      <c r="K29" s="27"/>
      <c r="L29" s="32"/>
      <c r="M29" s="32"/>
      <c r="N29" s="59"/>
      <c r="O29" s="65">
        <v>200</v>
      </c>
      <c r="P29" s="33"/>
      <c r="Q29" s="61"/>
      <c r="R29" s="33"/>
      <c r="S29" s="25"/>
      <c r="T29" s="62"/>
      <c r="U29" s="25"/>
      <c r="V29" s="25"/>
      <c r="W29" s="25"/>
    </row>
    <row r="30" spans="1:23" ht="18" customHeight="1" x14ac:dyDescent="0.2">
      <c r="A30" s="35" t="s">
        <v>196</v>
      </c>
      <c r="B30" s="14" t="s">
        <v>197</v>
      </c>
      <c r="C30" s="114">
        <f t="shared" si="0"/>
        <v>200</v>
      </c>
      <c r="D30" s="57"/>
      <c r="E30" s="29"/>
      <c r="F30" s="29"/>
      <c r="G30" s="53"/>
      <c r="H30" s="27"/>
      <c r="I30" s="27"/>
      <c r="J30" s="27"/>
      <c r="K30" s="27"/>
      <c r="L30" s="32"/>
      <c r="M30" s="32"/>
      <c r="N30" s="59"/>
      <c r="O30" s="65">
        <v>200</v>
      </c>
      <c r="P30" s="33"/>
      <c r="Q30" s="61"/>
      <c r="R30" s="33"/>
      <c r="S30" s="25"/>
      <c r="T30" s="62"/>
      <c r="U30" s="25"/>
      <c r="V30" s="25"/>
      <c r="W30" s="25"/>
    </row>
    <row r="31" spans="1:23" ht="18" customHeight="1" x14ac:dyDescent="0.2">
      <c r="A31" s="35" t="s">
        <v>206</v>
      </c>
      <c r="B31" s="14" t="s">
        <v>197</v>
      </c>
      <c r="C31" s="114">
        <f t="shared" si="0"/>
        <v>3200</v>
      </c>
      <c r="D31" s="57"/>
      <c r="E31" s="29"/>
      <c r="F31" s="29"/>
      <c r="G31" s="53"/>
      <c r="H31" s="27">
        <v>3000</v>
      </c>
      <c r="I31" s="27"/>
      <c r="J31" s="27"/>
      <c r="K31" s="27"/>
      <c r="L31" s="32"/>
      <c r="M31" s="32"/>
      <c r="N31" s="59"/>
      <c r="O31" s="65">
        <v>200</v>
      </c>
      <c r="P31" s="33"/>
      <c r="Q31" s="61"/>
      <c r="R31" s="33"/>
      <c r="S31" s="25"/>
      <c r="T31" s="62"/>
      <c r="U31" s="25"/>
      <c r="V31" s="25"/>
      <c r="W31" s="25"/>
    </row>
    <row r="32" spans="1:23" ht="18" customHeight="1" x14ac:dyDescent="0.2">
      <c r="A32" s="35" t="s">
        <v>205</v>
      </c>
      <c r="B32" s="14" t="s">
        <v>197</v>
      </c>
      <c r="C32" s="114">
        <f t="shared" si="0"/>
        <v>3000</v>
      </c>
      <c r="D32" s="57"/>
      <c r="E32" s="29"/>
      <c r="F32" s="29"/>
      <c r="G32" s="112"/>
      <c r="H32" s="27">
        <v>3000</v>
      </c>
      <c r="I32" s="27"/>
      <c r="J32" s="27"/>
      <c r="K32" s="27"/>
      <c r="L32" s="32"/>
      <c r="M32" s="32"/>
      <c r="N32" s="59"/>
      <c r="O32" s="65"/>
      <c r="P32" s="33"/>
      <c r="Q32" s="61"/>
      <c r="R32" s="33"/>
      <c r="S32" s="25"/>
      <c r="T32" s="62"/>
      <c r="U32" s="25"/>
      <c r="V32" s="25"/>
      <c r="W32" s="25"/>
    </row>
    <row r="33" spans="1:23" ht="18" customHeight="1" x14ac:dyDescent="0.2">
      <c r="A33" s="35" t="s">
        <v>207</v>
      </c>
      <c r="B33" s="35" t="s">
        <v>208</v>
      </c>
      <c r="C33" s="114">
        <f t="shared" si="0"/>
        <v>400</v>
      </c>
      <c r="D33" s="57"/>
      <c r="E33" s="29"/>
      <c r="F33" s="29"/>
      <c r="G33" s="112"/>
      <c r="H33" s="27">
        <v>400</v>
      </c>
      <c r="I33" s="27"/>
      <c r="J33" s="27"/>
      <c r="K33" s="27"/>
      <c r="L33" s="32"/>
      <c r="M33" s="32"/>
      <c r="N33" s="59"/>
      <c r="O33" s="65"/>
      <c r="P33" s="33"/>
      <c r="Q33" s="61"/>
      <c r="R33" s="33"/>
      <c r="S33" s="25"/>
      <c r="T33" s="62"/>
      <c r="U33" s="25"/>
      <c r="V33" s="25"/>
      <c r="W33" s="25"/>
    </row>
    <row r="34" spans="1:23" ht="18" customHeight="1" x14ac:dyDescent="0.2">
      <c r="A34" s="35" t="s">
        <v>209</v>
      </c>
      <c r="B34" s="35" t="s">
        <v>208</v>
      </c>
      <c r="C34" s="114">
        <f t="shared" si="0"/>
        <v>400</v>
      </c>
      <c r="D34" s="57"/>
      <c r="E34" s="29"/>
      <c r="F34" s="29"/>
      <c r="G34" s="112"/>
      <c r="H34" s="27">
        <v>400</v>
      </c>
      <c r="I34" s="27"/>
      <c r="J34" s="27"/>
      <c r="K34" s="27"/>
      <c r="L34" s="32"/>
      <c r="M34" s="32"/>
      <c r="N34" s="59"/>
      <c r="O34" s="65"/>
      <c r="P34" s="33"/>
      <c r="Q34" s="61"/>
      <c r="R34" s="33"/>
      <c r="S34" s="25"/>
      <c r="T34" s="62"/>
      <c r="U34" s="25"/>
      <c r="V34" s="25"/>
      <c r="W34" s="25"/>
    </row>
    <row r="35" spans="1:23" ht="18" customHeight="1" x14ac:dyDescent="0.2">
      <c r="A35" s="35"/>
      <c r="B35" s="35"/>
      <c r="C35" s="114"/>
      <c r="D35" s="57"/>
      <c r="E35" s="29"/>
      <c r="F35" s="29"/>
      <c r="G35" s="112"/>
      <c r="H35" s="27"/>
      <c r="I35" s="27"/>
      <c r="J35" s="27"/>
      <c r="K35" s="27"/>
      <c r="L35" s="32"/>
      <c r="M35" s="32"/>
      <c r="N35" s="59"/>
      <c r="O35" s="65"/>
      <c r="P35" s="33"/>
      <c r="Q35" s="61"/>
      <c r="R35" s="33"/>
      <c r="S35" s="25"/>
      <c r="T35" s="62"/>
      <c r="U35" s="25"/>
      <c r="V35" s="25"/>
      <c r="W35" s="25"/>
    </row>
    <row r="36" spans="1:23" ht="18" customHeight="1" x14ac:dyDescent="0.2">
      <c r="A36" s="35" t="s">
        <v>210</v>
      </c>
      <c r="B36" s="35" t="s">
        <v>211</v>
      </c>
      <c r="C36" s="114">
        <f t="shared" si="0"/>
        <v>5000</v>
      </c>
      <c r="D36" s="57"/>
      <c r="E36" s="29"/>
      <c r="F36" s="29"/>
      <c r="G36" s="53"/>
      <c r="H36" s="27">
        <v>5000</v>
      </c>
      <c r="I36" s="27"/>
      <c r="J36" s="27"/>
      <c r="K36" s="27"/>
      <c r="L36" s="32"/>
      <c r="M36" s="32"/>
      <c r="N36" s="59"/>
      <c r="O36" s="65"/>
      <c r="P36" s="33"/>
      <c r="Q36" s="61"/>
      <c r="R36" s="33"/>
      <c r="S36" s="25"/>
      <c r="T36" s="62"/>
      <c r="U36" s="25"/>
      <c r="V36" s="25"/>
      <c r="W36" s="25"/>
    </row>
    <row r="37" spans="1:23" ht="18" customHeight="1" x14ac:dyDescent="0.2">
      <c r="A37" s="35" t="s">
        <v>212</v>
      </c>
      <c r="B37" s="35" t="s">
        <v>213</v>
      </c>
      <c r="C37" s="114">
        <f t="shared" si="0"/>
        <v>4000</v>
      </c>
      <c r="D37" s="57"/>
      <c r="E37" s="29"/>
      <c r="F37" s="29"/>
      <c r="G37" s="53"/>
      <c r="H37" s="27">
        <v>4000</v>
      </c>
      <c r="I37" s="27"/>
      <c r="J37" s="27"/>
      <c r="K37" s="27"/>
      <c r="L37" s="32"/>
      <c r="M37" s="32"/>
      <c r="N37" s="59"/>
      <c r="O37" s="65"/>
      <c r="P37" s="33"/>
      <c r="Q37" s="61"/>
      <c r="R37" s="33"/>
      <c r="S37" s="25"/>
      <c r="T37" s="62"/>
      <c r="U37" s="25"/>
      <c r="V37" s="25"/>
      <c r="W37" s="25"/>
    </row>
    <row r="38" spans="1:23" ht="18" customHeight="1" x14ac:dyDescent="0.2">
      <c r="A38" s="35" t="s">
        <v>214</v>
      </c>
      <c r="B38" s="35" t="s">
        <v>215</v>
      </c>
      <c r="C38" s="114">
        <f t="shared" si="0"/>
        <v>3000</v>
      </c>
      <c r="D38" s="57"/>
      <c r="E38" s="29"/>
      <c r="F38" s="29"/>
      <c r="G38" s="53"/>
      <c r="H38" s="27">
        <v>3000</v>
      </c>
      <c r="I38" s="27"/>
      <c r="J38" s="27"/>
      <c r="K38" s="27"/>
      <c r="L38" s="32"/>
      <c r="M38" s="32"/>
      <c r="N38" s="59"/>
      <c r="O38" s="65"/>
      <c r="P38" s="33"/>
      <c r="Q38" s="61"/>
      <c r="R38" s="33"/>
      <c r="S38" s="25"/>
      <c r="T38" s="62"/>
      <c r="U38" s="25"/>
      <c r="V38" s="25"/>
      <c r="W38" s="25"/>
    </row>
    <row r="39" spans="1:23" ht="18" customHeight="1" x14ac:dyDescent="0.2">
      <c r="A39" s="35" t="s">
        <v>216</v>
      </c>
      <c r="B39" s="35" t="s">
        <v>215</v>
      </c>
      <c r="C39" s="114">
        <f t="shared" si="0"/>
        <v>3000</v>
      </c>
      <c r="D39" s="57"/>
      <c r="E39" s="29"/>
      <c r="F39" s="29"/>
      <c r="G39" s="53"/>
      <c r="H39" s="27">
        <v>3000</v>
      </c>
      <c r="I39" s="27"/>
      <c r="J39" s="27"/>
      <c r="K39" s="27"/>
      <c r="L39" s="32"/>
      <c r="M39" s="32"/>
      <c r="N39" s="59"/>
      <c r="O39" s="65"/>
      <c r="P39" s="33"/>
      <c r="Q39" s="61"/>
      <c r="R39" s="33"/>
      <c r="S39" s="25"/>
      <c r="T39" s="62"/>
      <c r="U39" s="25"/>
      <c r="V39" s="25"/>
      <c r="W39" s="25"/>
    </row>
    <row r="40" spans="1:23" ht="18" customHeight="1" x14ac:dyDescent="0.2">
      <c r="A40" s="35" t="s">
        <v>217</v>
      </c>
      <c r="B40" s="35" t="s">
        <v>215</v>
      </c>
      <c r="C40" s="114">
        <f t="shared" si="0"/>
        <v>3000</v>
      </c>
      <c r="D40" s="57"/>
      <c r="E40" s="29"/>
      <c r="F40" s="29"/>
      <c r="G40" s="53"/>
      <c r="H40" s="27">
        <v>3000</v>
      </c>
      <c r="I40" s="27"/>
      <c r="J40" s="27"/>
      <c r="K40" s="27"/>
      <c r="L40" s="32"/>
      <c r="M40" s="32"/>
      <c r="N40" s="59"/>
      <c r="O40" s="65"/>
      <c r="P40" s="33"/>
      <c r="Q40" s="61"/>
      <c r="R40" s="33"/>
      <c r="S40" s="25"/>
      <c r="T40" s="62"/>
      <c r="U40" s="25"/>
      <c r="V40" s="25"/>
      <c r="W40" s="25"/>
    </row>
    <row r="41" spans="1:23" ht="18" customHeight="1" x14ac:dyDescent="0.2">
      <c r="A41" s="35" t="s">
        <v>218</v>
      </c>
      <c r="B41" s="35" t="s">
        <v>215</v>
      </c>
      <c r="C41" s="114">
        <f t="shared" si="0"/>
        <v>400</v>
      </c>
      <c r="D41" s="57"/>
      <c r="E41" s="29"/>
      <c r="F41" s="29"/>
      <c r="G41" s="53"/>
      <c r="H41" s="27">
        <v>400</v>
      </c>
      <c r="I41" s="27"/>
      <c r="J41" s="27"/>
      <c r="K41" s="27"/>
      <c r="L41" s="32"/>
      <c r="M41" s="32"/>
      <c r="N41" s="59"/>
      <c r="O41" s="65"/>
      <c r="P41" s="33"/>
      <c r="Q41" s="61"/>
      <c r="R41" s="33"/>
      <c r="S41" s="25"/>
      <c r="T41" s="62"/>
      <c r="U41" s="25"/>
      <c r="V41" s="25"/>
      <c r="W41" s="25"/>
    </row>
    <row r="42" spans="1:23" ht="18" customHeight="1" x14ac:dyDescent="0.2">
      <c r="A42" s="35" t="s">
        <v>219</v>
      </c>
      <c r="B42" s="35" t="s">
        <v>215</v>
      </c>
      <c r="C42" s="114">
        <f t="shared" si="0"/>
        <v>400</v>
      </c>
      <c r="D42" s="57"/>
      <c r="E42" s="29"/>
      <c r="F42" s="29"/>
      <c r="G42" s="53"/>
      <c r="H42" s="27">
        <v>400</v>
      </c>
      <c r="I42" s="27"/>
      <c r="J42" s="27"/>
      <c r="K42" s="27"/>
      <c r="L42" s="32"/>
      <c r="M42" s="32"/>
      <c r="N42" s="59"/>
      <c r="O42" s="65"/>
      <c r="P42" s="33"/>
      <c r="Q42" s="61"/>
      <c r="R42" s="33"/>
      <c r="S42" s="25"/>
      <c r="T42" s="62"/>
      <c r="U42" s="25"/>
      <c r="V42" s="25"/>
      <c r="W42" s="25"/>
    </row>
    <row r="43" spans="1:23" ht="18" customHeight="1" x14ac:dyDescent="0.2">
      <c r="A43" s="35" t="s">
        <v>220</v>
      </c>
      <c r="B43" s="35" t="s">
        <v>215</v>
      </c>
      <c r="C43" s="114">
        <f t="shared" si="0"/>
        <v>400</v>
      </c>
      <c r="D43" s="57"/>
      <c r="E43" s="29"/>
      <c r="F43" s="29"/>
      <c r="G43" s="53"/>
      <c r="H43" s="27">
        <v>400</v>
      </c>
      <c r="I43" s="27"/>
      <c r="J43" s="27"/>
      <c r="K43" s="27"/>
      <c r="L43" s="32"/>
      <c r="M43" s="32"/>
      <c r="N43" s="59"/>
      <c r="O43" s="65"/>
      <c r="P43" s="33"/>
      <c r="Q43" s="61"/>
      <c r="R43" s="33"/>
      <c r="S43" s="25"/>
      <c r="T43" s="62"/>
      <c r="U43" s="25"/>
      <c r="V43" s="25"/>
      <c r="W43" s="25"/>
    </row>
    <row r="44" spans="1:23" ht="18" customHeight="1" x14ac:dyDescent="0.2">
      <c r="A44" s="35" t="s">
        <v>221</v>
      </c>
      <c r="B44" s="35" t="s">
        <v>215</v>
      </c>
      <c r="C44" s="114">
        <f t="shared" si="0"/>
        <v>400</v>
      </c>
      <c r="D44" s="57"/>
      <c r="E44" s="29"/>
      <c r="F44" s="29"/>
      <c r="G44" s="53"/>
      <c r="H44" s="27">
        <v>400</v>
      </c>
      <c r="I44" s="27"/>
      <c r="J44" s="27"/>
      <c r="K44" s="27"/>
      <c r="L44" s="32"/>
      <c r="M44" s="32"/>
      <c r="N44" s="59"/>
      <c r="O44" s="65"/>
      <c r="P44" s="33"/>
      <c r="Q44" s="61"/>
      <c r="R44" s="33"/>
      <c r="S44" s="25"/>
      <c r="T44" s="62"/>
      <c r="U44" s="25"/>
      <c r="V44" s="25"/>
      <c r="W44" s="25"/>
    </row>
    <row r="45" spans="1:23" ht="18" customHeight="1" x14ac:dyDescent="0.2">
      <c r="A45" s="35" t="s">
        <v>222</v>
      </c>
      <c r="B45" s="35" t="s">
        <v>215</v>
      </c>
      <c r="C45" s="114">
        <f t="shared" si="0"/>
        <v>400</v>
      </c>
      <c r="D45" s="57"/>
      <c r="E45" s="29"/>
      <c r="F45" s="29"/>
      <c r="G45" s="53"/>
      <c r="H45" s="27">
        <v>400</v>
      </c>
      <c r="I45" s="27"/>
      <c r="J45" s="27"/>
      <c r="K45" s="27"/>
      <c r="L45" s="32"/>
      <c r="M45" s="32"/>
      <c r="N45" s="59"/>
      <c r="O45" s="65"/>
      <c r="P45" s="33"/>
      <c r="Q45" s="61"/>
      <c r="R45" s="33"/>
      <c r="S45" s="25"/>
      <c r="T45" s="62"/>
      <c r="U45" s="25"/>
      <c r="V45" s="25"/>
      <c r="W45" s="25"/>
    </row>
    <row r="46" spans="1:23" ht="18" customHeight="1" x14ac:dyDescent="0.2">
      <c r="A46" s="35" t="s">
        <v>223</v>
      </c>
      <c r="B46" s="35" t="s">
        <v>215</v>
      </c>
      <c r="C46" s="114">
        <f t="shared" si="0"/>
        <v>400</v>
      </c>
      <c r="D46" s="57"/>
      <c r="E46" s="29"/>
      <c r="F46" s="29"/>
      <c r="G46" s="53"/>
      <c r="H46" s="27">
        <v>400</v>
      </c>
      <c r="I46" s="27"/>
      <c r="J46" s="27"/>
      <c r="K46" s="27"/>
      <c r="L46" s="32"/>
      <c r="M46" s="32"/>
      <c r="N46" s="59"/>
      <c r="O46" s="65"/>
      <c r="P46" s="33"/>
      <c r="Q46" s="61"/>
      <c r="R46" s="33"/>
      <c r="S46" s="25"/>
      <c r="T46" s="62"/>
      <c r="U46" s="25"/>
      <c r="V46" s="25"/>
      <c r="W46" s="25"/>
    </row>
    <row r="47" spans="1:23" ht="18" customHeight="1" x14ac:dyDescent="0.2">
      <c r="A47" s="35" t="s">
        <v>224</v>
      </c>
      <c r="B47" s="35" t="s">
        <v>215</v>
      </c>
      <c r="C47" s="114">
        <f t="shared" si="0"/>
        <v>400</v>
      </c>
      <c r="D47" s="57"/>
      <c r="E47" s="29"/>
      <c r="F47" s="29"/>
      <c r="G47" s="53"/>
      <c r="H47" s="27">
        <v>400</v>
      </c>
      <c r="I47" s="27"/>
      <c r="J47" s="27"/>
      <c r="K47" s="27"/>
      <c r="L47" s="32"/>
      <c r="M47" s="32"/>
      <c r="N47" s="59"/>
      <c r="O47" s="65"/>
      <c r="P47" s="33"/>
      <c r="Q47" s="61"/>
      <c r="R47" s="33"/>
      <c r="S47" s="25"/>
      <c r="T47" s="62"/>
      <c r="U47" s="25"/>
      <c r="V47" s="25"/>
      <c r="W47" s="25"/>
    </row>
    <row r="48" spans="1:23" ht="18" customHeight="1" x14ac:dyDescent="0.2">
      <c r="A48" s="35" t="s">
        <v>225</v>
      </c>
      <c r="B48" s="35" t="s">
        <v>226</v>
      </c>
      <c r="C48" s="114">
        <f t="shared" si="0"/>
        <v>3000</v>
      </c>
      <c r="D48" s="57"/>
      <c r="E48" s="29"/>
      <c r="F48" s="29"/>
      <c r="G48" s="53"/>
      <c r="H48" s="27">
        <v>3000</v>
      </c>
      <c r="I48" s="27"/>
      <c r="J48" s="27"/>
      <c r="K48" s="27"/>
      <c r="L48" s="32"/>
      <c r="M48" s="32"/>
      <c r="N48" s="59"/>
      <c r="O48" s="65"/>
      <c r="P48" s="33"/>
      <c r="Q48" s="61"/>
      <c r="R48" s="33"/>
      <c r="S48" s="25"/>
      <c r="T48" s="62"/>
      <c r="U48" s="25"/>
      <c r="V48" s="25"/>
      <c r="W48" s="25"/>
    </row>
    <row r="49" spans="1:23" ht="18" customHeight="1" x14ac:dyDescent="0.2">
      <c r="A49" s="35" t="s">
        <v>227</v>
      </c>
      <c r="B49" s="35" t="s">
        <v>228</v>
      </c>
      <c r="C49" s="114">
        <f t="shared" si="0"/>
        <v>400</v>
      </c>
      <c r="D49" s="57"/>
      <c r="E49" s="29"/>
      <c r="F49" s="29"/>
      <c r="G49" s="53"/>
      <c r="H49" s="27">
        <v>400</v>
      </c>
      <c r="I49" s="27"/>
      <c r="J49" s="27"/>
      <c r="K49" s="27"/>
      <c r="L49" s="32"/>
      <c r="M49" s="32"/>
      <c r="N49" s="59"/>
      <c r="O49" s="65"/>
      <c r="P49" s="33"/>
      <c r="Q49" s="61"/>
      <c r="R49" s="33"/>
      <c r="S49" s="25"/>
      <c r="T49" s="62"/>
      <c r="U49" s="25"/>
      <c r="V49" s="25"/>
      <c r="W49" s="25"/>
    </row>
    <row r="50" spans="1:23" ht="18" customHeight="1" x14ac:dyDescent="0.2">
      <c r="A50" s="35" t="s">
        <v>229</v>
      </c>
      <c r="B50" s="35" t="s">
        <v>228</v>
      </c>
      <c r="C50" s="114">
        <f t="shared" si="0"/>
        <v>400</v>
      </c>
      <c r="D50" s="57"/>
      <c r="E50" s="29"/>
      <c r="F50" s="29"/>
      <c r="G50" s="53"/>
      <c r="H50" s="27">
        <v>400</v>
      </c>
      <c r="I50" s="27"/>
      <c r="J50" s="27"/>
      <c r="K50" s="27"/>
      <c r="L50" s="32"/>
      <c r="M50" s="32"/>
      <c r="N50" s="59"/>
      <c r="O50" s="65"/>
      <c r="P50" s="33"/>
      <c r="Q50" s="61"/>
      <c r="R50" s="33"/>
      <c r="S50" s="25"/>
      <c r="T50" s="62"/>
      <c r="U50" s="25"/>
      <c r="V50" s="25"/>
      <c r="W50" s="25"/>
    </row>
    <row r="51" spans="1:23" ht="18" customHeight="1" x14ac:dyDescent="0.2">
      <c r="A51" s="35" t="s">
        <v>230</v>
      </c>
      <c r="B51" s="35" t="s">
        <v>228</v>
      </c>
      <c r="C51" s="114">
        <f t="shared" si="0"/>
        <v>400</v>
      </c>
      <c r="D51" s="57"/>
      <c r="E51" s="29"/>
      <c r="F51" s="29"/>
      <c r="G51" s="53"/>
      <c r="H51" s="27">
        <v>400</v>
      </c>
      <c r="I51" s="27"/>
      <c r="J51" s="27"/>
      <c r="K51" s="27"/>
      <c r="L51" s="32"/>
      <c r="M51" s="32"/>
      <c r="N51" s="59"/>
      <c r="O51" s="65"/>
      <c r="P51" s="33"/>
      <c r="Q51" s="61"/>
      <c r="R51" s="33"/>
      <c r="S51" s="25"/>
      <c r="T51" s="62"/>
      <c r="U51" s="25"/>
      <c r="V51" s="25"/>
      <c r="W51" s="25"/>
    </row>
    <row r="52" spans="1:23" ht="18" customHeight="1" x14ac:dyDescent="0.2">
      <c r="A52" s="35" t="s">
        <v>231</v>
      </c>
      <c r="B52" s="35" t="s">
        <v>228</v>
      </c>
      <c r="C52" s="114">
        <f t="shared" si="0"/>
        <v>400</v>
      </c>
      <c r="D52" s="57"/>
      <c r="E52" s="29"/>
      <c r="F52" s="29"/>
      <c r="G52" s="53"/>
      <c r="H52" s="27">
        <v>400</v>
      </c>
      <c r="I52" s="27"/>
      <c r="J52" s="27"/>
      <c r="K52" s="27"/>
      <c r="L52" s="32"/>
      <c r="M52" s="32"/>
      <c r="N52" s="59"/>
      <c r="O52" s="65"/>
      <c r="P52" s="33"/>
      <c r="Q52" s="61"/>
      <c r="R52" s="33"/>
      <c r="S52" s="25"/>
      <c r="T52" s="62"/>
      <c r="U52" s="25"/>
      <c r="V52" s="25"/>
      <c r="W52" s="25"/>
    </row>
    <row r="53" spans="1:23" ht="18" customHeight="1" x14ac:dyDescent="0.2">
      <c r="A53" s="35" t="s">
        <v>232</v>
      </c>
      <c r="B53" s="35" t="s">
        <v>228</v>
      </c>
      <c r="C53" s="114">
        <f t="shared" si="0"/>
        <v>400</v>
      </c>
      <c r="D53" s="57"/>
      <c r="E53" s="29"/>
      <c r="F53" s="29"/>
      <c r="G53" s="53"/>
      <c r="H53" s="27">
        <v>400</v>
      </c>
      <c r="I53" s="27"/>
      <c r="J53" s="27"/>
      <c r="K53" s="27"/>
      <c r="L53" s="32"/>
      <c r="M53" s="32"/>
      <c r="N53" s="59"/>
      <c r="O53" s="65"/>
      <c r="P53" s="33"/>
      <c r="Q53" s="61"/>
      <c r="R53" s="33"/>
      <c r="S53" s="25"/>
      <c r="T53" s="62"/>
      <c r="U53" s="25"/>
      <c r="V53" s="25"/>
      <c r="W53" s="25"/>
    </row>
    <row r="54" spans="1:23" ht="18" customHeight="1" x14ac:dyDescent="0.2">
      <c r="A54" s="35" t="s">
        <v>233</v>
      </c>
      <c r="B54" s="35" t="s">
        <v>228</v>
      </c>
      <c r="C54" s="114">
        <f t="shared" si="0"/>
        <v>400</v>
      </c>
      <c r="D54" s="57"/>
      <c r="E54" s="29"/>
      <c r="F54" s="29"/>
      <c r="G54" s="53"/>
      <c r="H54" s="27">
        <v>400</v>
      </c>
      <c r="I54" s="27"/>
      <c r="J54" s="27"/>
      <c r="K54" s="27"/>
      <c r="L54" s="32"/>
      <c r="M54" s="32"/>
      <c r="N54" s="59"/>
      <c r="O54" s="65"/>
      <c r="P54" s="33"/>
      <c r="Q54" s="61"/>
      <c r="R54" s="33"/>
      <c r="S54" s="25"/>
      <c r="T54" s="62"/>
      <c r="U54" s="25"/>
      <c r="V54" s="25"/>
      <c r="W54" s="25"/>
    </row>
    <row r="55" spans="1:23" ht="18" customHeight="1" x14ac:dyDescent="0.2">
      <c r="A55" s="35" t="s">
        <v>234</v>
      </c>
      <c r="B55" s="35" t="s">
        <v>235</v>
      </c>
      <c r="C55" s="114">
        <f t="shared" si="0"/>
        <v>400</v>
      </c>
      <c r="D55" s="57"/>
      <c r="E55" s="29"/>
      <c r="F55" s="29"/>
      <c r="G55" s="53"/>
      <c r="H55" s="27">
        <v>400</v>
      </c>
      <c r="I55" s="27"/>
      <c r="J55" s="27"/>
      <c r="K55" s="27"/>
      <c r="L55" s="32"/>
      <c r="M55" s="32"/>
      <c r="N55" s="59"/>
      <c r="O55" s="65"/>
      <c r="P55" s="33"/>
      <c r="Q55" s="61"/>
      <c r="R55" s="33"/>
      <c r="S55" s="25"/>
      <c r="T55" s="62"/>
      <c r="U55" s="25"/>
      <c r="V55" s="25"/>
      <c r="W55" s="25"/>
    </row>
    <row r="56" spans="1:23" ht="18" customHeight="1" x14ac:dyDescent="0.2">
      <c r="A56" s="35" t="s">
        <v>236</v>
      </c>
      <c r="B56" s="35" t="s">
        <v>235</v>
      </c>
      <c r="C56" s="114">
        <f t="shared" si="0"/>
        <v>400</v>
      </c>
      <c r="D56" s="57"/>
      <c r="E56" s="29"/>
      <c r="F56" s="29"/>
      <c r="G56" s="53"/>
      <c r="H56" s="27">
        <v>400</v>
      </c>
      <c r="I56" s="27"/>
      <c r="J56" s="27"/>
      <c r="K56" s="27"/>
      <c r="L56" s="32"/>
      <c r="M56" s="32"/>
      <c r="N56" s="59"/>
      <c r="O56" s="65"/>
      <c r="P56" s="33"/>
      <c r="Q56" s="61"/>
      <c r="R56" s="33"/>
      <c r="S56" s="25"/>
      <c r="T56" s="62"/>
      <c r="U56" s="25"/>
      <c r="V56" s="25"/>
      <c r="W56" s="25"/>
    </row>
    <row r="57" spans="1:23" ht="18" customHeight="1" x14ac:dyDescent="0.2">
      <c r="A57" s="35" t="s">
        <v>237</v>
      </c>
      <c r="B57" s="35" t="s">
        <v>235</v>
      </c>
      <c r="C57" s="114">
        <f t="shared" si="0"/>
        <v>400</v>
      </c>
      <c r="D57" s="57"/>
      <c r="E57" s="29"/>
      <c r="F57" s="29"/>
      <c r="G57" s="53"/>
      <c r="H57" s="27">
        <v>400</v>
      </c>
      <c r="I57" s="27"/>
      <c r="J57" s="27"/>
      <c r="K57" s="27"/>
      <c r="L57" s="32"/>
      <c r="M57" s="32"/>
      <c r="N57" s="59"/>
      <c r="O57" s="65"/>
      <c r="P57" s="33"/>
      <c r="Q57" s="61"/>
      <c r="R57" s="33"/>
      <c r="S57" s="25"/>
      <c r="T57" s="62"/>
      <c r="U57" s="25"/>
      <c r="V57" s="25"/>
      <c r="W57" s="25"/>
    </row>
    <row r="58" spans="1:23" ht="18" customHeight="1" x14ac:dyDescent="0.2">
      <c r="A58" s="35" t="s">
        <v>238</v>
      </c>
      <c r="B58" s="35" t="s">
        <v>235</v>
      </c>
      <c r="C58" s="114">
        <f t="shared" si="0"/>
        <v>400</v>
      </c>
      <c r="D58" s="57"/>
      <c r="E58" s="29"/>
      <c r="F58" s="29"/>
      <c r="G58" s="53"/>
      <c r="H58" s="27">
        <v>400</v>
      </c>
      <c r="I58" s="27"/>
      <c r="J58" s="27"/>
      <c r="K58" s="27"/>
      <c r="L58" s="32"/>
      <c r="M58" s="32"/>
      <c r="N58" s="59"/>
      <c r="O58" s="65"/>
      <c r="P58" s="33"/>
      <c r="Q58" s="61"/>
      <c r="R58" s="33"/>
      <c r="S58" s="25"/>
      <c r="T58" s="62"/>
      <c r="U58" s="25"/>
      <c r="V58" s="25"/>
      <c r="W58" s="25"/>
    </row>
    <row r="59" spans="1:23" ht="18" customHeight="1" x14ac:dyDescent="0.2">
      <c r="A59" s="35" t="s">
        <v>239</v>
      </c>
      <c r="B59" s="35" t="s">
        <v>235</v>
      </c>
      <c r="C59" s="114">
        <f t="shared" si="0"/>
        <v>400</v>
      </c>
      <c r="D59" s="57"/>
      <c r="E59" s="29"/>
      <c r="F59" s="29"/>
      <c r="G59" s="53"/>
      <c r="H59" s="27">
        <v>400</v>
      </c>
      <c r="I59" s="27"/>
      <c r="J59" s="27"/>
      <c r="K59" s="27"/>
      <c r="L59" s="32"/>
      <c r="M59" s="32"/>
      <c r="N59" s="59"/>
      <c r="O59" s="65"/>
      <c r="P59" s="33"/>
      <c r="Q59" s="61"/>
      <c r="R59" s="33"/>
      <c r="S59" s="25"/>
      <c r="T59" s="62"/>
      <c r="U59" s="25"/>
      <c r="V59" s="25"/>
      <c r="W59" s="25"/>
    </row>
    <row r="60" spans="1:23" ht="18" customHeight="1" x14ac:dyDescent="0.2">
      <c r="A60" s="35" t="s">
        <v>240</v>
      </c>
      <c r="B60" s="35" t="s">
        <v>235</v>
      </c>
      <c r="C60" s="114">
        <f t="shared" si="0"/>
        <v>400</v>
      </c>
      <c r="D60" s="135"/>
      <c r="E60" s="136"/>
      <c r="F60" s="136"/>
      <c r="G60" s="137"/>
      <c r="H60" s="27">
        <v>400</v>
      </c>
      <c r="I60" s="27"/>
      <c r="J60" s="27"/>
      <c r="K60" s="27"/>
      <c r="L60" s="34"/>
      <c r="M60" s="34"/>
      <c r="N60" s="60"/>
      <c r="O60" s="65"/>
      <c r="P60" s="34"/>
      <c r="Q60" s="60"/>
      <c r="R60" s="34"/>
      <c r="S60" s="25"/>
      <c r="T60" s="62"/>
      <c r="U60" s="25"/>
      <c r="V60" s="25"/>
      <c r="W60" s="25"/>
    </row>
    <row r="61" spans="1:23" ht="18" customHeight="1" x14ac:dyDescent="0.2">
      <c r="A61" s="35"/>
      <c r="B61" s="31"/>
      <c r="C61" s="65"/>
      <c r="D61" s="57"/>
      <c r="E61" s="29"/>
      <c r="F61" s="29"/>
      <c r="G61" s="113"/>
      <c r="H61" s="27"/>
      <c r="I61" s="27"/>
      <c r="J61" s="27"/>
      <c r="K61" s="27"/>
      <c r="L61" s="34"/>
      <c r="M61" s="34"/>
      <c r="N61" s="60"/>
      <c r="O61" s="65"/>
      <c r="P61" s="34"/>
      <c r="Q61" s="60"/>
      <c r="R61" s="34"/>
      <c r="S61" s="25"/>
      <c r="T61" s="62"/>
      <c r="U61" s="25"/>
      <c r="V61" s="25"/>
      <c r="W61" s="25"/>
    </row>
    <row r="62" spans="1:23" ht="18" customHeight="1" x14ac:dyDescent="0.2">
      <c r="A62" s="35" t="s">
        <v>45</v>
      </c>
      <c r="B62" s="31"/>
      <c r="C62" s="115">
        <f>SUM(C5:C60)</f>
        <v>66800</v>
      </c>
      <c r="D62" s="57"/>
      <c r="E62" s="29"/>
      <c r="F62" s="29"/>
      <c r="G62" s="53"/>
      <c r="H62" s="34">
        <f>SUM(H5:H61)</f>
        <v>59000</v>
      </c>
      <c r="I62" s="27"/>
      <c r="J62" s="27"/>
      <c r="K62" s="27"/>
      <c r="L62" s="34"/>
      <c r="M62" s="34"/>
      <c r="N62" s="60"/>
      <c r="O62" s="34">
        <v>7000</v>
      </c>
      <c r="P62" s="34"/>
      <c r="Q62" s="60"/>
      <c r="R62" s="34"/>
      <c r="S62" s="25"/>
      <c r="T62" s="62"/>
      <c r="U62" s="25">
        <f>SUM(U23:U61)</f>
        <v>800</v>
      </c>
      <c r="V62" s="25"/>
      <c r="W62" s="25"/>
    </row>
    <row r="63" spans="1:23" x14ac:dyDescent="0.15">
      <c r="E63" s="36"/>
      <c r="F63" s="36"/>
      <c r="G63" s="36"/>
      <c r="H63" s="106"/>
    </row>
    <row r="64" spans="1:23" x14ac:dyDescent="0.15">
      <c r="A64" s="37" t="s">
        <v>46</v>
      </c>
      <c r="B64" s="37"/>
      <c r="C64" s="37"/>
      <c r="D64" s="37"/>
      <c r="E64" s="37"/>
      <c r="F64" s="37"/>
      <c r="G64" s="37"/>
      <c r="H64" s="107"/>
      <c r="I64" s="37"/>
      <c r="J64" s="37"/>
      <c r="K64" s="37"/>
    </row>
    <row r="65" spans="1:14" x14ac:dyDescent="0.15">
      <c r="A65" s="37"/>
      <c r="B65" s="38"/>
      <c r="C65" s="37"/>
      <c r="D65" s="37"/>
      <c r="E65" s="37"/>
      <c r="F65" s="37"/>
      <c r="G65" s="37"/>
      <c r="H65" s="107"/>
      <c r="I65" s="37"/>
      <c r="J65" s="37"/>
      <c r="K65" s="37"/>
    </row>
    <row r="66" spans="1:14" x14ac:dyDescent="0.15">
      <c r="A66" s="37"/>
      <c r="B66" s="39" t="s">
        <v>47</v>
      </c>
      <c r="C66" s="40"/>
      <c r="D66" s="40"/>
      <c r="E66" s="40"/>
      <c r="F66" s="40"/>
      <c r="G66" s="40"/>
      <c r="H66" s="108"/>
      <c r="I66" s="39"/>
      <c r="J66" s="39"/>
      <c r="K66" s="37"/>
    </row>
    <row r="67" spans="1:14" x14ac:dyDescent="0.15">
      <c r="A67" s="37"/>
      <c r="B67" s="39" t="s">
        <v>80</v>
      </c>
      <c r="C67" s="39"/>
      <c r="D67" s="39"/>
      <c r="E67" s="39"/>
      <c r="F67" s="39"/>
      <c r="G67" s="39"/>
      <c r="H67" s="109"/>
      <c r="I67" s="39"/>
      <c r="J67" s="39"/>
      <c r="K67" s="37"/>
    </row>
    <row r="68" spans="1:14" x14ac:dyDescent="0.15">
      <c r="A68" s="37"/>
      <c r="B68" s="39" t="s">
        <v>48</v>
      </c>
      <c r="C68" s="39"/>
      <c r="D68" s="39"/>
      <c r="E68" s="39"/>
      <c r="F68" s="39"/>
      <c r="G68" s="39"/>
      <c r="H68" s="109"/>
      <c r="I68" s="41"/>
      <c r="J68" s="41"/>
      <c r="K68" s="42"/>
      <c r="L68" s="43"/>
      <c r="M68" s="43"/>
      <c r="N68" s="43"/>
    </row>
    <row r="69" spans="1:14" x14ac:dyDescent="0.15">
      <c r="A69" s="37"/>
      <c r="C69" s="37"/>
      <c r="D69" s="37"/>
      <c r="E69" s="37"/>
      <c r="F69" s="37"/>
      <c r="G69" s="37"/>
      <c r="H69" s="110"/>
      <c r="I69" s="37"/>
      <c r="J69" s="37"/>
      <c r="K69" s="37"/>
    </row>
  </sheetData>
  <mergeCells count="15">
    <mergeCell ref="A3:C3"/>
    <mergeCell ref="D60:G60"/>
    <mergeCell ref="A1:W1"/>
    <mergeCell ref="A2:C2"/>
    <mergeCell ref="D2:F2"/>
    <mergeCell ref="D3:D4"/>
    <mergeCell ref="T2:W2"/>
    <mergeCell ref="T3:T4"/>
    <mergeCell ref="G2:M2"/>
    <mergeCell ref="G3:G4"/>
    <mergeCell ref="Q11:Q12"/>
    <mergeCell ref="N2:P2"/>
    <mergeCell ref="Q2:S2"/>
    <mergeCell ref="Q3:Q4"/>
    <mergeCell ref="N3:N4"/>
  </mergeCells>
  <phoneticPr fontId="3" type="noConversion"/>
  <pageMargins left="0.74803149606299213" right="0.74803149606299213" top="1.0236220472440944" bottom="0.59055118110236227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sqref="A1:K1"/>
    </sheetView>
  </sheetViews>
  <sheetFormatPr defaultRowHeight="12.75" x14ac:dyDescent="0.2"/>
  <cols>
    <col min="1" max="1" width="4.375" style="3" customWidth="1"/>
    <col min="2" max="2" width="33.625" style="2" customWidth="1"/>
    <col min="3" max="3" width="25.375" style="2" customWidth="1"/>
    <col min="4" max="4" width="7.875" style="2" customWidth="1"/>
    <col min="5" max="5" width="45.375" style="2" customWidth="1"/>
    <col min="6" max="6" width="8.625" style="4" bestFit="1" customWidth="1"/>
    <col min="7" max="7" width="4.875" style="2" customWidth="1"/>
    <col min="8" max="8" width="19.75" style="2" customWidth="1"/>
    <col min="9" max="9" width="6.125" style="2" customWidth="1"/>
    <col min="10" max="10" width="5" style="2" customWidth="1"/>
    <col min="11" max="11" width="8.125" style="2" customWidth="1"/>
    <col min="12" max="16384" width="9" style="2"/>
  </cols>
  <sheetData>
    <row r="1" spans="1:11" s="6" customFormat="1" ht="23.45" customHeight="1" x14ac:dyDescent="0.15">
      <c r="A1" s="118" t="s">
        <v>83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ht="24.6" customHeight="1" x14ac:dyDescent="0.2">
      <c r="A2" s="12" t="s">
        <v>2</v>
      </c>
      <c r="B2" s="14" t="s">
        <v>0</v>
      </c>
      <c r="C2" s="14" t="s">
        <v>4</v>
      </c>
      <c r="D2" s="18" t="s">
        <v>7</v>
      </c>
      <c r="E2" s="14" t="s">
        <v>5</v>
      </c>
      <c r="F2" s="15" t="s">
        <v>8</v>
      </c>
      <c r="G2" s="14" t="s">
        <v>27</v>
      </c>
      <c r="H2" s="117" t="s">
        <v>9</v>
      </c>
      <c r="I2" s="117"/>
      <c r="J2" s="117"/>
      <c r="K2" s="117"/>
    </row>
    <row r="3" spans="1:11" s="7" customFormat="1" x14ac:dyDescent="0.2">
      <c r="A3" s="12" t="s">
        <v>1</v>
      </c>
      <c r="B3" s="12" t="s">
        <v>12</v>
      </c>
      <c r="C3" s="12"/>
      <c r="D3" s="16"/>
      <c r="E3" s="12"/>
      <c r="F3" s="87">
        <f>SUM(F4:F6)</f>
        <v>5.65</v>
      </c>
      <c r="G3" s="81"/>
      <c r="H3" s="116" t="s">
        <v>148</v>
      </c>
      <c r="I3" s="116"/>
      <c r="J3" s="116" t="s">
        <v>149</v>
      </c>
      <c r="K3" s="116"/>
    </row>
    <row r="4" spans="1:11" s="5" customFormat="1" ht="24" x14ac:dyDescent="0.15">
      <c r="A4" s="17">
        <v>1</v>
      </c>
      <c r="B4" s="66" t="s">
        <v>85</v>
      </c>
      <c r="C4" s="70" t="s">
        <v>88</v>
      </c>
      <c r="D4" s="69">
        <v>2015</v>
      </c>
      <c r="E4" s="79" t="s">
        <v>139</v>
      </c>
      <c r="F4" s="82">
        <f>+I4+J4</f>
        <v>3.9000000000000004</v>
      </c>
      <c r="G4" s="83">
        <v>1</v>
      </c>
      <c r="H4" s="83" t="s">
        <v>145</v>
      </c>
      <c r="I4" s="83">
        <f>0.5+0.4*7</f>
        <v>3.3000000000000003</v>
      </c>
      <c r="J4" s="83">
        <v>0.6</v>
      </c>
      <c r="K4" s="83"/>
    </row>
    <row r="5" spans="1:11" s="5" customFormat="1" x14ac:dyDescent="0.15">
      <c r="A5" s="17">
        <v>2</v>
      </c>
      <c r="B5" s="66" t="s">
        <v>86</v>
      </c>
      <c r="C5" s="67" t="s">
        <v>89</v>
      </c>
      <c r="D5" s="69">
        <v>2015</v>
      </c>
      <c r="E5" s="77" t="s">
        <v>91</v>
      </c>
      <c r="F5" s="82">
        <f>I5+J5</f>
        <v>1.5</v>
      </c>
      <c r="G5" s="83">
        <v>1</v>
      </c>
      <c r="H5" s="83" t="s">
        <v>146</v>
      </c>
      <c r="I5" s="83">
        <f>0.4+0.3+0.2*2</f>
        <v>1.1000000000000001</v>
      </c>
      <c r="J5" s="83">
        <v>0.4</v>
      </c>
      <c r="K5" s="83"/>
    </row>
    <row r="6" spans="1:11" s="5" customFormat="1" ht="24" x14ac:dyDescent="0.15">
      <c r="A6" s="17">
        <v>3</v>
      </c>
      <c r="B6" s="66" t="s">
        <v>87</v>
      </c>
      <c r="C6" s="67" t="s">
        <v>90</v>
      </c>
      <c r="D6" s="69">
        <v>2015</v>
      </c>
      <c r="E6" s="77" t="s">
        <v>92</v>
      </c>
      <c r="F6" s="82">
        <f>I6</f>
        <v>0.25</v>
      </c>
      <c r="G6" s="83">
        <v>2</v>
      </c>
      <c r="H6" s="83" t="s">
        <v>147</v>
      </c>
      <c r="I6" s="83">
        <f>0.5/2</f>
        <v>0.25</v>
      </c>
      <c r="J6" s="83">
        <v>0</v>
      </c>
      <c r="K6" s="83">
        <f>J6/3</f>
        <v>0</v>
      </c>
    </row>
    <row r="7" spans="1:11" s="7" customFormat="1" x14ac:dyDescent="0.2">
      <c r="A7" s="16" t="s">
        <v>10</v>
      </c>
      <c r="B7" s="16" t="s">
        <v>11</v>
      </c>
      <c r="C7" s="13"/>
      <c r="D7" s="19"/>
      <c r="E7" s="13"/>
      <c r="F7" s="88">
        <f>SUM(F8:F24)</f>
        <v>87.360000000000014</v>
      </c>
      <c r="G7" s="85"/>
      <c r="H7" s="85"/>
      <c r="I7" s="85"/>
      <c r="J7" s="85"/>
      <c r="K7" s="85"/>
    </row>
    <row r="8" spans="1:11" s="7" customFormat="1" ht="29.45" customHeight="1" x14ac:dyDescent="0.2">
      <c r="A8" s="18">
        <v>4</v>
      </c>
      <c r="B8" s="68" t="s">
        <v>93</v>
      </c>
      <c r="C8" s="70" t="s">
        <v>94</v>
      </c>
      <c r="D8" s="69">
        <v>2015</v>
      </c>
      <c r="E8" s="80" t="s">
        <v>140</v>
      </c>
      <c r="F8" s="84">
        <f>I8+J8</f>
        <v>6.3999999999999995</v>
      </c>
      <c r="G8" s="83">
        <v>1</v>
      </c>
      <c r="H8" s="85" t="s">
        <v>141</v>
      </c>
      <c r="I8" s="85">
        <f>0.8*2+0.6*6</f>
        <v>5.1999999999999993</v>
      </c>
      <c r="J8" s="85">
        <v>1.2</v>
      </c>
      <c r="K8" s="85"/>
    </row>
    <row r="9" spans="1:11" s="7" customFormat="1" x14ac:dyDescent="0.2">
      <c r="A9" s="18">
        <v>5</v>
      </c>
      <c r="B9" s="77" t="s">
        <v>128</v>
      </c>
      <c r="C9" s="67" t="s">
        <v>129</v>
      </c>
      <c r="D9" s="69">
        <v>2015</v>
      </c>
      <c r="E9" s="78" t="s">
        <v>135</v>
      </c>
      <c r="F9" s="84"/>
      <c r="G9" s="83">
        <v>2</v>
      </c>
      <c r="H9" s="85"/>
      <c r="I9" s="85"/>
      <c r="J9" s="85">
        <v>0.5</v>
      </c>
      <c r="K9" s="85"/>
    </row>
    <row r="10" spans="1:11" s="7" customFormat="1" ht="24" x14ac:dyDescent="0.2">
      <c r="A10" s="18">
        <v>6</v>
      </c>
      <c r="B10" s="71" t="s">
        <v>95</v>
      </c>
      <c r="C10" s="67" t="s">
        <v>97</v>
      </c>
      <c r="D10" s="69">
        <v>2015</v>
      </c>
      <c r="E10" s="71" t="s">
        <v>98</v>
      </c>
      <c r="F10" s="84">
        <f t="shared" ref="F10:F23" si="0">I10+J10</f>
        <v>8</v>
      </c>
      <c r="G10" s="83">
        <v>1</v>
      </c>
      <c r="H10" s="85" t="s">
        <v>142</v>
      </c>
      <c r="I10" s="85">
        <f>0.6+0.5*2+0.4*12</f>
        <v>6.4</v>
      </c>
      <c r="J10" s="85">
        <v>1.6</v>
      </c>
      <c r="K10" s="85"/>
    </row>
    <row r="11" spans="1:11" s="7" customFormat="1" ht="24" x14ac:dyDescent="0.2">
      <c r="A11" s="18">
        <v>7</v>
      </c>
      <c r="B11" s="71" t="s">
        <v>96</v>
      </c>
      <c r="C11" s="67" t="s">
        <v>97</v>
      </c>
      <c r="D11" s="69">
        <v>2015</v>
      </c>
      <c r="E11" s="71" t="s">
        <v>99</v>
      </c>
      <c r="F11" s="84">
        <f t="shared" si="0"/>
        <v>8</v>
      </c>
      <c r="G11" s="83">
        <v>1</v>
      </c>
      <c r="H11" s="85" t="s">
        <v>142</v>
      </c>
      <c r="I11" s="85">
        <f>0.6+0.5*2+0.4*12</f>
        <v>6.4</v>
      </c>
      <c r="J11" s="85">
        <v>1.6</v>
      </c>
      <c r="K11" s="85"/>
    </row>
    <row r="12" spans="1:11" s="7" customFormat="1" ht="24" x14ac:dyDescent="0.2">
      <c r="A12" s="18">
        <v>8</v>
      </c>
      <c r="B12" s="72" t="s">
        <v>100</v>
      </c>
      <c r="C12" s="67" t="s">
        <v>101</v>
      </c>
      <c r="D12" s="69">
        <v>2015</v>
      </c>
      <c r="E12" s="73" t="s">
        <v>102</v>
      </c>
      <c r="F12" s="84">
        <f t="shared" si="0"/>
        <v>8</v>
      </c>
      <c r="G12" s="83">
        <v>1</v>
      </c>
      <c r="H12" s="85" t="s">
        <v>142</v>
      </c>
      <c r="I12" s="85">
        <f>0.6+0.5*2+0.4*12</f>
        <v>6.4</v>
      </c>
      <c r="J12" s="85">
        <v>1.6</v>
      </c>
      <c r="K12" s="85"/>
    </row>
    <row r="13" spans="1:11" s="7" customFormat="1" ht="24" x14ac:dyDescent="0.2">
      <c r="A13" s="18">
        <v>9</v>
      </c>
      <c r="B13" s="71" t="s">
        <v>103</v>
      </c>
      <c r="C13" s="67" t="s">
        <v>106</v>
      </c>
      <c r="D13" s="69">
        <v>2015</v>
      </c>
      <c r="E13" s="71" t="s">
        <v>107</v>
      </c>
      <c r="F13" s="84">
        <f t="shared" si="0"/>
        <v>5.8999999999999995</v>
      </c>
      <c r="G13" s="83">
        <v>1</v>
      </c>
      <c r="H13" s="85" t="s">
        <v>143</v>
      </c>
      <c r="I13" s="85">
        <f>0.5+0.4*2+0.3*12</f>
        <v>4.8999999999999995</v>
      </c>
      <c r="J13" s="85">
        <v>1</v>
      </c>
      <c r="K13" s="85"/>
    </row>
    <row r="14" spans="1:11" s="7" customFormat="1" ht="24" x14ac:dyDescent="0.2">
      <c r="A14" s="18">
        <v>10</v>
      </c>
      <c r="B14" s="71" t="s">
        <v>104</v>
      </c>
      <c r="C14" s="67" t="s">
        <v>106</v>
      </c>
      <c r="D14" s="69">
        <v>2015</v>
      </c>
      <c r="E14" s="71" t="s">
        <v>108</v>
      </c>
      <c r="F14" s="84">
        <f t="shared" si="0"/>
        <v>5.8999999999999995</v>
      </c>
      <c r="G14" s="83">
        <v>1</v>
      </c>
      <c r="H14" s="85" t="s">
        <v>143</v>
      </c>
      <c r="I14" s="85">
        <f>0.5+0.4*2+0.3*12</f>
        <v>4.8999999999999995</v>
      </c>
      <c r="J14" s="85">
        <v>1</v>
      </c>
      <c r="K14" s="85"/>
    </row>
    <row r="15" spans="1:11" s="7" customFormat="1" ht="24" x14ac:dyDescent="0.2">
      <c r="A15" s="18">
        <v>11</v>
      </c>
      <c r="B15" s="71" t="s">
        <v>105</v>
      </c>
      <c r="C15" s="67" t="s">
        <v>106</v>
      </c>
      <c r="D15" s="69">
        <v>2015</v>
      </c>
      <c r="E15" s="71" t="s">
        <v>109</v>
      </c>
      <c r="F15" s="84">
        <f t="shared" si="0"/>
        <v>5.8999999999999995</v>
      </c>
      <c r="G15" s="83">
        <v>1</v>
      </c>
      <c r="H15" s="85" t="s">
        <v>143</v>
      </c>
      <c r="I15" s="85">
        <f>0.5+0.4*2+0.3*12</f>
        <v>4.8999999999999995</v>
      </c>
      <c r="J15" s="85">
        <v>1</v>
      </c>
      <c r="K15" s="85"/>
    </row>
    <row r="16" spans="1:11" s="7" customFormat="1" ht="24" x14ac:dyDescent="0.2">
      <c r="A16" s="18">
        <v>12</v>
      </c>
      <c r="B16" s="72" t="s">
        <v>110</v>
      </c>
      <c r="C16" s="67" t="s">
        <v>112</v>
      </c>
      <c r="D16" s="69">
        <v>2015</v>
      </c>
      <c r="E16" s="72" t="s">
        <v>114</v>
      </c>
      <c r="F16" s="84">
        <f t="shared" si="0"/>
        <v>5.8999999999999995</v>
      </c>
      <c r="G16" s="83">
        <v>1</v>
      </c>
      <c r="H16" s="85" t="s">
        <v>143</v>
      </c>
      <c r="I16" s="85">
        <f>0.5+0.4*2+0.3*12</f>
        <v>4.8999999999999995</v>
      </c>
      <c r="J16" s="85">
        <v>1</v>
      </c>
      <c r="K16" s="85"/>
    </row>
    <row r="17" spans="1:12" s="7" customFormat="1" ht="24" x14ac:dyDescent="0.2">
      <c r="A17" s="18">
        <v>13</v>
      </c>
      <c r="B17" s="72" t="s">
        <v>111</v>
      </c>
      <c r="C17" s="67" t="s">
        <v>112</v>
      </c>
      <c r="D17" s="69">
        <v>2015</v>
      </c>
      <c r="E17" s="73" t="s">
        <v>115</v>
      </c>
      <c r="F17" s="84">
        <f t="shared" si="0"/>
        <v>5.8999999999999995</v>
      </c>
      <c r="G17" s="83">
        <v>1</v>
      </c>
      <c r="H17" s="85" t="s">
        <v>143</v>
      </c>
      <c r="I17" s="85">
        <f>0.5+0.4*2+0.3*12</f>
        <v>4.8999999999999995</v>
      </c>
      <c r="J17" s="85">
        <v>1</v>
      </c>
      <c r="K17" s="85"/>
    </row>
    <row r="18" spans="1:12" s="7" customFormat="1" ht="24" x14ac:dyDescent="0.2">
      <c r="A18" s="18">
        <v>14</v>
      </c>
      <c r="B18" s="72" t="s">
        <v>136</v>
      </c>
      <c r="C18" s="67" t="s">
        <v>137</v>
      </c>
      <c r="D18" s="69">
        <v>2015</v>
      </c>
      <c r="E18" s="73" t="s">
        <v>138</v>
      </c>
      <c r="F18" s="84">
        <f t="shared" si="0"/>
        <v>2.9000000000000004</v>
      </c>
      <c r="G18" s="83">
        <v>1</v>
      </c>
      <c r="H18" s="85" t="s">
        <v>144</v>
      </c>
      <c r="I18" s="85">
        <f>0.4+0.3*2+0.2*7</f>
        <v>2.4000000000000004</v>
      </c>
      <c r="J18" s="85">
        <v>0.5</v>
      </c>
      <c r="K18" s="85"/>
    </row>
    <row r="19" spans="1:12" s="7" customFormat="1" ht="24" x14ac:dyDescent="0.2">
      <c r="A19" s="18">
        <v>15</v>
      </c>
      <c r="B19" s="74" t="s">
        <v>117</v>
      </c>
      <c r="C19" s="67" t="s">
        <v>113</v>
      </c>
      <c r="D19" s="69">
        <v>2015</v>
      </c>
      <c r="E19" s="71" t="s">
        <v>116</v>
      </c>
      <c r="F19" s="84">
        <f t="shared" si="0"/>
        <v>5.8999999999999995</v>
      </c>
      <c r="G19" s="83">
        <v>1</v>
      </c>
      <c r="H19" s="85" t="s">
        <v>143</v>
      </c>
      <c r="I19" s="85">
        <f>0.5+0.4*2+0.3*12</f>
        <v>4.8999999999999995</v>
      </c>
      <c r="J19" s="85">
        <v>1</v>
      </c>
      <c r="K19" s="85"/>
    </row>
    <row r="20" spans="1:12" s="7" customFormat="1" ht="24" x14ac:dyDescent="0.2">
      <c r="A20" s="18">
        <v>16</v>
      </c>
      <c r="B20" s="71" t="s">
        <v>121</v>
      </c>
      <c r="C20" s="67" t="s">
        <v>122</v>
      </c>
      <c r="D20" s="69">
        <v>2015</v>
      </c>
      <c r="E20" s="75" t="s">
        <v>124</v>
      </c>
      <c r="F20" s="84">
        <f t="shared" si="0"/>
        <v>3.9000000000000004</v>
      </c>
      <c r="G20" s="83">
        <v>1</v>
      </c>
      <c r="H20" s="85" t="s">
        <v>150</v>
      </c>
      <c r="I20" s="85">
        <f>0.4+0.3*2+0.2*12</f>
        <v>3.4000000000000004</v>
      </c>
      <c r="J20" s="85">
        <v>0.5</v>
      </c>
      <c r="K20" s="85"/>
    </row>
    <row r="21" spans="1:12" s="7" customFormat="1" ht="24" x14ac:dyDescent="0.2">
      <c r="A21" s="18">
        <v>17</v>
      </c>
      <c r="B21" s="71" t="s">
        <v>120</v>
      </c>
      <c r="C21" s="67" t="s">
        <v>122</v>
      </c>
      <c r="D21" s="69">
        <v>2015</v>
      </c>
      <c r="E21" s="75" t="s">
        <v>125</v>
      </c>
      <c r="F21" s="84">
        <f t="shared" si="0"/>
        <v>3.9000000000000004</v>
      </c>
      <c r="G21" s="83">
        <v>1</v>
      </c>
      <c r="H21" s="85" t="s">
        <v>150</v>
      </c>
      <c r="I21" s="85">
        <f>0.4+0.3*2+0.2*12</f>
        <v>3.4000000000000004</v>
      </c>
      <c r="J21" s="85">
        <v>0.5</v>
      </c>
      <c r="K21" s="85"/>
    </row>
    <row r="22" spans="1:12" s="7" customFormat="1" ht="24" x14ac:dyDescent="0.2">
      <c r="A22" s="18">
        <v>18</v>
      </c>
      <c r="B22" s="72" t="s">
        <v>119</v>
      </c>
      <c r="C22" s="67" t="s">
        <v>123</v>
      </c>
      <c r="D22" s="69">
        <v>2015</v>
      </c>
      <c r="E22" s="76" t="s">
        <v>126</v>
      </c>
      <c r="F22" s="84">
        <f t="shared" si="0"/>
        <v>3.9000000000000004</v>
      </c>
      <c r="G22" s="83">
        <v>1</v>
      </c>
      <c r="H22" s="85" t="s">
        <v>150</v>
      </c>
      <c r="I22" s="85">
        <f>0.4+0.3*2+0.2*12</f>
        <v>3.4000000000000004</v>
      </c>
      <c r="J22" s="85">
        <v>0.5</v>
      </c>
      <c r="K22" s="85"/>
    </row>
    <row r="23" spans="1:12" s="7" customFormat="1" ht="29.1" customHeight="1" x14ac:dyDescent="0.2">
      <c r="A23" s="18">
        <v>19</v>
      </c>
      <c r="B23" s="72" t="s">
        <v>118</v>
      </c>
      <c r="C23" s="67" t="s">
        <v>123</v>
      </c>
      <c r="D23" s="69">
        <v>2015</v>
      </c>
      <c r="E23" s="76" t="s">
        <v>127</v>
      </c>
      <c r="F23" s="84">
        <f t="shared" si="0"/>
        <v>3.9000000000000004</v>
      </c>
      <c r="G23" s="83">
        <v>1</v>
      </c>
      <c r="H23" s="85" t="s">
        <v>150</v>
      </c>
      <c r="I23" s="85">
        <f>0.4+0.3*2+0.2*12</f>
        <v>3.4000000000000004</v>
      </c>
      <c r="J23" s="85">
        <v>0.5</v>
      </c>
      <c r="K23" s="85"/>
    </row>
    <row r="24" spans="1:12" s="7" customFormat="1" ht="24.6" customHeight="1" x14ac:dyDescent="0.2">
      <c r="A24" s="18">
        <v>20</v>
      </c>
      <c r="B24" s="12" t="s">
        <v>130</v>
      </c>
      <c r="C24" s="12" t="s">
        <v>131</v>
      </c>
      <c r="D24" s="69">
        <v>2015</v>
      </c>
      <c r="E24" s="79" t="s">
        <v>151</v>
      </c>
      <c r="F24" s="84">
        <f>I24+J24-1.41</f>
        <v>3.0599999999999996</v>
      </c>
      <c r="G24" s="83">
        <v>1</v>
      </c>
      <c r="H24" s="85" t="s">
        <v>152</v>
      </c>
      <c r="I24" s="85">
        <f>0.3*(1.5+0.4+1*3)</f>
        <v>1.47</v>
      </c>
      <c r="J24" s="85">
        <f>0.3*10</f>
        <v>3</v>
      </c>
      <c r="K24" s="85" t="s">
        <v>153</v>
      </c>
      <c r="L24" s="7" t="s">
        <v>154</v>
      </c>
    </row>
    <row r="25" spans="1:12" ht="24" x14ac:dyDescent="0.2">
      <c r="A25" s="18">
        <v>21</v>
      </c>
      <c r="B25" s="78" t="s">
        <v>132</v>
      </c>
      <c r="C25" s="70" t="s">
        <v>133</v>
      </c>
      <c r="D25" s="69">
        <v>2015</v>
      </c>
      <c r="E25" s="78" t="s">
        <v>134</v>
      </c>
      <c r="F25" s="84">
        <f>I25+J25</f>
        <v>0.42000000000000004</v>
      </c>
      <c r="G25" s="83">
        <v>1</v>
      </c>
      <c r="H25" s="86" t="s">
        <v>155</v>
      </c>
      <c r="I25" s="86">
        <f>0.2*(0.4+0.3*2+0.2*3)</f>
        <v>0.32000000000000006</v>
      </c>
      <c r="J25" s="86">
        <f>0.2*0.5</f>
        <v>0.1</v>
      </c>
      <c r="K25" s="86" t="s">
        <v>156</v>
      </c>
    </row>
  </sheetData>
  <mergeCells count="4">
    <mergeCell ref="J3:K3"/>
    <mergeCell ref="H3:I3"/>
    <mergeCell ref="H2:K2"/>
    <mergeCell ref="A1:K1"/>
  </mergeCells>
  <phoneticPr fontId="3" type="noConversion"/>
  <pageMargins left="1.0236220472440944" right="0.74803149606299213" top="0.19685039370078741" bottom="0.15748031496062992" header="0.51181102362204722" footer="0.51181102362204722"/>
  <pageSetup paperSize="8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O21" sqref="O21"/>
    </sheetView>
  </sheetViews>
  <sheetFormatPr defaultRowHeight="12" x14ac:dyDescent="0.15"/>
  <cols>
    <col min="1" max="1" width="3.125" style="10" customWidth="1"/>
    <col min="2" max="2" width="37.375" style="10" customWidth="1"/>
    <col min="3" max="3" width="13.5" style="10" customWidth="1"/>
    <col min="4" max="4" width="15.25" style="10" customWidth="1"/>
    <col min="5" max="5" width="6.75" style="10" bestFit="1" customWidth="1"/>
    <col min="6" max="6" width="9.375" style="10" customWidth="1"/>
    <col min="7" max="7" width="8.125" style="10" customWidth="1"/>
    <col min="8" max="8" width="10.875" style="10" customWidth="1"/>
    <col min="9" max="16384" width="9" style="10"/>
  </cols>
  <sheetData>
    <row r="1" spans="1:8" s="8" customFormat="1" x14ac:dyDescent="0.15">
      <c r="A1" s="120" t="s">
        <v>84</v>
      </c>
      <c r="B1" s="120"/>
      <c r="C1" s="120"/>
      <c r="D1" s="120"/>
      <c r="E1" s="120"/>
      <c r="F1" s="120"/>
      <c r="G1" s="120"/>
    </row>
    <row r="2" spans="1:8" ht="32.1" customHeight="1" x14ac:dyDescent="0.15">
      <c r="A2" s="9" t="s">
        <v>13</v>
      </c>
      <c r="B2" s="45" t="s">
        <v>14</v>
      </c>
      <c r="C2" s="45" t="s">
        <v>15</v>
      </c>
      <c r="D2" s="45" t="s">
        <v>16</v>
      </c>
      <c r="E2" s="45" t="s">
        <v>20</v>
      </c>
      <c r="F2" s="46" t="s">
        <v>25</v>
      </c>
      <c r="G2" s="46" t="s">
        <v>21</v>
      </c>
      <c r="H2" s="46" t="s">
        <v>158</v>
      </c>
    </row>
    <row r="3" spans="1:8" ht="37.5" x14ac:dyDescent="0.15">
      <c r="A3" s="44">
        <v>1</v>
      </c>
      <c r="B3" s="90" t="s">
        <v>157</v>
      </c>
      <c r="C3" s="47" t="s">
        <v>49</v>
      </c>
      <c r="D3" s="47" t="s">
        <v>50</v>
      </c>
      <c r="E3" s="47" t="s">
        <v>6</v>
      </c>
      <c r="F3" s="49">
        <f>H3*0.55</f>
        <v>2530</v>
      </c>
      <c r="G3" s="49">
        <v>3</v>
      </c>
      <c r="H3" s="91">
        <v>4600</v>
      </c>
    </row>
    <row r="4" spans="1:8" ht="24.75" x14ac:dyDescent="0.15">
      <c r="A4" s="44">
        <v>2</v>
      </c>
      <c r="B4" s="95" t="s">
        <v>182</v>
      </c>
      <c r="C4" s="47" t="s">
        <v>22</v>
      </c>
      <c r="D4" s="47" t="s">
        <v>51</v>
      </c>
      <c r="E4" s="47" t="s">
        <v>6</v>
      </c>
      <c r="F4" s="49">
        <v>100</v>
      </c>
      <c r="G4" s="49">
        <v>0.4</v>
      </c>
      <c r="H4" s="91">
        <v>100</v>
      </c>
    </row>
    <row r="5" spans="1:8" ht="49.5" x14ac:dyDescent="0.15">
      <c r="A5" s="44">
        <v>3</v>
      </c>
      <c r="B5" s="90" t="s">
        <v>159</v>
      </c>
      <c r="C5" s="47" t="s">
        <v>52</v>
      </c>
      <c r="D5" s="47" t="s">
        <v>53</v>
      </c>
      <c r="E5" s="47" t="s">
        <v>6</v>
      </c>
      <c r="F5" s="49"/>
      <c r="G5" s="49"/>
      <c r="H5" s="89"/>
    </row>
    <row r="6" spans="1:8" ht="37.5" x14ac:dyDescent="0.15">
      <c r="A6" s="44">
        <v>4</v>
      </c>
      <c r="B6" s="92" t="s">
        <v>160</v>
      </c>
      <c r="C6" s="47" t="s">
        <v>54</v>
      </c>
      <c r="D6" s="47" t="s">
        <v>55</v>
      </c>
      <c r="E6" s="47" t="s">
        <v>17</v>
      </c>
      <c r="F6" s="49">
        <f>437+1183*0.55</f>
        <v>1087.6500000000001</v>
      </c>
      <c r="G6" s="49">
        <v>1.4</v>
      </c>
      <c r="H6" s="91" t="s">
        <v>161</v>
      </c>
    </row>
    <row r="7" spans="1:8" ht="51" x14ac:dyDescent="0.15">
      <c r="A7" s="44">
        <v>5</v>
      </c>
      <c r="B7" s="92" t="s">
        <v>162</v>
      </c>
      <c r="C7" s="47" t="s">
        <v>56</v>
      </c>
      <c r="D7" s="47" t="s">
        <v>57</v>
      </c>
      <c r="E7" s="47" t="s">
        <v>17</v>
      </c>
      <c r="F7" s="49">
        <f>H7*0.45</f>
        <v>477</v>
      </c>
      <c r="G7" s="49">
        <v>0.7</v>
      </c>
      <c r="H7" s="91">
        <v>1060</v>
      </c>
    </row>
    <row r="8" spans="1:8" ht="12.75" x14ac:dyDescent="0.15">
      <c r="A8" s="44">
        <v>6</v>
      </c>
      <c r="B8" s="92" t="s">
        <v>163</v>
      </c>
      <c r="C8" s="47" t="s">
        <v>18</v>
      </c>
      <c r="D8" s="47" t="s">
        <v>58</v>
      </c>
      <c r="E8" s="47" t="s">
        <v>17</v>
      </c>
      <c r="F8" s="49">
        <v>207.9</v>
      </c>
      <c r="G8" s="49">
        <v>0.7</v>
      </c>
      <c r="H8" s="91">
        <v>207.9</v>
      </c>
    </row>
    <row r="9" spans="1:8" ht="24.75" x14ac:dyDescent="0.15">
      <c r="A9" s="44">
        <v>7</v>
      </c>
      <c r="B9" s="92" t="s">
        <v>164</v>
      </c>
      <c r="C9" s="47" t="s">
        <v>23</v>
      </c>
      <c r="D9" s="47" t="s">
        <v>59</v>
      </c>
      <c r="E9" s="47" t="s">
        <v>17</v>
      </c>
      <c r="F9" s="49">
        <v>24</v>
      </c>
      <c r="G9" s="49">
        <v>0.4</v>
      </c>
      <c r="H9" s="91">
        <v>24</v>
      </c>
    </row>
    <row r="10" spans="1:8" ht="24.75" x14ac:dyDescent="0.15">
      <c r="A10" s="44">
        <v>8</v>
      </c>
      <c r="B10" s="92" t="s">
        <v>165</v>
      </c>
      <c r="C10" s="47" t="s">
        <v>26</v>
      </c>
      <c r="D10" s="47" t="s">
        <v>60</v>
      </c>
      <c r="E10" s="47" t="s">
        <v>17</v>
      </c>
      <c r="F10" s="49">
        <f>H10*0.55</f>
        <v>220.00000000000003</v>
      </c>
      <c r="G10" s="49">
        <v>0.7</v>
      </c>
      <c r="H10" s="91">
        <v>400</v>
      </c>
    </row>
    <row r="11" spans="1:8" ht="38.25" x14ac:dyDescent="0.15">
      <c r="A11" s="44">
        <v>9</v>
      </c>
      <c r="B11" s="92" t="s">
        <v>166</v>
      </c>
      <c r="C11" s="47" t="s">
        <v>79</v>
      </c>
      <c r="D11" s="47" t="s">
        <v>61</v>
      </c>
      <c r="E11" s="47" t="s">
        <v>17</v>
      </c>
      <c r="F11" s="49">
        <f>H11*0.45</f>
        <v>1919.7</v>
      </c>
      <c r="G11" s="49">
        <v>1.4</v>
      </c>
      <c r="H11" s="91">
        <v>4266</v>
      </c>
    </row>
    <row r="12" spans="1:8" ht="24.75" x14ac:dyDescent="0.15">
      <c r="A12" s="44">
        <v>11</v>
      </c>
      <c r="B12" s="92" t="s">
        <v>167</v>
      </c>
      <c r="C12" s="47" t="s">
        <v>62</v>
      </c>
      <c r="D12" s="47" t="s">
        <v>63</v>
      </c>
      <c r="E12" s="47" t="s">
        <v>17</v>
      </c>
      <c r="F12" s="49">
        <f>2192*0.55+20</f>
        <v>1225.6000000000001</v>
      </c>
      <c r="G12" s="49">
        <v>1.4</v>
      </c>
      <c r="H12" s="91" t="s">
        <v>168</v>
      </c>
    </row>
    <row r="13" spans="1:8" ht="24.75" x14ac:dyDescent="0.15">
      <c r="A13" s="44">
        <v>12</v>
      </c>
      <c r="B13" s="48" t="s">
        <v>169</v>
      </c>
      <c r="C13" s="47" t="s">
        <v>64</v>
      </c>
      <c r="D13" s="47" t="s">
        <v>65</v>
      </c>
      <c r="E13" s="47" t="s">
        <v>17</v>
      </c>
      <c r="F13" s="49">
        <f>H13*0.55*0.15</f>
        <v>146.27250000000001</v>
      </c>
      <c r="G13" s="49">
        <v>0.5</v>
      </c>
      <c r="H13" s="89">
        <v>1773</v>
      </c>
    </row>
    <row r="14" spans="1:8" ht="24" x14ac:dyDescent="0.15">
      <c r="A14" s="44">
        <v>13</v>
      </c>
      <c r="B14" s="92" t="s">
        <v>170</v>
      </c>
      <c r="C14" s="47" t="s">
        <v>3</v>
      </c>
      <c r="D14" s="47" t="s">
        <v>66</v>
      </c>
      <c r="E14" s="47" t="s">
        <v>17</v>
      </c>
      <c r="F14" s="49">
        <v>86</v>
      </c>
      <c r="G14" s="49">
        <v>0.4</v>
      </c>
      <c r="H14" s="91">
        <v>86</v>
      </c>
    </row>
    <row r="15" spans="1:8" s="101" customFormat="1" ht="12.75" x14ac:dyDescent="0.15">
      <c r="A15" s="96">
        <v>14</v>
      </c>
      <c r="B15" s="97" t="s">
        <v>184</v>
      </c>
      <c r="C15" s="98" t="s">
        <v>67</v>
      </c>
      <c r="D15" s="98" t="s">
        <v>185</v>
      </c>
      <c r="E15" s="98" t="s">
        <v>19</v>
      </c>
      <c r="F15" s="99">
        <f>3084*0.55+70</f>
        <v>1766.2</v>
      </c>
      <c r="G15" s="99">
        <v>0.7</v>
      </c>
      <c r="H15" s="100" t="s">
        <v>186</v>
      </c>
    </row>
    <row r="16" spans="1:8" ht="12.75" x14ac:dyDescent="0.15">
      <c r="A16" s="44">
        <v>15</v>
      </c>
      <c r="B16" s="92" t="s">
        <v>171</v>
      </c>
      <c r="C16" s="47" t="s">
        <v>54</v>
      </c>
      <c r="D16" s="47" t="s">
        <v>68</v>
      </c>
      <c r="E16" s="47" t="s">
        <v>19</v>
      </c>
      <c r="F16" s="49">
        <f>3430*0.55+58</f>
        <v>1944.5000000000002</v>
      </c>
      <c r="G16" s="49">
        <v>0.7</v>
      </c>
      <c r="H16" s="91" t="s">
        <v>172</v>
      </c>
    </row>
    <row r="17" spans="1:8" ht="12.75" x14ac:dyDescent="0.15">
      <c r="A17" s="44">
        <v>16</v>
      </c>
      <c r="B17" s="92" t="s">
        <v>173</v>
      </c>
      <c r="C17" s="47" t="s">
        <v>49</v>
      </c>
      <c r="D17" s="47" t="s">
        <v>69</v>
      </c>
      <c r="E17" s="47" t="s">
        <v>19</v>
      </c>
      <c r="F17" s="49">
        <f>1465*0.45+150*0.45</f>
        <v>726.75</v>
      </c>
      <c r="G17" s="49">
        <v>0.5</v>
      </c>
      <c r="H17" s="1" t="s">
        <v>174</v>
      </c>
    </row>
    <row r="18" spans="1:8" ht="37.5" x14ac:dyDescent="0.15">
      <c r="A18" s="44">
        <v>17</v>
      </c>
      <c r="B18" s="95" t="s">
        <v>180</v>
      </c>
      <c r="C18" s="47" t="s">
        <v>70</v>
      </c>
      <c r="D18" s="47" t="s">
        <v>71</v>
      </c>
      <c r="E18" s="47" t="s">
        <v>19</v>
      </c>
      <c r="F18" s="49">
        <f>H18*0.55*0.25</f>
        <v>353.37500000000006</v>
      </c>
      <c r="G18" s="49">
        <v>0.4</v>
      </c>
      <c r="H18" s="91">
        <v>2570</v>
      </c>
    </row>
    <row r="19" spans="1:8" ht="24" x14ac:dyDescent="0.15">
      <c r="A19" s="44">
        <v>18</v>
      </c>
      <c r="B19" s="95" t="s">
        <v>181</v>
      </c>
      <c r="C19" s="47" t="s">
        <v>72</v>
      </c>
      <c r="D19" s="47" t="s">
        <v>73</v>
      </c>
      <c r="E19" s="47" t="s">
        <v>19</v>
      </c>
      <c r="F19" s="49">
        <v>355</v>
      </c>
      <c r="G19" s="49">
        <v>0.4</v>
      </c>
      <c r="H19" s="91">
        <v>355</v>
      </c>
    </row>
    <row r="20" spans="1:8" ht="12.75" x14ac:dyDescent="0.15">
      <c r="A20" s="44">
        <v>19</v>
      </c>
      <c r="B20" s="48" t="s">
        <v>179</v>
      </c>
      <c r="C20" s="47" t="s">
        <v>22</v>
      </c>
      <c r="D20" s="47" t="s">
        <v>74</v>
      </c>
      <c r="E20" s="47" t="s">
        <v>19</v>
      </c>
      <c r="F20" s="93">
        <f>2202*0.55</f>
        <v>1211.1000000000001</v>
      </c>
      <c r="G20" s="93"/>
      <c r="H20" s="94">
        <v>2202</v>
      </c>
    </row>
    <row r="21" spans="1:8" ht="24.75" x14ac:dyDescent="0.15">
      <c r="A21" s="44">
        <v>20</v>
      </c>
      <c r="B21" s="95" t="s">
        <v>183</v>
      </c>
      <c r="C21" s="47" t="s">
        <v>62</v>
      </c>
      <c r="D21" s="47" t="s">
        <v>75</v>
      </c>
      <c r="E21" s="47" t="s">
        <v>19</v>
      </c>
      <c r="F21" s="49"/>
      <c r="G21" s="49"/>
      <c r="H21" s="91">
        <v>3639</v>
      </c>
    </row>
    <row r="22" spans="1:8" ht="12.75" x14ac:dyDescent="0.15">
      <c r="A22" s="44">
        <v>21</v>
      </c>
      <c r="B22" s="92" t="s">
        <v>178</v>
      </c>
      <c r="C22" s="47" t="s">
        <v>24</v>
      </c>
      <c r="D22" s="47" t="s">
        <v>76</v>
      </c>
      <c r="E22" s="47" t="s">
        <v>19</v>
      </c>
      <c r="F22" s="50">
        <f>H22*0.45</f>
        <v>63</v>
      </c>
      <c r="G22" s="50">
        <v>0.2</v>
      </c>
      <c r="H22" s="91">
        <v>140</v>
      </c>
    </row>
    <row r="23" spans="1:8" ht="24.75" x14ac:dyDescent="0.15">
      <c r="A23" s="44">
        <v>22</v>
      </c>
      <c r="B23" s="95" t="s">
        <v>177</v>
      </c>
      <c r="C23" s="47" t="s">
        <v>52</v>
      </c>
      <c r="D23" s="47" t="s">
        <v>77</v>
      </c>
      <c r="E23" s="47" t="s">
        <v>19</v>
      </c>
      <c r="F23" s="89"/>
      <c r="G23" s="89"/>
      <c r="H23" s="91"/>
    </row>
    <row r="24" spans="1:8" ht="24" x14ac:dyDescent="0.15">
      <c r="A24" s="44">
        <v>23</v>
      </c>
      <c r="B24" s="92" t="s">
        <v>175</v>
      </c>
      <c r="C24" s="47" t="s">
        <v>3</v>
      </c>
      <c r="D24" s="47" t="s">
        <v>78</v>
      </c>
      <c r="E24" s="47" t="s">
        <v>19</v>
      </c>
      <c r="F24" s="89">
        <f>856+450</f>
        <v>1306</v>
      </c>
      <c r="G24" s="89">
        <v>0.7</v>
      </c>
      <c r="H24" s="91" t="s">
        <v>176</v>
      </c>
    </row>
    <row r="25" spans="1:8" x14ac:dyDescent="0.15">
      <c r="G25" s="10">
        <f>SUM(G3:G24)</f>
        <v>14.6</v>
      </c>
    </row>
  </sheetData>
  <mergeCells count="1">
    <mergeCell ref="A1:G1"/>
  </mergeCells>
  <phoneticPr fontId="3" type="noConversion"/>
  <pageMargins left="0.55118110236220474" right="0.55118110236220474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获奖项目奖金明细表模板</vt:lpstr>
      <vt:lpstr>院外优项目清单</vt:lpstr>
      <vt:lpstr>院优项目清单</vt:lpstr>
    </vt:vector>
  </TitlesOfParts>
  <Company>MC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zhy.jg</dc:creator>
  <cp:lastModifiedBy>蒋惠林</cp:lastModifiedBy>
  <cp:lastPrinted>2015-05-27T07:10:46Z</cp:lastPrinted>
  <dcterms:created xsi:type="dcterms:W3CDTF">2011-01-30T05:49:14Z</dcterms:created>
  <dcterms:modified xsi:type="dcterms:W3CDTF">2016-07-14T01:31:26Z</dcterms:modified>
</cp:coreProperties>
</file>