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CKU-Data\110-2\Surveying-Data-Adjustment\homework\HW1\"/>
    </mc:Choice>
  </mc:AlternateContent>
  <xr:revisionPtr revIDLastSave="0" documentId="13_ncr:1_{0D246FED-6AA6-4F86-956B-3760E232A993}" xr6:coauthVersionLast="47" xr6:coauthVersionMax="47" xr10:uidLastSave="{00000000-0000-0000-0000-000000000000}"/>
  <bookViews>
    <workbookView xWindow="-110" yWindow="-110" windowWidth="19420" windowHeight="11020" activeTab="7" xr2:uid="{4182E750-38A2-44CC-8E1B-72E70EF27C7F}"/>
  </bookViews>
  <sheets>
    <sheet name="C-14" sheetId="1" r:id="rId1"/>
    <sheet name="C-18" sheetId="2" r:id="rId2"/>
    <sheet name="E-2.10" sheetId="3" r:id="rId3"/>
    <sheet name="E-4.10" sheetId="4" r:id="rId4"/>
    <sheet name="E-4.12" sheetId="5" r:id="rId5"/>
    <sheet name="E-5.21" sheetId="6" r:id="rId6"/>
    <sheet name="Q1" sheetId="7" r:id="rId7"/>
    <sheet name="Q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5" l="1"/>
  <c r="F4" i="5"/>
  <c r="D4" i="5"/>
  <c r="E3" i="7"/>
  <c r="E4" i="7" s="1"/>
  <c r="E2" i="8"/>
  <c r="D2" i="8"/>
  <c r="A12" i="8"/>
  <c r="B3" i="8"/>
  <c r="B4" i="8"/>
  <c r="B5" i="8"/>
  <c r="B6" i="8"/>
  <c r="B7" i="8"/>
  <c r="B8" i="8"/>
  <c r="B9" i="8"/>
  <c r="B10" i="8"/>
  <c r="B11" i="8"/>
  <c r="B12" i="8"/>
  <c r="B2" i="8"/>
  <c r="A4" i="8"/>
  <c r="A5" i="8" s="1"/>
  <c r="A6" i="8" s="1"/>
  <c r="A7" i="8" s="1"/>
  <c r="A8" i="8" s="1"/>
  <c r="A9" i="8" s="1"/>
  <c r="A10" i="8" s="1"/>
  <c r="A11" i="8" s="1"/>
  <c r="A3" i="8"/>
  <c r="E10" i="3"/>
  <c r="E9" i="3"/>
  <c r="E8" i="3"/>
  <c r="E3" i="3"/>
  <c r="E4" i="3"/>
  <c r="E5" i="3"/>
  <c r="E6" i="3"/>
  <c r="E2" i="3"/>
  <c r="E2" i="7"/>
  <c r="B2" i="6"/>
  <c r="D5" i="5"/>
  <c r="D3" i="5"/>
  <c r="A3" i="5" a="1"/>
  <c r="A3" i="5" s="1"/>
  <c r="E2" i="4"/>
  <c r="D2" i="4"/>
  <c r="B3" i="4"/>
  <c r="C10" i="3"/>
  <c r="D10" i="3"/>
  <c r="C9" i="3"/>
  <c r="D9" i="3"/>
  <c r="C8" i="3"/>
  <c r="D8" i="3"/>
  <c r="B10" i="3"/>
  <c r="B9" i="3"/>
  <c r="B8" i="3"/>
  <c r="D2" i="3"/>
  <c r="B2" i="3"/>
  <c r="S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2" i="1"/>
  <c r="M3" i="1"/>
  <c r="M6" i="1"/>
  <c r="M8" i="1"/>
  <c r="M11" i="1"/>
  <c r="M14" i="1"/>
  <c r="M16" i="1"/>
  <c r="M17" i="1"/>
  <c r="M19" i="1"/>
  <c r="M22" i="1"/>
  <c r="M24" i="1"/>
  <c r="M25" i="1"/>
  <c r="M27" i="1"/>
  <c r="M30" i="1"/>
  <c r="L9" i="1"/>
  <c r="M9" i="1" s="1"/>
  <c r="L30" i="1"/>
  <c r="E20" i="1"/>
  <c r="F20" i="1" s="1"/>
  <c r="K3" i="1"/>
  <c r="L3" i="1" s="1"/>
  <c r="K4" i="1"/>
  <c r="L4" i="1" s="1"/>
  <c r="M4" i="1" s="1"/>
  <c r="K5" i="1"/>
  <c r="L5" i="1" s="1"/>
  <c r="M5" i="1" s="1"/>
  <c r="K6" i="1"/>
  <c r="L6" i="1" s="1"/>
  <c r="K7" i="1"/>
  <c r="L7" i="1" s="1"/>
  <c r="M7" i="1" s="1"/>
  <c r="K8" i="1"/>
  <c r="L8" i="1" s="1"/>
  <c r="K9" i="1"/>
  <c r="K10" i="1"/>
  <c r="L10" i="1" s="1"/>
  <c r="M10" i="1" s="1"/>
  <c r="K11" i="1"/>
  <c r="L11" i="1" s="1"/>
  <c r="K12" i="1"/>
  <c r="L12" i="1" s="1"/>
  <c r="M12" i="1" s="1"/>
  <c r="K13" i="1"/>
  <c r="L13" i="1" s="1"/>
  <c r="M13" i="1" s="1"/>
  <c r="K14" i="1"/>
  <c r="L14" i="1" s="1"/>
  <c r="K15" i="1"/>
  <c r="L15" i="1" s="1"/>
  <c r="M15" i="1" s="1"/>
  <c r="K16" i="1"/>
  <c r="L16" i="1" s="1"/>
  <c r="K17" i="1"/>
  <c r="L17" i="1" s="1"/>
  <c r="K18" i="1"/>
  <c r="L18" i="1" s="1"/>
  <c r="M18" i="1" s="1"/>
  <c r="K19" i="1"/>
  <c r="L19" i="1" s="1"/>
  <c r="K20" i="1"/>
  <c r="L20" i="1" s="1"/>
  <c r="M20" i="1" s="1"/>
  <c r="K21" i="1"/>
  <c r="L21" i="1" s="1"/>
  <c r="M21" i="1" s="1"/>
  <c r="K22" i="1"/>
  <c r="L22" i="1" s="1"/>
  <c r="K23" i="1"/>
  <c r="L23" i="1" s="1"/>
  <c r="M23" i="1" s="1"/>
  <c r="K24" i="1"/>
  <c r="L24" i="1" s="1"/>
  <c r="K25" i="1"/>
  <c r="L25" i="1" s="1"/>
  <c r="K26" i="1"/>
  <c r="L26" i="1" s="1"/>
  <c r="M26" i="1" s="1"/>
  <c r="K27" i="1"/>
  <c r="L27" i="1" s="1"/>
  <c r="K28" i="1"/>
  <c r="L28" i="1" s="1"/>
  <c r="M28" i="1" s="1"/>
  <c r="K29" i="1"/>
  <c r="L29" i="1" s="1"/>
  <c r="M29" i="1" s="1"/>
  <c r="K30" i="1"/>
  <c r="K31" i="1"/>
  <c r="L31" i="1" s="1"/>
  <c r="M31" i="1" s="1"/>
  <c r="D3" i="1"/>
  <c r="E3" i="1" s="1"/>
  <c r="F3" i="1" s="1"/>
  <c r="D4" i="1"/>
  <c r="E4" i="1" s="1"/>
  <c r="F4" i="1" s="1"/>
  <c r="D5" i="1"/>
  <c r="E5" i="1" s="1"/>
  <c r="F5" i="1" s="1"/>
  <c r="D6" i="1"/>
  <c r="E6" i="1" s="1"/>
  <c r="F6" i="1" s="1"/>
  <c r="D7" i="1"/>
  <c r="E7" i="1" s="1"/>
  <c r="F7" i="1" s="1"/>
  <c r="D8" i="1"/>
  <c r="E8" i="1" s="1"/>
  <c r="F8" i="1" s="1"/>
  <c r="D9" i="1"/>
  <c r="E9" i="1" s="1"/>
  <c r="F9" i="1" s="1"/>
  <c r="D10" i="1"/>
  <c r="E10" i="1" s="1"/>
  <c r="F10" i="1" s="1"/>
  <c r="D11" i="1"/>
  <c r="E11" i="1" s="1"/>
  <c r="F11" i="1" s="1"/>
  <c r="D12" i="1"/>
  <c r="E12" i="1" s="1"/>
  <c r="F12" i="1" s="1"/>
  <c r="D13" i="1"/>
  <c r="E13" i="1" s="1"/>
  <c r="F13" i="1" s="1"/>
  <c r="D14" i="1"/>
  <c r="E14" i="1" s="1"/>
  <c r="F14" i="1" s="1"/>
  <c r="D15" i="1"/>
  <c r="E15" i="1" s="1"/>
  <c r="F15" i="1" s="1"/>
  <c r="D16" i="1"/>
  <c r="E16" i="1" s="1"/>
  <c r="F16" i="1" s="1"/>
  <c r="D17" i="1"/>
  <c r="E17" i="1" s="1"/>
  <c r="F17" i="1" s="1"/>
  <c r="D18" i="1"/>
  <c r="E18" i="1" s="1"/>
  <c r="F18" i="1" s="1"/>
  <c r="D19" i="1"/>
  <c r="E19" i="1" s="1"/>
  <c r="F19" i="1" s="1"/>
  <c r="D20" i="1"/>
  <c r="D21" i="1"/>
  <c r="E21" i="1" s="1"/>
  <c r="F21" i="1" s="1"/>
  <c r="D22" i="1"/>
  <c r="E22" i="1" s="1"/>
  <c r="F22" i="1" s="1"/>
  <c r="D23" i="1"/>
  <c r="E23" i="1" s="1"/>
  <c r="F23" i="1" s="1"/>
  <c r="D24" i="1"/>
  <c r="E24" i="1" s="1"/>
  <c r="F24" i="1" s="1"/>
  <c r="D25" i="1"/>
  <c r="E25" i="1" s="1"/>
  <c r="F25" i="1" s="1"/>
  <c r="D26" i="1"/>
  <c r="E26" i="1" s="1"/>
  <c r="F26" i="1" s="1"/>
  <c r="D27" i="1"/>
  <c r="E27" i="1" s="1"/>
  <c r="F27" i="1" s="1"/>
  <c r="D28" i="1"/>
  <c r="E28" i="1" s="1"/>
  <c r="F28" i="1" s="1"/>
  <c r="D29" i="1"/>
  <c r="E29" i="1" s="1"/>
  <c r="F29" i="1" s="1"/>
  <c r="D30" i="1"/>
  <c r="E30" i="1" s="1"/>
  <c r="F30" i="1" s="1"/>
  <c r="D31" i="1"/>
  <c r="E31" i="1" s="1"/>
  <c r="F31" i="1" s="1"/>
  <c r="K2" i="1"/>
  <c r="L2" i="1" s="1"/>
  <c r="M2" i="1" s="1"/>
  <c r="D2" i="1"/>
  <c r="E2" i="1" s="1"/>
  <c r="F2" i="1" s="1"/>
  <c r="E2" i="2"/>
  <c r="D2" i="2"/>
  <c r="B3" i="2"/>
  <c r="B4" i="2"/>
  <c r="B5" i="2"/>
  <c r="B6" i="2"/>
  <c r="B7" i="2"/>
  <c r="B8" i="2"/>
  <c r="B9" i="2"/>
  <c r="B10" i="2"/>
  <c r="B11" i="2"/>
  <c r="B2" i="2"/>
  <c r="T4" i="1"/>
  <c r="T3" i="1"/>
  <c r="I2" i="1" s="1"/>
  <c r="S4" i="1"/>
  <c r="S3" i="1"/>
  <c r="B2" i="1" s="1"/>
  <c r="T2" i="1"/>
  <c r="S2" i="1"/>
  <c r="A13" i="8" l="1"/>
  <c r="S7" i="1"/>
  <c r="T7" i="1"/>
  <c r="S6" i="1"/>
  <c r="I3" i="1"/>
  <c r="J2" i="1"/>
  <c r="C2" i="1"/>
  <c r="B3" i="1"/>
  <c r="B10" i="5" l="1" a="1"/>
  <c r="B10" i="5" s="1"/>
  <c r="B16" i="5" a="1"/>
  <c r="B16" i="5" s="1"/>
  <c r="B23" i="5" a="1"/>
  <c r="B23" i="5" s="1"/>
  <c r="B29" i="5" a="1"/>
  <c r="B29" i="5" s="1"/>
  <c r="B25" i="5" a="1"/>
  <c r="B25" i="5" s="1"/>
  <c r="B7" i="5" a="1"/>
  <c r="B7" i="5" s="1"/>
  <c r="B32" i="5" a="1"/>
  <c r="B32" i="5" s="1"/>
  <c r="B14" i="5" a="1"/>
  <c r="B14" i="5" s="1"/>
  <c r="B20" i="5" a="1"/>
  <c r="B20" i="5" s="1"/>
  <c r="B27" i="5" a="1"/>
  <c r="B27" i="5" s="1"/>
  <c r="B33" i="5" a="1"/>
  <c r="B33" i="5" s="1"/>
  <c r="B8" i="5" a="1"/>
  <c r="B8" i="5" s="1"/>
  <c r="B15" i="5" a="1"/>
  <c r="B15" i="5" s="1"/>
  <c r="B21" i="5" a="1"/>
  <c r="B21" i="5" s="1"/>
  <c r="B34" i="5" a="1"/>
  <c r="B34" i="5" s="1"/>
  <c r="B9" i="5" a="1"/>
  <c r="B9" i="5" s="1"/>
  <c r="B22" i="5" a="1"/>
  <c r="B22" i="5" s="1"/>
  <c r="B28" i="5" a="1"/>
  <c r="B28" i="5" s="1"/>
  <c r="B3" i="5" a="1"/>
  <c r="B3" i="5" s="1"/>
  <c r="B4" i="5" a="1"/>
  <c r="B4" i="5" s="1"/>
  <c r="B11" i="5" a="1"/>
  <c r="B11" i="5" s="1"/>
  <c r="B17" i="5" a="1"/>
  <c r="B17" i="5" s="1"/>
  <c r="B30" i="5" a="1"/>
  <c r="B30" i="5" s="1"/>
  <c r="B5" i="5" a="1"/>
  <c r="B5" i="5" s="1"/>
  <c r="B18" i="5" a="1"/>
  <c r="B18" i="5" s="1"/>
  <c r="B24" i="5" a="1"/>
  <c r="B24" i="5" s="1"/>
  <c r="B31" i="5" a="1"/>
  <c r="B31" i="5" s="1"/>
  <c r="B6" i="5" a="1"/>
  <c r="B6" i="5" s="1"/>
  <c r="B12" i="5" a="1"/>
  <c r="B12" i="5" s="1"/>
  <c r="B19" i="5" a="1"/>
  <c r="B19" i="5" s="1"/>
  <c r="B13" i="5" a="1"/>
  <c r="B13" i="5" s="1"/>
  <c r="B26" i="5" a="1"/>
  <c r="B26" i="5" s="1"/>
  <c r="A14" i="8"/>
  <c r="B13" i="8"/>
  <c r="O2" i="1"/>
  <c r="J3" i="1"/>
  <c r="I4" i="1"/>
  <c r="B4" i="1"/>
  <c r="C3" i="1"/>
  <c r="A15" i="8" l="1"/>
  <c r="B14" i="8"/>
  <c r="O3" i="1"/>
  <c r="J4" i="1"/>
  <c r="I5" i="1"/>
  <c r="B5" i="1"/>
  <c r="C4" i="1"/>
  <c r="A16" i="8" l="1"/>
  <c r="B15" i="8"/>
  <c r="O4" i="1"/>
  <c r="I6" i="1"/>
  <c r="J5" i="1"/>
  <c r="B6" i="1"/>
  <c r="C5" i="1"/>
  <c r="A17" i="8" l="1"/>
  <c r="B16" i="8"/>
  <c r="O5" i="1"/>
  <c r="B7" i="1"/>
  <c r="C6" i="1"/>
  <c r="I7" i="1"/>
  <c r="J6" i="1"/>
  <c r="A18" i="8" l="1"/>
  <c r="B17" i="8"/>
  <c r="O6" i="1"/>
  <c r="B8" i="1"/>
  <c r="C7" i="1"/>
  <c r="I8" i="1"/>
  <c r="J7" i="1"/>
  <c r="A19" i="8" l="1"/>
  <c r="B18" i="8"/>
  <c r="O7" i="1"/>
  <c r="I9" i="1"/>
  <c r="J8" i="1"/>
  <c r="B9" i="1"/>
  <c r="C8" i="1"/>
  <c r="A20" i="8" l="1"/>
  <c r="B19" i="8"/>
  <c r="O8" i="1"/>
  <c r="B10" i="1"/>
  <c r="C9" i="1"/>
  <c r="I10" i="1"/>
  <c r="J9" i="1"/>
  <c r="A21" i="8" l="1"/>
  <c r="B20" i="8"/>
  <c r="O9" i="1"/>
  <c r="I11" i="1"/>
  <c r="J10" i="1"/>
  <c r="B11" i="1"/>
  <c r="C10" i="1"/>
  <c r="B21" i="8" l="1"/>
  <c r="A22" i="8"/>
  <c r="B22" i="8" s="1"/>
  <c r="O10" i="1"/>
  <c r="I12" i="1"/>
  <c r="J11" i="1"/>
  <c r="B12" i="1"/>
  <c r="C11" i="1"/>
  <c r="O11" i="1" l="1"/>
  <c r="I13" i="1"/>
  <c r="J12" i="1"/>
  <c r="B13" i="1"/>
  <c r="C12" i="1"/>
  <c r="O12" i="1" s="1"/>
  <c r="I14" i="1" l="1"/>
  <c r="J13" i="1"/>
  <c r="B14" i="1"/>
  <c r="C13" i="1"/>
  <c r="O13" i="1" l="1"/>
  <c r="I15" i="1"/>
  <c r="J14" i="1"/>
  <c r="B15" i="1"/>
  <c r="C14" i="1"/>
  <c r="O14" i="1" l="1"/>
  <c r="B16" i="1"/>
  <c r="C15" i="1"/>
  <c r="I16" i="1"/>
  <c r="J15" i="1"/>
  <c r="O15" i="1" l="1"/>
  <c r="B17" i="1"/>
  <c r="C16" i="1"/>
  <c r="I17" i="1"/>
  <c r="J16" i="1"/>
  <c r="O16" i="1" l="1"/>
  <c r="B18" i="1"/>
  <c r="C17" i="1"/>
  <c r="I18" i="1"/>
  <c r="J17" i="1"/>
  <c r="O17" i="1" l="1"/>
  <c r="B19" i="1"/>
  <c r="C18" i="1"/>
  <c r="I19" i="1"/>
  <c r="J18" i="1"/>
  <c r="O18" i="1" l="1"/>
  <c r="B20" i="1"/>
  <c r="C19" i="1"/>
  <c r="I20" i="1"/>
  <c r="J19" i="1"/>
  <c r="O19" i="1" l="1"/>
  <c r="B21" i="1"/>
  <c r="C20" i="1"/>
  <c r="I21" i="1"/>
  <c r="J20" i="1"/>
  <c r="O20" i="1" l="1"/>
  <c r="B22" i="1"/>
  <c r="C21" i="1"/>
  <c r="I22" i="1"/>
  <c r="J21" i="1"/>
  <c r="O21" i="1" l="1"/>
  <c r="I23" i="1"/>
  <c r="J22" i="1"/>
  <c r="B23" i="1"/>
  <c r="C22" i="1"/>
  <c r="O22" i="1" l="1"/>
  <c r="B24" i="1"/>
  <c r="C23" i="1"/>
  <c r="I24" i="1"/>
  <c r="J23" i="1"/>
  <c r="O23" i="1" l="1"/>
  <c r="I25" i="1"/>
  <c r="J24" i="1"/>
  <c r="B25" i="1"/>
  <c r="C24" i="1"/>
  <c r="O24" i="1" l="1"/>
  <c r="B26" i="1"/>
  <c r="C25" i="1"/>
  <c r="I26" i="1"/>
  <c r="J25" i="1"/>
  <c r="O25" i="1" l="1"/>
  <c r="I27" i="1"/>
  <c r="J26" i="1"/>
  <c r="B27" i="1"/>
  <c r="C26" i="1"/>
  <c r="O26" i="1" l="1"/>
  <c r="B28" i="1"/>
  <c r="C27" i="1"/>
  <c r="I28" i="1"/>
  <c r="J27" i="1"/>
  <c r="O27" i="1" l="1"/>
  <c r="I29" i="1"/>
  <c r="J28" i="1"/>
  <c r="B29" i="1"/>
  <c r="C28" i="1"/>
  <c r="O28" i="1" s="1"/>
  <c r="I30" i="1" l="1"/>
  <c r="J29" i="1"/>
  <c r="B30" i="1"/>
  <c r="C29" i="1"/>
  <c r="O29" i="1" s="1"/>
  <c r="I31" i="1" l="1"/>
  <c r="J31" i="1" s="1"/>
  <c r="J30" i="1"/>
  <c r="B31" i="1"/>
  <c r="C31" i="1" s="1"/>
  <c r="C30" i="1"/>
  <c r="O30" i="1" s="1"/>
  <c r="O31" i="1" l="1"/>
  <c r="S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<sst xmlns="http://schemas.openxmlformats.org/spreadsheetml/2006/main" count="45" uniqueCount="30">
  <si>
    <t>X</t>
    <phoneticPr fontId="1" type="noConversion"/>
  </si>
  <si>
    <t>Y</t>
    <phoneticPr fontId="1" type="noConversion"/>
  </si>
  <si>
    <t>n</t>
    <phoneticPr fontId="1" type="noConversion"/>
  </si>
  <si>
    <t>mean</t>
    <phoneticPr fontId="1" type="noConversion"/>
  </si>
  <si>
    <t>SD_S</t>
    <phoneticPr fontId="1" type="noConversion"/>
  </si>
  <si>
    <t>mean_X</t>
    <phoneticPr fontId="1" type="noConversion"/>
  </si>
  <si>
    <t>mean_Y</t>
    <phoneticPr fontId="1" type="noConversion"/>
  </si>
  <si>
    <t>X-mean_X</t>
    <phoneticPr fontId="1" type="noConversion"/>
  </si>
  <si>
    <t>Y-mean_Y</t>
    <phoneticPr fontId="1" type="noConversion"/>
  </si>
  <si>
    <t>r</t>
    <phoneticPr fontId="1" type="noConversion"/>
  </si>
  <si>
    <t>original</t>
    <phoneticPr fontId="1" type="noConversion"/>
  </si>
  <si>
    <t>MPV</t>
    <phoneticPr fontId="1" type="noConversion"/>
  </si>
  <si>
    <t>MSPE</t>
    <phoneticPr fontId="1" type="noConversion"/>
  </si>
  <si>
    <t>X-true</t>
    <phoneticPr fontId="1" type="noConversion"/>
  </si>
  <si>
    <t>Y-true</t>
    <phoneticPr fontId="1" type="noConversion"/>
  </si>
  <si>
    <t>MSE</t>
    <phoneticPr fontId="1" type="noConversion"/>
  </si>
  <si>
    <t>E^2</t>
    <phoneticPr fontId="1" type="noConversion"/>
  </si>
  <si>
    <t>L^2</t>
    <phoneticPr fontId="1" type="noConversion"/>
  </si>
  <si>
    <t>C*J</t>
    <phoneticPr fontId="1" type="noConversion"/>
  </si>
  <si>
    <t>E*L</t>
    <phoneticPr fontId="1" type="noConversion"/>
  </si>
  <si>
    <t>var</t>
    <phoneticPr fontId="1" type="noConversion"/>
  </si>
  <si>
    <t>Case1</t>
    <phoneticPr fontId="1" type="noConversion"/>
  </si>
  <si>
    <t>Case2</t>
    <phoneticPr fontId="1" type="noConversion"/>
  </si>
  <si>
    <t>Case3</t>
    <phoneticPr fontId="1" type="noConversion"/>
  </si>
  <si>
    <t>Var</t>
    <phoneticPr fontId="1" type="noConversion"/>
  </si>
  <si>
    <t>SD</t>
    <phoneticPr fontId="1" type="noConversion"/>
  </si>
  <si>
    <t>2.57SD</t>
    <phoneticPr fontId="1" type="noConversion"/>
  </si>
  <si>
    <t>t</t>
    <phoneticPr fontId="1" type="noConversion"/>
  </si>
  <si>
    <t>Xi</t>
    <phoneticPr fontId="1" type="noConversion"/>
  </si>
  <si>
    <t>Case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</si>
</sst>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"/>
    <numFmt numFmtId="177" formatCode="0.000"/>
    <numFmt numFmtId="178" formatCode="0.000_ "/>
    <numFmt numFmtId="179" formatCode="0.0000_ "/>
    <numFmt numFmtId="180" formatCode="0.000000"/>
    <numFmt numFmtId="181" formatCode="0.000E+00"/>
  </numFmts>
  <fonts count="3" x14ac:knownFonts="1">
    <font>
      <sz val="12"/>
      <color theme="1"/>
      <name val="Times New Roman"/>
      <family val="2"/>
      <charset val="136"/>
    </font>
    <font>
      <sz val="9"/>
      <name val="Times New Roman"/>
      <family val="2"/>
      <charset val="136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275566491688539"/>
                  <c:y val="4.82596967045786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'Q2'!$A$2:$A$22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0.30000000000000004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0.79999999999999993</c:v>
                </c:pt>
                <c:pt idx="19">
                  <c:v>0.89999999999999991</c:v>
                </c:pt>
                <c:pt idx="20">
                  <c:v>0.99999999999999989</c:v>
                </c:pt>
              </c:numCache>
            </c:numRef>
          </c:xVal>
          <c:yVal>
            <c:numRef>
              <c:f>'Q2'!$B$2:$B$22</c:f>
              <c:numCache>
                <c:formatCode>General</c:formatCode>
                <c:ptCount val="21"/>
                <c:pt idx="0">
                  <c:v>1</c:v>
                </c:pt>
                <c:pt idx="1">
                  <c:v>0.81</c:v>
                </c:pt>
                <c:pt idx="2">
                  <c:v>0.64000000000000012</c:v>
                </c:pt>
                <c:pt idx="3">
                  <c:v>0.4900000000000001</c:v>
                </c:pt>
                <c:pt idx="4">
                  <c:v>0.3600000000000001</c:v>
                </c:pt>
                <c:pt idx="5">
                  <c:v>0.25000000000000011</c:v>
                </c:pt>
                <c:pt idx="6">
                  <c:v>0.16000000000000011</c:v>
                </c:pt>
                <c:pt idx="7">
                  <c:v>9.0000000000000094E-2</c:v>
                </c:pt>
                <c:pt idx="8">
                  <c:v>4.0000000000000063E-2</c:v>
                </c:pt>
                <c:pt idx="9">
                  <c:v>1.000000000000003E-2</c:v>
                </c:pt>
                <c:pt idx="10">
                  <c:v>0</c:v>
                </c:pt>
                <c:pt idx="11">
                  <c:v>1.0000000000000002E-2</c:v>
                </c:pt>
                <c:pt idx="12">
                  <c:v>4.0000000000000008E-2</c:v>
                </c:pt>
                <c:pt idx="13">
                  <c:v>9.0000000000000024E-2</c:v>
                </c:pt>
                <c:pt idx="14">
                  <c:v>0.16000000000000003</c:v>
                </c:pt>
                <c:pt idx="15">
                  <c:v>0.25</c:v>
                </c:pt>
                <c:pt idx="16">
                  <c:v>0.36</c:v>
                </c:pt>
                <c:pt idx="17">
                  <c:v>0.48999999999999994</c:v>
                </c:pt>
                <c:pt idx="18">
                  <c:v>0.6399999999999999</c:v>
                </c:pt>
                <c:pt idx="19">
                  <c:v>0.80999999999999983</c:v>
                </c:pt>
                <c:pt idx="20">
                  <c:v>0.99999999999999978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D-4B0B-A47B-099C3ACCD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349840"/>
        <c:axId val="1234351088"/>
      </c:scatterChart>
      <c:valAx>
        <c:axId val="123434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34351088"/>
        <c:crosses val="autoZero"/>
        <c:crossBetween val="midCat"/>
      </c:valAx>
      <c:valAx>
        <c:axId val="123435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3434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2</xdr:row>
      <xdr:rowOff>9525</xdr:rowOff>
    </xdr:from>
    <xdr:to>
      <xdr:col>12</xdr:col>
      <xdr:colOff>615950</xdr:colOff>
      <xdr:row>15</xdr:row>
      <xdr:rowOff>193675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60D5C13-FE86-47CA-B270-9CD0444D0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98E5-518F-4076-BA2F-7CB26630D8D6}">
  <dimension ref="A1:T31"/>
  <sheetViews>
    <sheetView zoomScale="85" zoomScaleNormal="85" workbookViewId="0">
      <selection activeCell="S7" sqref="S7"/>
    </sheetView>
  </sheetViews>
  <sheetFormatPr defaultRowHeight="15.5" x14ac:dyDescent="0.35"/>
  <cols>
    <col min="3" max="3" width="8.9140625" customWidth="1"/>
    <col min="4" max="4" width="9.1640625" bestFit="1" customWidth="1"/>
    <col min="8" max="10" width="9.33203125" customWidth="1"/>
    <col min="11" max="11" width="9.1640625" bestFit="1" customWidth="1"/>
    <col min="12" max="12" width="8.9140625" bestFit="1" customWidth="1"/>
    <col min="13" max="13" width="8.9140625" customWidth="1"/>
    <col min="15" max="16" width="8.9140625" bestFit="1" customWidth="1"/>
    <col min="18" max="18" width="9.6640625" bestFit="1" customWidth="1"/>
  </cols>
  <sheetData>
    <row r="1" spans="1:20" s="1" customFormat="1" ht="15" x14ac:dyDescent="0.35">
      <c r="A1" s="1" t="s">
        <v>0</v>
      </c>
      <c r="B1" s="1" t="s">
        <v>5</v>
      </c>
      <c r="C1" s="1" t="s">
        <v>7</v>
      </c>
      <c r="D1" s="1" t="b">
        <v>1</v>
      </c>
      <c r="E1" s="1" t="s">
        <v>13</v>
      </c>
      <c r="F1" s="1" t="s">
        <v>16</v>
      </c>
      <c r="H1" s="1" t="s">
        <v>1</v>
      </c>
      <c r="I1" s="1" t="s">
        <v>6</v>
      </c>
      <c r="J1" s="1" t="s">
        <v>8</v>
      </c>
      <c r="K1" s="1" t="b">
        <v>1</v>
      </c>
      <c r="L1" s="1" t="s">
        <v>14</v>
      </c>
      <c r="M1" s="1" t="s">
        <v>17</v>
      </c>
      <c r="O1" s="1" t="s">
        <v>18</v>
      </c>
      <c r="P1" s="1" t="s">
        <v>19</v>
      </c>
      <c r="S1" s="1" t="s">
        <v>0</v>
      </c>
      <c r="T1" s="1" t="s">
        <v>1</v>
      </c>
    </row>
    <row r="2" spans="1:20" x14ac:dyDescent="0.35">
      <c r="A2">
        <v>155</v>
      </c>
      <c r="B2" s="3">
        <f>S3</f>
        <v>149.03333333333333</v>
      </c>
      <c r="C2" s="6">
        <f>A2-B2</f>
        <v>5.9666666666666686</v>
      </c>
      <c r="D2" s="6">
        <f>147</f>
        <v>147</v>
      </c>
      <c r="E2" s="6">
        <f>A2-D2</f>
        <v>8</v>
      </c>
      <c r="F2" s="6">
        <f>E2^2</f>
        <v>64</v>
      </c>
      <c r="H2">
        <v>132</v>
      </c>
      <c r="I2" s="3">
        <f>T3</f>
        <v>151.93333333333334</v>
      </c>
      <c r="J2" s="6">
        <f>H2-I2</f>
        <v>-19.933333333333337</v>
      </c>
      <c r="K2" s="6">
        <f>158</f>
        <v>158</v>
      </c>
      <c r="L2" s="6">
        <f>H2-K2</f>
        <v>-26</v>
      </c>
      <c r="M2" s="6">
        <f>L2^2</f>
        <v>676</v>
      </c>
      <c r="N2" s="6"/>
      <c r="O2" s="5">
        <f t="shared" ref="O2:O31" si="0">C2*J2</f>
        <v>-118.93555555555561</v>
      </c>
      <c r="P2" s="5">
        <f>E2*L2</f>
        <v>-208</v>
      </c>
      <c r="R2" t="s">
        <v>2</v>
      </c>
      <c r="S2">
        <f>COUNT(A2:A31)</f>
        <v>30</v>
      </c>
      <c r="T2">
        <f>COUNT(H2:H31)</f>
        <v>30</v>
      </c>
    </row>
    <row r="3" spans="1:20" x14ac:dyDescent="0.35">
      <c r="A3">
        <v>138</v>
      </c>
      <c r="B3" s="3">
        <f>B2</f>
        <v>149.03333333333333</v>
      </c>
      <c r="C3" s="6">
        <f t="shared" ref="C3:C31" si="1">A3-B3</f>
        <v>-11.033333333333331</v>
      </c>
      <c r="D3" s="6">
        <f>147</f>
        <v>147</v>
      </c>
      <c r="E3" s="6">
        <f t="shared" ref="E3:E31" si="2">A3-D3</f>
        <v>-9</v>
      </c>
      <c r="F3" s="6">
        <f t="shared" ref="F3:F31" si="3">E3^2</f>
        <v>81</v>
      </c>
      <c r="H3">
        <v>164</v>
      </c>
      <c r="I3" s="3">
        <f>I2</f>
        <v>151.93333333333334</v>
      </c>
      <c r="J3" s="6">
        <f t="shared" ref="J3:J31" si="4">H3-I3</f>
        <v>12.066666666666663</v>
      </c>
      <c r="K3" s="6">
        <f>158</f>
        <v>158</v>
      </c>
      <c r="L3" s="6">
        <f t="shared" ref="L3:L31" si="5">H3-K3</f>
        <v>6</v>
      </c>
      <c r="M3" s="6">
        <f t="shared" ref="M3:M31" si="6">L3^2</f>
        <v>36</v>
      </c>
      <c r="N3" s="6"/>
      <c r="O3" s="5">
        <f t="shared" si="0"/>
        <v>-133.1355555555555</v>
      </c>
      <c r="P3" s="5">
        <f t="shared" ref="P3:P31" si="7">E3*L3</f>
        <v>-54</v>
      </c>
      <c r="R3" t="s">
        <v>3</v>
      </c>
      <c r="S3" s="3">
        <f>AVERAGE(A2:A31)</f>
        <v>149.03333333333333</v>
      </c>
      <c r="T3" s="3">
        <f>AVERAGE(H2:H31)</f>
        <v>151.93333333333334</v>
      </c>
    </row>
    <row r="4" spans="1:20" x14ac:dyDescent="0.35">
      <c r="A4">
        <v>148</v>
      </c>
      <c r="B4" s="3">
        <f t="shared" ref="B4:B31" si="8">B3</f>
        <v>149.03333333333333</v>
      </c>
      <c r="C4" s="6">
        <f t="shared" si="1"/>
        <v>-1.0333333333333314</v>
      </c>
      <c r="D4" s="6">
        <f>147</f>
        <v>147</v>
      </c>
      <c r="E4" s="6">
        <f t="shared" si="2"/>
        <v>1</v>
      </c>
      <c r="F4" s="6">
        <f t="shared" si="3"/>
        <v>1</v>
      </c>
      <c r="H4">
        <v>143</v>
      </c>
      <c r="I4" s="3">
        <f t="shared" ref="I4:I31" si="9">I3</f>
        <v>151.93333333333334</v>
      </c>
      <c r="J4" s="6">
        <f t="shared" si="4"/>
        <v>-8.9333333333333371</v>
      </c>
      <c r="K4" s="6">
        <f>158</f>
        <v>158</v>
      </c>
      <c r="L4" s="6">
        <f t="shared" si="5"/>
        <v>-15</v>
      </c>
      <c r="M4" s="6">
        <f t="shared" si="6"/>
        <v>225</v>
      </c>
      <c r="N4" s="6"/>
      <c r="O4" s="5">
        <f t="shared" si="0"/>
        <v>9.2311111111110975</v>
      </c>
      <c r="P4" s="5">
        <f t="shared" si="7"/>
        <v>-15</v>
      </c>
      <c r="R4" t="s">
        <v>4</v>
      </c>
      <c r="S4" s="2">
        <f>_xlfn.STDEV.S(A2:A31)</f>
        <v>6.2227798053399841</v>
      </c>
      <c r="T4" s="2">
        <f>_xlfn.STDEV.S(H2:H31)</f>
        <v>12.309047228691622</v>
      </c>
    </row>
    <row r="5" spans="1:20" x14ac:dyDescent="0.35">
      <c r="A5">
        <v>157</v>
      </c>
      <c r="B5" s="3">
        <f t="shared" si="8"/>
        <v>149.03333333333333</v>
      </c>
      <c r="C5" s="6">
        <f t="shared" si="1"/>
        <v>7.9666666666666686</v>
      </c>
      <c r="D5" s="6">
        <f>147</f>
        <v>147</v>
      </c>
      <c r="E5" s="6">
        <f t="shared" si="2"/>
        <v>10</v>
      </c>
      <c r="F5" s="6">
        <f t="shared" si="3"/>
        <v>100</v>
      </c>
      <c r="H5">
        <v>148</v>
      </c>
      <c r="I5" s="3">
        <f t="shared" si="9"/>
        <v>151.93333333333334</v>
      </c>
      <c r="J5" s="6">
        <f t="shared" si="4"/>
        <v>-3.9333333333333371</v>
      </c>
      <c r="K5" s="6">
        <f>158</f>
        <v>158</v>
      </c>
      <c r="L5" s="6">
        <f t="shared" si="5"/>
        <v>-10</v>
      </c>
      <c r="M5" s="6">
        <f t="shared" si="6"/>
        <v>100</v>
      </c>
      <c r="N5" s="6"/>
      <c r="O5" s="5">
        <f t="shared" si="0"/>
        <v>-31.335555555555594</v>
      </c>
      <c r="P5" s="5">
        <f t="shared" si="7"/>
        <v>-100</v>
      </c>
      <c r="R5" t="s">
        <v>9</v>
      </c>
      <c r="S5" s="2">
        <f>SUM(O:O)/29/S4/T4</f>
        <v>-0.22236245803082821</v>
      </c>
    </row>
    <row r="6" spans="1:20" x14ac:dyDescent="0.35">
      <c r="A6">
        <v>154</v>
      </c>
      <c r="B6" s="3">
        <f t="shared" si="8"/>
        <v>149.03333333333333</v>
      </c>
      <c r="C6" s="6">
        <f t="shared" si="1"/>
        <v>4.9666666666666686</v>
      </c>
      <c r="D6" s="6">
        <f>147</f>
        <v>147</v>
      </c>
      <c r="E6" s="6">
        <f t="shared" si="2"/>
        <v>7</v>
      </c>
      <c r="F6" s="6">
        <f t="shared" si="3"/>
        <v>49</v>
      </c>
      <c r="H6">
        <v>152</v>
      </c>
      <c r="I6" s="3">
        <f t="shared" si="9"/>
        <v>151.93333333333334</v>
      </c>
      <c r="J6" s="6">
        <f t="shared" si="4"/>
        <v>6.6666666666662877E-2</v>
      </c>
      <c r="K6" s="6">
        <f>158</f>
        <v>158</v>
      </c>
      <c r="L6" s="6">
        <f t="shared" si="5"/>
        <v>-6</v>
      </c>
      <c r="M6" s="6">
        <f t="shared" si="6"/>
        <v>36</v>
      </c>
      <c r="N6" s="6"/>
      <c r="O6" s="5">
        <f t="shared" si="0"/>
        <v>0.33111111111109243</v>
      </c>
      <c r="P6" s="5">
        <f t="shared" si="7"/>
        <v>-42</v>
      </c>
      <c r="R6" t="s">
        <v>12</v>
      </c>
      <c r="S6" s="2">
        <f>SQRT(S4^2+T4^2)</f>
        <v>13.792593381373498</v>
      </c>
    </row>
    <row r="7" spans="1:20" x14ac:dyDescent="0.35">
      <c r="A7">
        <v>160</v>
      </c>
      <c r="B7" s="3">
        <f t="shared" si="8"/>
        <v>149.03333333333333</v>
      </c>
      <c r="C7" s="6">
        <f t="shared" si="1"/>
        <v>10.966666666666669</v>
      </c>
      <c r="D7" s="6">
        <f>147</f>
        <v>147</v>
      </c>
      <c r="E7" s="6">
        <f t="shared" si="2"/>
        <v>13</v>
      </c>
      <c r="F7" s="6">
        <f t="shared" si="3"/>
        <v>169</v>
      </c>
      <c r="H7">
        <v>167</v>
      </c>
      <c r="I7" s="3">
        <f t="shared" si="9"/>
        <v>151.93333333333334</v>
      </c>
      <c r="J7" s="6">
        <f t="shared" si="4"/>
        <v>15.066666666666663</v>
      </c>
      <c r="K7" s="6">
        <f>158</f>
        <v>158</v>
      </c>
      <c r="L7" s="6">
        <f t="shared" si="5"/>
        <v>9</v>
      </c>
      <c r="M7" s="6">
        <f t="shared" si="6"/>
        <v>81</v>
      </c>
      <c r="N7" s="6"/>
      <c r="O7" s="5">
        <f t="shared" si="0"/>
        <v>165.23111111111109</v>
      </c>
      <c r="P7" s="5">
        <f t="shared" si="7"/>
        <v>117</v>
      </c>
      <c r="R7" t="s">
        <v>15</v>
      </c>
      <c r="S7" s="2">
        <f>SUM(F:F)/COUNT(F:F)</f>
        <v>41.56666666666667</v>
      </c>
      <c r="T7">
        <f>SUM(M:M)/COUNT(M:M)</f>
        <v>183.26666666666668</v>
      </c>
    </row>
    <row r="8" spans="1:20" x14ac:dyDescent="0.35">
      <c r="A8">
        <v>156</v>
      </c>
      <c r="B8" s="3">
        <f t="shared" si="8"/>
        <v>149.03333333333333</v>
      </c>
      <c r="C8" s="6">
        <f t="shared" si="1"/>
        <v>6.9666666666666686</v>
      </c>
      <c r="D8" s="6">
        <f>147</f>
        <v>147</v>
      </c>
      <c r="E8" s="6">
        <f t="shared" si="2"/>
        <v>9</v>
      </c>
      <c r="F8" s="6">
        <f t="shared" si="3"/>
        <v>81</v>
      </c>
      <c r="H8">
        <v>131</v>
      </c>
      <c r="I8" s="3">
        <f t="shared" si="9"/>
        <v>151.93333333333334</v>
      </c>
      <c r="J8" s="6">
        <f t="shared" si="4"/>
        <v>-20.933333333333337</v>
      </c>
      <c r="K8" s="6">
        <f>158</f>
        <v>158</v>
      </c>
      <c r="L8" s="6">
        <f t="shared" si="5"/>
        <v>-27</v>
      </c>
      <c r="M8" s="6">
        <f t="shared" si="6"/>
        <v>729</v>
      </c>
      <c r="N8" s="6"/>
      <c r="O8" s="5">
        <f t="shared" si="0"/>
        <v>-145.83555555555563</v>
      </c>
      <c r="P8" s="5">
        <f t="shared" si="7"/>
        <v>-243</v>
      </c>
      <c r="R8" t="s">
        <v>20</v>
      </c>
      <c r="S8">
        <f>SUM(P:P)/30</f>
        <v>-28.8</v>
      </c>
    </row>
    <row r="9" spans="1:20" x14ac:dyDescent="0.35">
      <c r="A9">
        <v>146</v>
      </c>
      <c r="B9" s="3">
        <f t="shared" si="8"/>
        <v>149.03333333333333</v>
      </c>
      <c r="C9" s="6">
        <f t="shared" si="1"/>
        <v>-3.0333333333333314</v>
      </c>
      <c r="D9" s="6">
        <f>147</f>
        <v>147</v>
      </c>
      <c r="E9" s="6">
        <f t="shared" si="2"/>
        <v>-1</v>
      </c>
      <c r="F9" s="6">
        <f t="shared" si="3"/>
        <v>1</v>
      </c>
      <c r="H9">
        <v>167</v>
      </c>
      <c r="I9" s="3">
        <f t="shared" si="9"/>
        <v>151.93333333333334</v>
      </c>
      <c r="J9" s="6">
        <f t="shared" si="4"/>
        <v>15.066666666666663</v>
      </c>
      <c r="K9" s="6">
        <f>158</f>
        <v>158</v>
      </c>
      <c r="L9" s="6">
        <f t="shared" si="5"/>
        <v>9</v>
      </c>
      <c r="M9" s="6">
        <f t="shared" si="6"/>
        <v>81</v>
      </c>
      <c r="N9" s="6"/>
      <c r="O9" s="5">
        <f t="shared" si="0"/>
        <v>-45.702222222222183</v>
      </c>
      <c r="P9" s="5">
        <f t="shared" si="7"/>
        <v>-9</v>
      </c>
    </row>
    <row r="10" spans="1:20" x14ac:dyDescent="0.35">
      <c r="A10">
        <v>137</v>
      </c>
      <c r="B10" s="3">
        <f t="shared" si="8"/>
        <v>149.03333333333333</v>
      </c>
      <c r="C10" s="6">
        <f t="shared" si="1"/>
        <v>-12.033333333333331</v>
      </c>
      <c r="D10" s="6">
        <f>147</f>
        <v>147</v>
      </c>
      <c r="E10" s="6">
        <f t="shared" si="2"/>
        <v>-10</v>
      </c>
      <c r="F10" s="6">
        <f t="shared" si="3"/>
        <v>100</v>
      </c>
      <c r="H10">
        <v>180</v>
      </c>
      <c r="I10" s="3">
        <f t="shared" si="9"/>
        <v>151.93333333333334</v>
      </c>
      <c r="J10" s="6">
        <f t="shared" si="4"/>
        <v>28.066666666666663</v>
      </c>
      <c r="K10" s="6">
        <f>158</f>
        <v>158</v>
      </c>
      <c r="L10" s="6">
        <f t="shared" si="5"/>
        <v>22</v>
      </c>
      <c r="M10" s="6">
        <f t="shared" si="6"/>
        <v>484</v>
      </c>
      <c r="N10" s="6"/>
      <c r="O10" s="5">
        <f t="shared" si="0"/>
        <v>-337.73555555555544</v>
      </c>
      <c r="P10" s="5">
        <f t="shared" si="7"/>
        <v>-220</v>
      </c>
    </row>
    <row r="11" spans="1:20" x14ac:dyDescent="0.35">
      <c r="A11">
        <v>143</v>
      </c>
      <c r="B11" s="3">
        <f t="shared" si="8"/>
        <v>149.03333333333333</v>
      </c>
      <c r="C11" s="6">
        <f t="shared" si="1"/>
        <v>-6.0333333333333314</v>
      </c>
      <c r="D11" s="6">
        <f>147</f>
        <v>147</v>
      </c>
      <c r="E11" s="6">
        <f t="shared" si="2"/>
        <v>-4</v>
      </c>
      <c r="F11" s="6">
        <f t="shared" si="3"/>
        <v>16</v>
      </c>
      <c r="H11">
        <v>152</v>
      </c>
      <c r="I11" s="3">
        <f t="shared" si="9"/>
        <v>151.93333333333334</v>
      </c>
      <c r="J11" s="6">
        <f t="shared" si="4"/>
        <v>6.6666666666662877E-2</v>
      </c>
      <c r="K11" s="6">
        <f>158</f>
        <v>158</v>
      </c>
      <c r="L11" s="6">
        <f t="shared" si="5"/>
        <v>-6</v>
      </c>
      <c r="M11" s="6">
        <f t="shared" si="6"/>
        <v>36</v>
      </c>
      <c r="N11" s="6"/>
      <c r="O11" s="5">
        <f t="shared" si="0"/>
        <v>-0.40222222222219922</v>
      </c>
      <c r="P11" s="5">
        <f t="shared" si="7"/>
        <v>24</v>
      </c>
    </row>
    <row r="12" spans="1:20" x14ac:dyDescent="0.35">
      <c r="A12">
        <v>153</v>
      </c>
      <c r="B12" s="3">
        <f t="shared" si="8"/>
        <v>149.03333333333333</v>
      </c>
      <c r="C12" s="6">
        <f t="shared" si="1"/>
        <v>3.9666666666666686</v>
      </c>
      <c r="D12" s="6">
        <f>147</f>
        <v>147</v>
      </c>
      <c r="E12" s="6">
        <f t="shared" si="2"/>
        <v>6</v>
      </c>
      <c r="F12" s="6">
        <f t="shared" si="3"/>
        <v>36</v>
      </c>
      <c r="H12">
        <v>139</v>
      </c>
      <c r="I12" s="3">
        <f t="shared" si="9"/>
        <v>151.93333333333334</v>
      </c>
      <c r="J12" s="6">
        <f t="shared" si="4"/>
        <v>-12.933333333333337</v>
      </c>
      <c r="K12" s="6">
        <f>158</f>
        <v>158</v>
      </c>
      <c r="L12" s="6">
        <f t="shared" si="5"/>
        <v>-19</v>
      </c>
      <c r="M12" s="6">
        <f t="shared" si="6"/>
        <v>361</v>
      </c>
      <c r="N12" s="6"/>
      <c r="O12" s="5">
        <f t="shared" si="0"/>
        <v>-51.302222222222262</v>
      </c>
      <c r="P12" s="5">
        <f t="shared" si="7"/>
        <v>-114</v>
      </c>
    </row>
    <row r="13" spans="1:20" x14ac:dyDescent="0.35">
      <c r="A13">
        <v>160</v>
      </c>
      <c r="B13" s="3">
        <f t="shared" si="8"/>
        <v>149.03333333333333</v>
      </c>
      <c r="C13" s="6">
        <f t="shared" si="1"/>
        <v>10.966666666666669</v>
      </c>
      <c r="D13" s="6">
        <f>147</f>
        <v>147</v>
      </c>
      <c r="E13" s="6">
        <f t="shared" si="2"/>
        <v>13</v>
      </c>
      <c r="F13" s="6">
        <f t="shared" si="3"/>
        <v>169</v>
      </c>
      <c r="H13">
        <v>154</v>
      </c>
      <c r="I13" s="3">
        <f t="shared" si="9"/>
        <v>151.93333333333334</v>
      </c>
      <c r="J13" s="6">
        <f t="shared" si="4"/>
        <v>2.0666666666666629</v>
      </c>
      <c r="K13" s="6">
        <f>158</f>
        <v>158</v>
      </c>
      <c r="L13" s="6">
        <f t="shared" si="5"/>
        <v>-4</v>
      </c>
      <c r="M13" s="6">
        <f t="shared" si="6"/>
        <v>16</v>
      </c>
      <c r="N13" s="6"/>
      <c r="O13" s="5">
        <f t="shared" si="0"/>
        <v>22.664444444444406</v>
      </c>
      <c r="P13" s="5">
        <f t="shared" si="7"/>
        <v>-52</v>
      </c>
    </row>
    <row r="14" spans="1:20" x14ac:dyDescent="0.35">
      <c r="A14">
        <v>144</v>
      </c>
      <c r="B14" s="3">
        <f t="shared" si="8"/>
        <v>149.03333333333333</v>
      </c>
      <c r="C14" s="6">
        <f t="shared" si="1"/>
        <v>-5.0333333333333314</v>
      </c>
      <c r="D14" s="6">
        <f>147</f>
        <v>147</v>
      </c>
      <c r="E14" s="6">
        <f t="shared" si="2"/>
        <v>-3</v>
      </c>
      <c r="F14" s="6">
        <f t="shared" si="3"/>
        <v>9</v>
      </c>
      <c r="H14">
        <v>135</v>
      </c>
      <c r="I14" s="3">
        <f t="shared" si="9"/>
        <v>151.93333333333334</v>
      </c>
      <c r="J14" s="6">
        <f t="shared" si="4"/>
        <v>-16.933333333333337</v>
      </c>
      <c r="K14" s="6">
        <f>158</f>
        <v>158</v>
      </c>
      <c r="L14" s="6">
        <f t="shared" si="5"/>
        <v>-23</v>
      </c>
      <c r="M14" s="6">
        <f t="shared" si="6"/>
        <v>529</v>
      </c>
      <c r="N14" s="6"/>
      <c r="O14" s="5">
        <f t="shared" si="0"/>
        <v>85.231111111111105</v>
      </c>
      <c r="P14" s="5">
        <f t="shared" si="7"/>
        <v>69</v>
      </c>
    </row>
    <row r="15" spans="1:20" x14ac:dyDescent="0.35">
      <c r="A15">
        <v>150</v>
      </c>
      <c r="B15" s="3">
        <f t="shared" si="8"/>
        <v>149.03333333333333</v>
      </c>
      <c r="C15" s="6">
        <f t="shared" si="1"/>
        <v>0.96666666666666856</v>
      </c>
      <c r="D15" s="6">
        <f>147</f>
        <v>147</v>
      </c>
      <c r="E15" s="6">
        <f t="shared" si="2"/>
        <v>3</v>
      </c>
      <c r="F15" s="6">
        <f t="shared" si="3"/>
        <v>9</v>
      </c>
      <c r="H15">
        <v>143</v>
      </c>
      <c r="I15" s="3">
        <f t="shared" si="9"/>
        <v>151.93333333333334</v>
      </c>
      <c r="J15" s="6">
        <f t="shared" si="4"/>
        <v>-8.9333333333333371</v>
      </c>
      <c r="K15" s="6">
        <f>158</f>
        <v>158</v>
      </c>
      <c r="L15" s="6">
        <f t="shared" si="5"/>
        <v>-15</v>
      </c>
      <c r="M15" s="6">
        <f t="shared" si="6"/>
        <v>225</v>
      </c>
      <c r="N15" s="6"/>
      <c r="O15" s="5">
        <f t="shared" si="0"/>
        <v>-8.6355555555555767</v>
      </c>
      <c r="P15" s="5">
        <f t="shared" si="7"/>
        <v>-45</v>
      </c>
    </row>
    <row r="16" spans="1:20" x14ac:dyDescent="0.35">
      <c r="A16">
        <v>154</v>
      </c>
      <c r="B16" s="3">
        <f t="shared" si="8"/>
        <v>149.03333333333333</v>
      </c>
      <c r="C16" s="6">
        <f t="shared" si="1"/>
        <v>4.9666666666666686</v>
      </c>
      <c r="D16" s="6">
        <f>147</f>
        <v>147</v>
      </c>
      <c r="E16" s="6">
        <f t="shared" si="2"/>
        <v>7</v>
      </c>
      <c r="F16" s="6">
        <f t="shared" si="3"/>
        <v>49</v>
      </c>
      <c r="H16">
        <v>159</v>
      </c>
      <c r="I16" s="3">
        <f t="shared" si="9"/>
        <v>151.93333333333334</v>
      </c>
      <c r="J16" s="6">
        <f t="shared" si="4"/>
        <v>7.0666666666666629</v>
      </c>
      <c r="K16" s="6">
        <f>158</f>
        <v>158</v>
      </c>
      <c r="L16" s="6">
        <f t="shared" si="5"/>
        <v>1</v>
      </c>
      <c r="M16" s="6">
        <f t="shared" si="6"/>
        <v>1</v>
      </c>
      <c r="N16" s="6"/>
      <c r="O16" s="5">
        <f t="shared" si="0"/>
        <v>35.097777777777772</v>
      </c>
      <c r="P16" s="5">
        <f t="shared" si="7"/>
        <v>7</v>
      </c>
    </row>
    <row r="17" spans="1:16" x14ac:dyDescent="0.35">
      <c r="A17">
        <v>152</v>
      </c>
      <c r="B17" s="3">
        <f t="shared" si="8"/>
        <v>149.03333333333333</v>
      </c>
      <c r="C17" s="6">
        <f t="shared" si="1"/>
        <v>2.9666666666666686</v>
      </c>
      <c r="D17" s="6">
        <f>147</f>
        <v>147</v>
      </c>
      <c r="E17" s="6">
        <f t="shared" si="2"/>
        <v>5</v>
      </c>
      <c r="F17" s="6">
        <f t="shared" si="3"/>
        <v>25</v>
      </c>
      <c r="H17">
        <v>171</v>
      </c>
      <c r="I17" s="3">
        <f t="shared" si="9"/>
        <v>151.93333333333334</v>
      </c>
      <c r="J17" s="6">
        <f t="shared" si="4"/>
        <v>19.066666666666663</v>
      </c>
      <c r="K17" s="6">
        <f>158</f>
        <v>158</v>
      </c>
      <c r="L17" s="6">
        <f t="shared" si="5"/>
        <v>13</v>
      </c>
      <c r="M17" s="6">
        <f t="shared" si="6"/>
        <v>169</v>
      </c>
      <c r="N17" s="6"/>
      <c r="O17" s="5">
        <f t="shared" si="0"/>
        <v>56.564444444444469</v>
      </c>
      <c r="P17" s="5">
        <f t="shared" si="7"/>
        <v>65</v>
      </c>
    </row>
    <row r="18" spans="1:16" x14ac:dyDescent="0.35">
      <c r="A18">
        <v>151</v>
      </c>
      <c r="B18" s="3">
        <f t="shared" si="8"/>
        <v>149.03333333333333</v>
      </c>
      <c r="C18" s="6">
        <f t="shared" si="1"/>
        <v>1.9666666666666686</v>
      </c>
      <c r="D18" s="6">
        <f>147</f>
        <v>147</v>
      </c>
      <c r="E18" s="6">
        <f t="shared" si="2"/>
        <v>4</v>
      </c>
      <c r="F18" s="6">
        <f t="shared" si="3"/>
        <v>16</v>
      </c>
      <c r="H18">
        <v>157</v>
      </c>
      <c r="I18" s="3">
        <f t="shared" si="9"/>
        <v>151.93333333333334</v>
      </c>
      <c r="J18" s="6">
        <f t="shared" si="4"/>
        <v>5.0666666666666629</v>
      </c>
      <c r="K18" s="6">
        <f>158</f>
        <v>158</v>
      </c>
      <c r="L18" s="6">
        <f t="shared" si="5"/>
        <v>-1</v>
      </c>
      <c r="M18" s="6">
        <f t="shared" si="6"/>
        <v>1</v>
      </c>
      <c r="N18" s="6"/>
      <c r="O18" s="5">
        <f t="shared" si="0"/>
        <v>9.964444444444446</v>
      </c>
      <c r="P18" s="5">
        <f t="shared" si="7"/>
        <v>-4</v>
      </c>
    </row>
    <row r="19" spans="1:16" x14ac:dyDescent="0.35">
      <c r="A19">
        <v>140</v>
      </c>
      <c r="B19" s="3">
        <f t="shared" si="8"/>
        <v>149.03333333333333</v>
      </c>
      <c r="C19" s="6">
        <f t="shared" si="1"/>
        <v>-9.0333333333333314</v>
      </c>
      <c r="D19" s="6">
        <f>147</f>
        <v>147</v>
      </c>
      <c r="E19" s="6">
        <f t="shared" si="2"/>
        <v>-7</v>
      </c>
      <c r="F19" s="6">
        <f t="shared" si="3"/>
        <v>49</v>
      </c>
      <c r="H19">
        <v>147</v>
      </c>
      <c r="I19" s="3">
        <f t="shared" si="9"/>
        <v>151.93333333333334</v>
      </c>
      <c r="J19" s="6">
        <f t="shared" si="4"/>
        <v>-4.9333333333333371</v>
      </c>
      <c r="K19" s="6">
        <f>158</f>
        <v>158</v>
      </c>
      <c r="L19" s="6">
        <f t="shared" si="5"/>
        <v>-11</v>
      </c>
      <c r="M19" s="6">
        <f t="shared" si="6"/>
        <v>121</v>
      </c>
      <c r="N19" s="6"/>
      <c r="O19" s="5">
        <f t="shared" si="0"/>
        <v>44.564444444444469</v>
      </c>
      <c r="P19" s="5">
        <f t="shared" si="7"/>
        <v>77</v>
      </c>
    </row>
    <row r="20" spans="1:16" x14ac:dyDescent="0.35">
      <c r="A20">
        <v>146</v>
      </c>
      <c r="B20" s="3">
        <f t="shared" si="8"/>
        <v>149.03333333333333</v>
      </c>
      <c r="C20" s="6">
        <f t="shared" si="1"/>
        <v>-3.0333333333333314</v>
      </c>
      <c r="D20" s="6">
        <f>147</f>
        <v>147</v>
      </c>
      <c r="E20" s="6">
        <f t="shared" si="2"/>
        <v>-1</v>
      </c>
      <c r="F20" s="6">
        <f t="shared" si="3"/>
        <v>1</v>
      </c>
      <c r="H20">
        <v>152</v>
      </c>
      <c r="I20" s="3">
        <f t="shared" si="9"/>
        <v>151.93333333333334</v>
      </c>
      <c r="J20" s="6">
        <f t="shared" si="4"/>
        <v>6.6666666666662877E-2</v>
      </c>
      <c r="K20" s="6">
        <f>158</f>
        <v>158</v>
      </c>
      <c r="L20" s="6">
        <f t="shared" si="5"/>
        <v>-6</v>
      </c>
      <c r="M20" s="6">
        <f t="shared" si="6"/>
        <v>36</v>
      </c>
      <c r="N20" s="6"/>
      <c r="O20" s="5">
        <f t="shared" si="0"/>
        <v>-0.20222222222221059</v>
      </c>
      <c r="P20" s="5">
        <f t="shared" si="7"/>
        <v>6</v>
      </c>
    </row>
    <row r="21" spans="1:16" x14ac:dyDescent="0.35">
      <c r="A21">
        <v>152</v>
      </c>
      <c r="B21" s="3">
        <f t="shared" si="8"/>
        <v>149.03333333333333</v>
      </c>
      <c r="C21" s="6">
        <f t="shared" si="1"/>
        <v>2.9666666666666686</v>
      </c>
      <c r="D21" s="6">
        <f>147</f>
        <v>147</v>
      </c>
      <c r="E21" s="6">
        <f t="shared" si="2"/>
        <v>5</v>
      </c>
      <c r="F21" s="6">
        <f t="shared" si="3"/>
        <v>25</v>
      </c>
      <c r="H21">
        <v>137</v>
      </c>
      <c r="I21" s="3">
        <f t="shared" si="9"/>
        <v>151.93333333333334</v>
      </c>
      <c r="J21" s="6">
        <f t="shared" si="4"/>
        <v>-14.933333333333337</v>
      </c>
      <c r="K21" s="6">
        <f>158</f>
        <v>158</v>
      </c>
      <c r="L21" s="6">
        <f t="shared" si="5"/>
        <v>-21</v>
      </c>
      <c r="M21" s="6">
        <f t="shared" si="6"/>
        <v>441</v>
      </c>
      <c r="N21" s="6"/>
      <c r="O21" s="5">
        <f t="shared" si="0"/>
        <v>-44.302222222222262</v>
      </c>
      <c r="P21" s="5">
        <f t="shared" si="7"/>
        <v>-105</v>
      </c>
    </row>
    <row r="22" spans="1:16" x14ac:dyDescent="0.35">
      <c r="A22">
        <v>146</v>
      </c>
      <c r="B22" s="3">
        <f t="shared" si="8"/>
        <v>149.03333333333333</v>
      </c>
      <c r="C22" s="6">
        <f t="shared" si="1"/>
        <v>-3.0333333333333314</v>
      </c>
      <c r="D22" s="6">
        <f>147</f>
        <v>147</v>
      </c>
      <c r="E22" s="6">
        <f t="shared" si="2"/>
        <v>-1</v>
      </c>
      <c r="F22" s="6">
        <f t="shared" si="3"/>
        <v>1</v>
      </c>
      <c r="H22">
        <v>160</v>
      </c>
      <c r="I22" s="3">
        <f t="shared" si="9"/>
        <v>151.93333333333334</v>
      </c>
      <c r="J22" s="6">
        <f t="shared" si="4"/>
        <v>8.0666666666666629</v>
      </c>
      <c r="K22" s="6">
        <f>158</f>
        <v>158</v>
      </c>
      <c r="L22" s="6">
        <f t="shared" si="5"/>
        <v>2</v>
      </c>
      <c r="M22" s="6">
        <f t="shared" si="6"/>
        <v>4</v>
      </c>
      <c r="N22" s="6"/>
      <c r="O22" s="5">
        <f t="shared" si="0"/>
        <v>-24.468888888888863</v>
      </c>
      <c r="P22" s="5">
        <f t="shared" si="7"/>
        <v>-2</v>
      </c>
    </row>
    <row r="23" spans="1:16" x14ac:dyDescent="0.35">
      <c r="A23">
        <v>147</v>
      </c>
      <c r="B23" s="3">
        <f t="shared" si="8"/>
        <v>149.03333333333333</v>
      </c>
      <c r="C23" s="6">
        <f t="shared" si="1"/>
        <v>-2.0333333333333314</v>
      </c>
      <c r="D23" s="6">
        <f>147</f>
        <v>147</v>
      </c>
      <c r="E23" s="6">
        <f t="shared" si="2"/>
        <v>0</v>
      </c>
      <c r="F23" s="6">
        <f t="shared" si="3"/>
        <v>0</v>
      </c>
      <c r="H23">
        <v>139</v>
      </c>
      <c r="I23" s="3">
        <f t="shared" si="9"/>
        <v>151.93333333333334</v>
      </c>
      <c r="J23" s="6">
        <f t="shared" si="4"/>
        <v>-12.933333333333337</v>
      </c>
      <c r="K23" s="6">
        <f>158</f>
        <v>158</v>
      </c>
      <c r="L23" s="6">
        <f t="shared" si="5"/>
        <v>-19</v>
      </c>
      <c r="M23" s="6">
        <f t="shared" si="6"/>
        <v>361</v>
      </c>
      <c r="N23" s="6"/>
      <c r="O23" s="5">
        <f t="shared" si="0"/>
        <v>26.29777777777776</v>
      </c>
      <c r="P23" s="5">
        <f t="shared" si="7"/>
        <v>0</v>
      </c>
    </row>
    <row r="24" spans="1:16" x14ac:dyDescent="0.35">
      <c r="A24">
        <v>144</v>
      </c>
      <c r="B24" s="3">
        <f t="shared" si="8"/>
        <v>149.03333333333333</v>
      </c>
      <c r="C24" s="6">
        <f t="shared" si="1"/>
        <v>-5.0333333333333314</v>
      </c>
      <c r="D24" s="6">
        <f>147</f>
        <v>147</v>
      </c>
      <c r="E24" s="6">
        <f t="shared" si="2"/>
        <v>-3</v>
      </c>
      <c r="F24" s="6">
        <f t="shared" si="3"/>
        <v>9</v>
      </c>
      <c r="H24">
        <v>171</v>
      </c>
      <c r="I24" s="3">
        <f t="shared" si="9"/>
        <v>151.93333333333334</v>
      </c>
      <c r="J24" s="6">
        <f t="shared" si="4"/>
        <v>19.066666666666663</v>
      </c>
      <c r="K24" s="6">
        <f>158</f>
        <v>158</v>
      </c>
      <c r="L24" s="6">
        <f t="shared" si="5"/>
        <v>13</v>
      </c>
      <c r="M24" s="6">
        <f t="shared" si="6"/>
        <v>169</v>
      </c>
      <c r="N24" s="6"/>
      <c r="O24" s="5">
        <f t="shared" si="0"/>
        <v>-95.968888888888827</v>
      </c>
      <c r="P24" s="5">
        <f t="shared" si="7"/>
        <v>-39</v>
      </c>
    </row>
    <row r="25" spans="1:16" x14ac:dyDescent="0.35">
      <c r="A25">
        <v>144</v>
      </c>
      <c r="B25" s="3">
        <f t="shared" si="8"/>
        <v>149.03333333333333</v>
      </c>
      <c r="C25" s="6">
        <f t="shared" si="1"/>
        <v>-5.0333333333333314</v>
      </c>
      <c r="D25" s="6">
        <f>147</f>
        <v>147</v>
      </c>
      <c r="E25" s="6">
        <f t="shared" si="2"/>
        <v>-3</v>
      </c>
      <c r="F25" s="6">
        <f t="shared" si="3"/>
        <v>9</v>
      </c>
      <c r="H25">
        <v>149</v>
      </c>
      <c r="I25" s="3">
        <f t="shared" si="9"/>
        <v>151.93333333333334</v>
      </c>
      <c r="J25" s="6">
        <f t="shared" si="4"/>
        <v>-2.9333333333333371</v>
      </c>
      <c r="K25" s="6">
        <f>158</f>
        <v>158</v>
      </c>
      <c r="L25" s="6">
        <f t="shared" si="5"/>
        <v>-9</v>
      </c>
      <c r="M25" s="6">
        <f t="shared" si="6"/>
        <v>81</v>
      </c>
      <c r="N25" s="6"/>
      <c r="O25" s="5">
        <f t="shared" si="0"/>
        <v>14.764444444444457</v>
      </c>
      <c r="P25" s="5">
        <f t="shared" si="7"/>
        <v>27</v>
      </c>
    </row>
    <row r="26" spans="1:16" x14ac:dyDescent="0.35">
      <c r="A26">
        <v>157</v>
      </c>
      <c r="B26" s="3">
        <f t="shared" si="8"/>
        <v>149.03333333333333</v>
      </c>
      <c r="C26" s="6">
        <f t="shared" si="1"/>
        <v>7.9666666666666686</v>
      </c>
      <c r="D26" s="6">
        <f>147</f>
        <v>147</v>
      </c>
      <c r="E26" s="6">
        <f t="shared" si="2"/>
        <v>10</v>
      </c>
      <c r="F26" s="6">
        <f t="shared" si="3"/>
        <v>100</v>
      </c>
      <c r="H26">
        <v>159</v>
      </c>
      <c r="I26" s="3">
        <f t="shared" si="9"/>
        <v>151.93333333333334</v>
      </c>
      <c r="J26" s="6">
        <f t="shared" si="4"/>
        <v>7.0666666666666629</v>
      </c>
      <c r="K26" s="6">
        <f>158</f>
        <v>158</v>
      </c>
      <c r="L26" s="6">
        <f t="shared" si="5"/>
        <v>1</v>
      </c>
      <c r="M26" s="6">
        <f t="shared" si="6"/>
        <v>1</v>
      </c>
      <c r="N26" s="6"/>
      <c r="O26" s="5">
        <f t="shared" si="0"/>
        <v>56.29777777777776</v>
      </c>
      <c r="P26" s="5">
        <f t="shared" si="7"/>
        <v>10</v>
      </c>
    </row>
    <row r="27" spans="1:16" x14ac:dyDescent="0.35">
      <c r="A27">
        <v>147</v>
      </c>
      <c r="B27" s="3">
        <f t="shared" si="8"/>
        <v>149.03333333333333</v>
      </c>
      <c r="C27" s="6">
        <f t="shared" si="1"/>
        <v>-2.0333333333333314</v>
      </c>
      <c r="D27" s="6">
        <f>147</f>
        <v>147</v>
      </c>
      <c r="E27" s="6">
        <f t="shared" si="2"/>
        <v>0</v>
      </c>
      <c r="F27" s="6">
        <f t="shared" si="3"/>
        <v>0</v>
      </c>
      <c r="H27">
        <v>154</v>
      </c>
      <c r="I27" s="3">
        <f t="shared" si="9"/>
        <v>151.93333333333334</v>
      </c>
      <c r="J27" s="6">
        <f t="shared" si="4"/>
        <v>2.0666666666666629</v>
      </c>
      <c r="K27" s="6">
        <f>158</f>
        <v>158</v>
      </c>
      <c r="L27" s="6">
        <f t="shared" si="5"/>
        <v>-4</v>
      </c>
      <c r="M27" s="6">
        <f t="shared" si="6"/>
        <v>16</v>
      </c>
      <c r="N27" s="6"/>
      <c r="O27" s="5">
        <f t="shared" si="0"/>
        <v>-4.2022222222222103</v>
      </c>
      <c r="P27" s="5">
        <f t="shared" si="7"/>
        <v>0</v>
      </c>
    </row>
    <row r="28" spans="1:16" x14ac:dyDescent="0.35">
      <c r="A28">
        <v>140</v>
      </c>
      <c r="B28" s="3">
        <f t="shared" si="8"/>
        <v>149.03333333333333</v>
      </c>
      <c r="C28" s="6">
        <f t="shared" si="1"/>
        <v>-9.0333333333333314</v>
      </c>
      <c r="D28" s="6">
        <f>147</f>
        <v>147</v>
      </c>
      <c r="E28" s="6">
        <f t="shared" si="2"/>
        <v>-7</v>
      </c>
      <c r="F28" s="6">
        <f t="shared" si="3"/>
        <v>49</v>
      </c>
      <c r="H28">
        <v>149</v>
      </c>
      <c r="I28" s="3">
        <f t="shared" si="9"/>
        <v>151.93333333333334</v>
      </c>
      <c r="J28" s="6">
        <f t="shared" si="4"/>
        <v>-2.9333333333333371</v>
      </c>
      <c r="K28" s="6">
        <f>158</f>
        <v>158</v>
      </c>
      <c r="L28" s="6">
        <f t="shared" si="5"/>
        <v>-9</v>
      </c>
      <c r="M28" s="6">
        <f t="shared" si="6"/>
        <v>81</v>
      </c>
      <c r="N28" s="6"/>
      <c r="O28" s="5">
        <f t="shared" si="0"/>
        <v>26.497777777777806</v>
      </c>
      <c r="P28" s="5">
        <f t="shared" si="7"/>
        <v>63</v>
      </c>
    </row>
    <row r="29" spans="1:16" x14ac:dyDescent="0.35">
      <c r="A29">
        <v>151</v>
      </c>
      <c r="B29" s="3">
        <f t="shared" si="8"/>
        <v>149.03333333333333</v>
      </c>
      <c r="C29" s="6">
        <f t="shared" si="1"/>
        <v>1.9666666666666686</v>
      </c>
      <c r="D29" s="6">
        <f>147</f>
        <v>147</v>
      </c>
      <c r="E29" s="6">
        <f t="shared" si="2"/>
        <v>4</v>
      </c>
      <c r="F29" s="6">
        <f t="shared" si="3"/>
        <v>16</v>
      </c>
      <c r="H29">
        <v>146</v>
      </c>
      <c r="I29" s="3">
        <f t="shared" si="9"/>
        <v>151.93333333333334</v>
      </c>
      <c r="J29" s="6">
        <f t="shared" si="4"/>
        <v>-5.9333333333333371</v>
      </c>
      <c r="K29" s="6">
        <f>158</f>
        <v>158</v>
      </c>
      <c r="L29" s="6">
        <f t="shared" si="5"/>
        <v>-12</v>
      </c>
      <c r="M29" s="6">
        <f t="shared" si="6"/>
        <v>144</v>
      </c>
      <c r="N29" s="6"/>
      <c r="O29" s="5">
        <f t="shared" si="0"/>
        <v>-11.668888888888908</v>
      </c>
      <c r="P29" s="5">
        <f t="shared" si="7"/>
        <v>-48</v>
      </c>
    </row>
    <row r="30" spans="1:16" x14ac:dyDescent="0.35">
      <c r="A30">
        <v>150</v>
      </c>
      <c r="B30" s="3">
        <f t="shared" si="8"/>
        <v>149.03333333333333</v>
      </c>
      <c r="C30" s="6">
        <f t="shared" si="1"/>
        <v>0.96666666666666856</v>
      </c>
      <c r="D30" s="6">
        <f>147</f>
        <v>147</v>
      </c>
      <c r="E30" s="6">
        <f t="shared" si="2"/>
        <v>3</v>
      </c>
      <c r="F30" s="6">
        <f t="shared" si="3"/>
        <v>9</v>
      </c>
      <c r="H30">
        <v>159</v>
      </c>
      <c r="I30" s="3">
        <f t="shared" si="9"/>
        <v>151.93333333333334</v>
      </c>
      <c r="J30" s="6">
        <f t="shared" si="4"/>
        <v>7.0666666666666629</v>
      </c>
      <c r="K30" s="6">
        <f>158</f>
        <v>158</v>
      </c>
      <c r="L30" s="6">
        <f t="shared" si="5"/>
        <v>1</v>
      </c>
      <c r="M30" s="6">
        <f t="shared" si="6"/>
        <v>1</v>
      </c>
      <c r="N30" s="6"/>
      <c r="O30" s="5">
        <f t="shared" si="0"/>
        <v>6.8311111111111211</v>
      </c>
      <c r="P30" s="5">
        <f t="shared" si="7"/>
        <v>3</v>
      </c>
    </row>
    <row r="31" spans="1:16" x14ac:dyDescent="0.35">
      <c r="A31">
        <v>149</v>
      </c>
      <c r="B31" s="3">
        <f t="shared" si="8"/>
        <v>149.03333333333333</v>
      </c>
      <c r="C31" s="6">
        <f t="shared" si="1"/>
        <v>-3.3333333333331439E-2</v>
      </c>
      <c r="D31" s="6">
        <f>147</f>
        <v>147</v>
      </c>
      <c r="E31" s="6">
        <f t="shared" si="2"/>
        <v>2</v>
      </c>
      <c r="F31" s="6">
        <f t="shared" si="3"/>
        <v>4</v>
      </c>
      <c r="H31">
        <v>142</v>
      </c>
      <c r="I31" s="3">
        <f t="shared" si="9"/>
        <v>151.93333333333334</v>
      </c>
      <c r="J31" s="6">
        <f t="shared" si="4"/>
        <v>-9.9333333333333371</v>
      </c>
      <c r="K31" s="6">
        <f>158</f>
        <v>158</v>
      </c>
      <c r="L31" s="6">
        <f t="shared" si="5"/>
        <v>-16</v>
      </c>
      <c r="M31" s="6">
        <f t="shared" si="6"/>
        <v>256</v>
      </c>
      <c r="N31" s="6"/>
      <c r="O31" s="5">
        <f t="shared" si="0"/>
        <v>0.33111111111109243</v>
      </c>
      <c r="P31" s="5">
        <f t="shared" si="7"/>
        <v>-32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953F-24E9-4623-9FEC-90AD591D25CA}">
  <dimension ref="A1:E11"/>
  <sheetViews>
    <sheetView workbookViewId="0">
      <selection activeCell="E2" sqref="E2"/>
    </sheetView>
  </sheetViews>
  <sheetFormatPr defaultRowHeight="15.5" x14ac:dyDescent="0.35"/>
  <sheetData>
    <row r="1" spans="1:5" x14ac:dyDescent="0.35">
      <c r="A1" t="s">
        <v>10</v>
      </c>
      <c r="D1" t="s">
        <v>11</v>
      </c>
      <c r="E1" t="s">
        <v>4</v>
      </c>
    </row>
    <row r="2" spans="1:5" x14ac:dyDescent="0.35">
      <c r="A2">
        <v>35.28</v>
      </c>
      <c r="B2" s="4">
        <f>A2*49.98/50</f>
        <v>35.265887999999997</v>
      </c>
      <c r="D2" s="4">
        <f>(SUM(B2:B11)-B5)/(COUNT(B2:B11)-1)</f>
        <v>35.227014666666669</v>
      </c>
      <c r="E2">
        <f>_xlfn.STDEV.S(B2:B4,B6:B11)</f>
        <v>4.1650000000000201E-2</v>
      </c>
    </row>
    <row r="3" spans="1:5" x14ac:dyDescent="0.35">
      <c r="A3">
        <v>35.21</v>
      </c>
      <c r="B3" s="4">
        <f t="shared" ref="B3:B11" si="0">A3*49.98/50</f>
        <v>35.195915999999997</v>
      </c>
    </row>
    <row r="4" spans="1:5" x14ac:dyDescent="0.35">
      <c r="A4">
        <v>35.32</v>
      </c>
      <c r="B4" s="4">
        <f t="shared" si="0"/>
        <v>35.305872000000001</v>
      </c>
    </row>
    <row r="5" spans="1:5" x14ac:dyDescent="0.35">
      <c r="A5">
        <v>38.15</v>
      </c>
      <c r="B5" s="4">
        <f t="shared" si="0"/>
        <v>38.134739999999994</v>
      </c>
    </row>
    <row r="6" spans="1:5" x14ac:dyDescent="0.35">
      <c r="A6">
        <v>35.26</v>
      </c>
      <c r="B6" s="4">
        <f t="shared" si="0"/>
        <v>35.245895999999995</v>
      </c>
    </row>
    <row r="7" spans="1:5" x14ac:dyDescent="0.35">
      <c r="A7">
        <v>35.19</v>
      </c>
      <c r="B7" s="4">
        <f t="shared" si="0"/>
        <v>35.175923999999995</v>
      </c>
    </row>
    <row r="8" spans="1:5" x14ac:dyDescent="0.35">
      <c r="A8">
        <v>35.200000000000003</v>
      </c>
      <c r="B8" s="4">
        <f t="shared" si="0"/>
        <v>35.185920000000003</v>
      </c>
    </row>
    <row r="9" spans="1:5" x14ac:dyDescent="0.35">
      <c r="A9">
        <v>35.22</v>
      </c>
      <c r="B9" s="4">
        <f t="shared" si="0"/>
        <v>35.205911999999998</v>
      </c>
    </row>
    <row r="10" spans="1:5" x14ac:dyDescent="0.35">
      <c r="A10">
        <v>35.24</v>
      </c>
      <c r="B10" s="4">
        <f t="shared" si="0"/>
        <v>35.225904</v>
      </c>
    </row>
    <row r="11" spans="1:5" x14ac:dyDescent="0.35">
      <c r="A11">
        <v>35.25</v>
      </c>
      <c r="B11" s="4">
        <f t="shared" si="0"/>
        <v>35.235899999999994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4A63-00D7-4C2F-8E3C-C3BB5E15DE0E}">
  <dimension ref="A1:E10"/>
  <sheetViews>
    <sheetView workbookViewId="0">
      <selection activeCell="E11" sqref="E11"/>
    </sheetView>
  </sheetViews>
  <sheetFormatPr defaultRowHeight="15.5" x14ac:dyDescent="0.35"/>
  <cols>
    <col min="2" max="5" width="9.58203125" bestFit="1" customWidth="1"/>
  </cols>
  <sheetData>
    <row r="1" spans="1:5" s="1" customFormat="1" ht="15" x14ac:dyDescent="0.35">
      <c r="B1" s="1" t="s">
        <v>21</v>
      </c>
      <c r="C1" s="1" t="s">
        <v>22</v>
      </c>
      <c r="D1" s="1" t="s">
        <v>23</v>
      </c>
      <c r="E1" s="1" t="s">
        <v>29</v>
      </c>
    </row>
    <row r="2" spans="1:5" x14ac:dyDescent="0.35">
      <c r="B2">
        <f>100.006</f>
        <v>100.006</v>
      </c>
      <c r="C2">
        <v>86.777000000000001</v>
      </c>
      <c r="D2">
        <f>186.778</f>
        <v>186.77799999999999</v>
      </c>
      <c r="E2">
        <f>B2+C2</f>
        <v>186.78300000000002</v>
      </c>
    </row>
    <row r="3" spans="1:5" x14ac:dyDescent="0.35">
      <c r="B3">
        <v>100.004</v>
      </c>
      <c r="C3">
        <v>86.778999999999996</v>
      </c>
      <c r="D3">
        <v>186.77600000000001</v>
      </c>
      <c r="E3">
        <f t="shared" ref="E3:E6" si="0">B3+C3</f>
        <v>186.78300000000002</v>
      </c>
    </row>
    <row r="4" spans="1:5" x14ac:dyDescent="0.35">
      <c r="B4">
        <v>100.001</v>
      </c>
      <c r="C4">
        <v>86.784999999999997</v>
      </c>
      <c r="D4">
        <v>186.78100000000001</v>
      </c>
      <c r="E4">
        <f t="shared" si="0"/>
        <v>186.786</v>
      </c>
    </row>
    <row r="5" spans="1:5" x14ac:dyDescent="0.35">
      <c r="B5">
        <v>100.006</v>
      </c>
      <c r="C5">
        <v>86.778000000000006</v>
      </c>
      <c r="D5">
        <v>186.786</v>
      </c>
      <c r="E5">
        <f t="shared" si="0"/>
        <v>186.78399999999999</v>
      </c>
    </row>
    <row r="6" spans="1:5" x14ac:dyDescent="0.35">
      <c r="B6">
        <v>100.005</v>
      </c>
      <c r="C6">
        <v>86.774000000000001</v>
      </c>
      <c r="D6">
        <v>186.78200000000001</v>
      </c>
      <c r="E6">
        <f t="shared" si="0"/>
        <v>186.779</v>
      </c>
    </row>
    <row r="8" spans="1:5" x14ac:dyDescent="0.35">
      <c r="A8" t="s">
        <v>3</v>
      </c>
      <c r="B8" s="3">
        <f>AVERAGE(B2:B6)</f>
        <v>100.00439999999999</v>
      </c>
      <c r="C8" s="3">
        <f t="shared" ref="C8:E8" si="1">AVERAGE(C2:C6)</f>
        <v>86.778600000000012</v>
      </c>
      <c r="D8" s="3">
        <f t="shared" si="1"/>
        <v>186.78060000000002</v>
      </c>
      <c r="E8" s="3">
        <f t="shared" si="1"/>
        <v>186.78300000000002</v>
      </c>
    </row>
    <row r="9" spans="1:5" x14ac:dyDescent="0.35">
      <c r="A9" t="s">
        <v>4</v>
      </c>
      <c r="B9" s="7">
        <f>_xlfn.STDEV.S(B2:B6)</f>
        <v>2.073644135330338E-3</v>
      </c>
      <c r="C9" s="7">
        <f t="shared" ref="C9:E9" si="2">_xlfn.STDEV.S(C2:C6)</f>
        <v>4.0373258476352524E-3</v>
      </c>
      <c r="D9" s="7">
        <f t="shared" si="2"/>
        <v>3.8470768123341687E-3</v>
      </c>
      <c r="E9" s="7">
        <f t="shared" si="2"/>
        <v>2.5495097567974179E-3</v>
      </c>
    </row>
    <row r="10" spans="1:5" x14ac:dyDescent="0.35">
      <c r="A10" t="s">
        <v>24</v>
      </c>
      <c r="B10" s="8">
        <f>B9^2</f>
        <v>4.2999999999899054E-6</v>
      </c>
      <c r="C10" s="8">
        <f t="shared" ref="C10:E10" si="3">C9^2</f>
        <v>1.629999999998371E-5</v>
      </c>
      <c r="D10" s="8">
        <f t="shared" si="3"/>
        <v>1.4799999999999228E-5</v>
      </c>
      <c r="E10" s="8">
        <f t="shared" si="3"/>
        <v>6.5000000000052283E-6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B3C9-7BC6-4B4B-9E41-1D6D6C233D9C}">
  <dimension ref="A1:E3"/>
  <sheetViews>
    <sheetView workbookViewId="0">
      <selection activeCell="F16" sqref="F16"/>
    </sheetView>
  </sheetViews>
  <sheetFormatPr defaultRowHeight="15.5" x14ac:dyDescent="0.35"/>
  <sheetData>
    <row r="1" spans="1:5" x14ac:dyDescent="0.35">
      <c r="A1" t="s">
        <v>3</v>
      </c>
      <c r="B1">
        <v>402.15100000000001</v>
      </c>
      <c r="D1" s="9">
        <v>0.99</v>
      </c>
    </row>
    <row r="2" spans="1:5" x14ac:dyDescent="0.35">
      <c r="A2" t="s">
        <v>25</v>
      </c>
      <c r="B2">
        <v>5.4999999999999997E-3</v>
      </c>
      <c r="D2" s="3">
        <f>B1-B3</f>
        <v>402.136865</v>
      </c>
      <c r="E2" s="3">
        <f>B1+B3</f>
        <v>402.16513500000002</v>
      </c>
    </row>
    <row r="3" spans="1:5" x14ac:dyDescent="0.35">
      <c r="A3" t="s">
        <v>26</v>
      </c>
      <c r="B3">
        <f>2.57*B2</f>
        <v>1.4134999999999998E-2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0686-89E9-4907-8928-9DE9CAD76F9E}">
  <dimension ref="A1:AF34"/>
  <sheetViews>
    <sheetView zoomScale="85" zoomScaleNormal="85" workbookViewId="0">
      <selection activeCell="B7" sqref="B7"/>
    </sheetView>
  </sheetViews>
  <sheetFormatPr defaultRowHeight="15.5" x14ac:dyDescent="0.35"/>
  <sheetData>
    <row r="1" spans="1:32" x14ac:dyDescent="0.35">
      <c r="A1">
        <v>156.91999999999999</v>
      </c>
      <c r="B1">
        <v>156.94</v>
      </c>
      <c r="C1">
        <v>156.93</v>
      </c>
      <c r="D1">
        <v>156.91</v>
      </c>
      <c r="E1">
        <v>156.9</v>
      </c>
      <c r="F1">
        <v>156.91999999999999</v>
      </c>
      <c r="G1">
        <v>156.93</v>
      </c>
      <c r="H1">
        <v>156.94</v>
      </c>
      <c r="I1">
        <v>156.93</v>
      </c>
      <c r="J1">
        <v>156.93</v>
      </c>
      <c r="K1">
        <v>156.94</v>
      </c>
      <c r="L1">
        <v>156.94</v>
      </c>
      <c r="M1">
        <v>156.93</v>
      </c>
      <c r="N1">
        <v>156.91999999999999</v>
      </c>
      <c r="O1">
        <v>156.93</v>
      </c>
      <c r="P1">
        <v>156.93</v>
      </c>
      <c r="Q1">
        <v>156.94</v>
      </c>
      <c r="R1">
        <v>156.93</v>
      </c>
      <c r="S1">
        <v>156.93</v>
      </c>
      <c r="T1">
        <v>156.91999999999999</v>
      </c>
      <c r="U1">
        <v>156.93</v>
      </c>
      <c r="V1">
        <v>156.93</v>
      </c>
      <c r="W1">
        <v>156.94999999999999</v>
      </c>
      <c r="X1">
        <v>156.93</v>
      </c>
      <c r="Y1">
        <v>156.91999999999999</v>
      </c>
      <c r="Z1">
        <v>156.91999999999999</v>
      </c>
      <c r="AA1">
        <v>156.93</v>
      </c>
      <c r="AB1">
        <v>156.94</v>
      </c>
      <c r="AC1">
        <v>156.93</v>
      </c>
      <c r="AD1">
        <v>156.91999999999999</v>
      </c>
      <c r="AE1">
        <v>156.93</v>
      </c>
      <c r="AF1">
        <v>156.94</v>
      </c>
    </row>
    <row r="3" spans="1:32" x14ac:dyDescent="0.35">
      <c r="A3" cm="1">
        <f t="array" ref="A3:A34">TRANSPOSE(A1:AF1)</f>
        <v>156.91999999999999</v>
      </c>
      <c r="B3" t="str" cm="1">
        <f t="array" ref="B3">_xlfn.IFS(A3&lt;$F$4,"T",A3&gt;$G$4,"T",TRUE,"F")</f>
        <v>F</v>
      </c>
      <c r="C3" t="s">
        <v>2</v>
      </c>
      <c r="D3">
        <f>COUNT(_xlfn.ANCHORARRAY(A3))</f>
        <v>32</v>
      </c>
      <c r="F3">
        <v>95</v>
      </c>
    </row>
    <row r="4" spans="1:32" x14ac:dyDescent="0.35">
      <c r="A4">
        <v>156.94</v>
      </c>
      <c r="B4" t="str" cm="1">
        <f t="array" ref="B4">_xlfn.IFS(A4&lt;$F$4,"T",A4&gt;$G$4,"T",TRUE,"F")</f>
        <v>F</v>
      </c>
      <c r="C4" t="s">
        <v>3</v>
      </c>
      <c r="D4">
        <f>AVERAGE(_xlfn.ANCHORARRAY(A3))</f>
        <v>156.92906249999999</v>
      </c>
      <c r="F4">
        <f>D4-1.96*D5</f>
        <v>156.90955161387404</v>
      </c>
      <c r="G4">
        <f>D4+1.96*D5</f>
        <v>156.94857338612593</v>
      </c>
    </row>
    <row r="5" spans="1:32" x14ac:dyDescent="0.35">
      <c r="A5">
        <v>156.93</v>
      </c>
      <c r="B5" t="str" cm="1">
        <f t="array" ref="B5">_xlfn.IFS(A5&lt;$F$4,"T",A5&gt;$G$4,"T",TRUE,"F")</f>
        <v>F</v>
      </c>
      <c r="C5" t="s">
        <v>4</v>
      </c>
      <c r="D5">
        <f>_xlfn.STDEV.S(_xlfn.ANCHORARRAY(A3))</f>
        <v>9.9545337377251446E-3</v>
      </c>
    </row>
    <row r="6" spans="1:32" x14ac:dyDescent="0.35">
      <c r="A6">
        <v>156.91</v>
      </c>
      <c r="B6" s="11" t="str" cm="1">
        <f t="array" ref="B6">_xlfn.IFS(A6&lt;$F$4,"T",A6&gt;$G$4,"T",TRUE,"F")</f>
        <v>F</v>
      </c>
    </row>
    <row r="7" spans="1:32" x14ac:dyDescent="0.35">
      <c r="A7">
        <v>156.9</v>
      </c>
      <c r="B7" s="10" t="str" cm="1">
        <f t="array" ref="B7">_xlfn.IFS(A7&lt;$F$4,"T",A7&gt;$G$4,"T",TRUE,"F")</f>
        <v>T</v>
      </c>
    </row>
    <row r="8" spans="1:32" x14ac:dyDescent="0.35">
      <c r="A8">
        <v>156.91999999999999</v>
      </c>
      <c r="B8" t="str" cm="1">
        <f t="array" ref="B8">_xlfn.IFS(A8&lt;$F$4,"T",A8&gt;$G$4,"T",TRUE,"F")</f>
        <v>F</v>
      </c>
    </row>
    <row r="9" spans="1:32" x14ac:dyDescent="0.35">
      <c r="A9">
        <v>156.93</v>
      </c>
      <c r="B9" t="str" cm="1">
        <f t="array" ref="B9">_xlfn.IFS(A9&lt;$F$4,"T",A9&gt;$G$4,"T",TRUE,"F")</f>
        <v>F</v>
      </c>
    </row>
    <row r="10" spans="1:32" x14ac:dyDescent="0.35">
      <c r="A10">
        <v>156.94</v>
      </c>
      <c r="B10" t="str" cm="1">
        <f t="array" ref="B10">_xlfn.IFS(A10&lt;$F$4,"T",A10&gt;$G$4,"T",TRUE,"F")</f>
        <v>F</v>
      </c>
    </row>
    <row r="11" spans="1:32" x14ac:dyDescent="0.35">
      <c r="A11">
        <v>156.93</v>
      </c>
      <c r="B11" t="str" cm="1">
        <f t="array" ref="B11">_xlfn.IFS(A11&lt;$F$4,"T",A11&gt;$G$4,"T",TRUE,"F")</f>
        <v>F</v>
      </c>
    </row>
    <row r="12" spans="1:32" x14ac:dyDescent="0.35">
      <c r="A12">
        <v>156.93</v>
      </c>
      <c r="B12" t="str" cm="1">
        <f t="array" ref="B12">_xlfn.IFS(A12&lt;$F$4,"T",A12&gt;$G$4,"T",TRUE,"F")</f>
        <v>F</v>
      </c>
    </row>
    <row r="13" spans="1:32" x14ac:dyDescent="0.35">
      <c r="A13">
        <v>156.94</v>
      </c>
      <c r="B13" t="str" cm="1">
        <f t="array" ref="B13">_xlfn.IFS(A13&lt;$F$4,"T",A13&gt;$G$4,"T",TRUE,"F")</f>
        <v>F</v>
      </c>
    </row>
    <row r="14" spans="1:32" x14ac:dyDescent="0.35">
      <c r="A14">
        <v>156.94</v>
      </c>
      <c r="B14" t="str" cm="1">
        <f t="array" ref="B14">_xlfn.IFS(A14&lt;$F$4,"T",A14&gt;$G$4,"T",TRUE,"F")</f>
        <v>F</v>
      </c>
    </row>
    <row r="15" spans="1:32" x14ac:dyDescent="0.35">
      <c r="A15">
        <v>156.93</v>
      </c>
      <c r="B15" t="str" cm="1">
        <f t="array" ref="B15">_xlfn.IFS(A15&lt;$F$4,"T",A15&gt;$G$4,"T",TRUE,"F")</f>
        <v>F</v>
      </c>
    </row>
    <row r="16" spans="1:32" x14ac:dyDescent="0.35">
      <c r="A16">
        <v>156.91999999999999</v>
      </c>
      <c r="B16" t="str" cm="1">
        <f t="array" ref="B16">_xlfn.IFS(A16&lt;$F$4,"T",A16&gt;$G$4,"T",TRUE,"F")</f>
        <v>F</v>
      </c>
    </row>
    <row r="17" spans="1:2" x14ac:dyDescent="0.35">
      <c r="A17">
        <v>156.93</v>
      </c>
      <c r="B17" t="str" cm="1">
        <f t="array" ref="B17">_xlfn.IFS(A17&lt;$F$4,"T",A17&gt;$G$4,"T",TRUE,"F")</f>
        <v>F</v>
      </c>
    </row>
    <row r="18" spans="1:2" x14ac:dyDescent="0.35">
      <c r="A18">
        <v>156.93</v>
      </c>
      <c r="B18" t="str" cm="1">
        <f t="array" ref="B18">_xlfn.IFS(A18&lt;$F$4,"T",A18&gt;$G$4,"T",TRUE,"F")</f>
        <v>F</v>
      </c>
    </row>
    <row r="19" spans="1:2" x14ac:dyDescent="0.35">
      <c r="A19">
        <v>156.94</v>
      </c>
      <c r="B19" t="str" cm="1">
        <f t="array" ref="B19">_xlfn.IFS(A19&lt;$F$4,"T",A19&gt;$G$4,"T",TRUE,"F")</f>
        <v>F</v>
      </c>
    </row>
    <row r="20" spans="1:2" x14ac:dyDescent="0.35">
      <c r="A20">
        <v>156.93</v>
      </c>
      <c r="B20" t="str" cm="1">
        <f t="array" ref="B20">_xlfn.IFS(A20&lt;$F$4,"T",A20&gt;$G$4,"T",TRUE,"F")</f>
        <v>F</v>
      </c>
    </row>
    <row r="21" spans="1:2" x14ac:dyDescent="0.35">
      <c r="A21">
        <v>156.93</v>
      </c>
      <c r="B21" t="str" cm="1">
        <f t="array" ref="B21">_xlfn.IFS(A21&lt;$F$4,"T",A21&gt;$G$4,"T",TRUE,"F")</f>
        <v>F</v>
      </c>
    </row>
    <row r="22" spans="1:2" x14ac:dyDescent="0.35">
      <c r="A22">
        <v>156.91999999999999</v>
      </c>
      <c r="B22" t="str" cm="1">
        <f t="array" ref="B22">_xlfn.IFS(A22&lt;$F$4,"T",A22&gt;$G$4,"T",TRUE,"F")</f>
        <v>F</v>
      </c>
    </row>
    <row r="23" spans="1:2" x14ac:dyDescent="0.35">
      <c r="A23">
        <v>156.93</v>
      </c>
      <c r="B23" t="str" cm="1">
        <f t="array" ref="B23">_xlfn.IFS(A23&lt;$F$4,"T",A23&gt;$G$4,"T",TRUE,"F")</f>
        <v>F</v>
      </c>
    </row>
    <row r="24" spans="1:2" x14ac:dyDescent="0.35">
      <c r="A24">
        <v>156.93</v>
      </c>
      <c r="B24" t="str" cm="1">
        <f t="array" ref="B24">_xlfn.IFS(A24&lt;$F$4,"T",A24&gt;$G$4,"T",TRUE,"F")</f>
        <v>F</v>
      </c>
    </row>
    <row r="25" spans="1:2" x14ac:dyDescent="0.35">
      <c r="A25">
        <v>156.94999999999999</v>
      </c>
      <c r="B25" s="10" t="str" cm="1">
        <f t="array" ref="B25">_xlfn.IFS(A25&lt;$F$4,"T",A25&gt;$G$4,"T",TRUE,"F")</f>
        <v>T</v>
      </c>
    </row>
    <row r="26" spans="1:2" x14ac:dyDescent="0.35">
      <c r="A26">
        <v>156.93</v>
      </c>
      <c r="B26" t="str" cm="1">
        <f t="array" ref="B26">_xlfn.IFS(A26&lt;$F$4,"T",A26&gt;$G$4,"T",TRUE,"F")</f>
        <v>F</v>
      </c>
    </row>
    <row r="27" spans="1:2" x14ac:dyDescent="0.35">
      <c r="A27">
        <v>156.91999999999999</v>
      </c>
      <c r="B27" t="str" cm="1">
        <f t="array" ref="B27">_xlfn.IFS(A27&lt;$F$4,"T",A27&gt;$G$4,"T",TRUE,"F")</f>
        <v>F</v>
      </c>
    </row>
    <row r="28" spans="1:2" x14ac:dyDescent="0.35">
      <c r="A28">
        <v>156.91999999999999</v>
      </c>
      <c r="B28" t="str" cm="1">
        <f t="array" ref="B28">_xlfn.IFS(A28&lt;$F$4,"T",A28&gt;$G$4,"T",TRUE,"F")</f>
        <v>F</v>
      </c>
    </row>
    <row r="29" spans="1:2" x14ac:dyDescent="0.35">
      <c r="A29">
        <v>156.93</v>
      </c>
      <c r="B29" t="str" cm="1">
        <f t="array" ref="B29">_xlfn.IFS(A29&lt;$F$4,"T",A29&gt;$G$4,"T",TRUE,"F")</f>
        <v>F</v>
      </c>
    </row>
    <row r="30" spans="1:2" x14ac:dyDescent="0.35">
      <c r="A30">
        <v>156.94</v>
      </c>
      <c r="B30" t="str" cm="1">
        <f t="array" ref="B30">_xlfn.IFS(A30&lt;$F$4,"T",A30&gt;$G$4,"T",TRUE,"F")</f>
        <v>F</v>
      </c>
    </row>
    <row r="31" spans="1:2" x14ac:dyDescent="0.35">
      <c r="A31">
        <v>156.93</v>
      </c>
      <c r="B31" t="str" cm="1">
        <f t="array" ref="B31">_xlfn.IFS(A31&lt;$F$4,"T",A31&gt;$G$4,"T",TRUE,"F")</f>
        <v>F</v>
      </c>
    </row>
    <row r="32" spans="1:2" x14ac:dyDescent="0.35">
      <c r="A32">
        <v>156.91999999999999</v>
      </c>
      <c r="B32" t="str" cm="1">
        <f t="array" ref="B32">_xlfn.IFS(A32&lt;$F$4,"T",A32&gt;$G$4,"T",TRUE,"F")</f>
        <v>F</v>
      </c>
    </row>
    <row r="33" spans="1:2" x14ac:dyDescent="0.35">
      <c r="A33">
        <v>156.93</v>
      </c>
      <c r="B33" t="str" cm="1">
        <f t="array" ref="B33">_xlfn.IFS(A33&lt;$F$4,"T",A33&gt;$G$4,"T",TRUE,"F")</f>
        <v>F</v>
      </c>
    </row>
    <row r="34" spans="1:2" x14ac:dyDescent="0.35">
      <c r="A34">
        <v>156.94</v>
      </c>
      <c r="B34" t="str" cm="1">
        <f t="array" ref="B34">_xlfn.IFS(A34&lt;$F$4,"T",A34&gt;$G$4,"T",TRUE,"F")</f>
        <v>F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0D7E-BFDD-47C4-B4AF-9A009C1EEDA7}">
  <dimension ref="A1:B2"/>
  <sheetViews>
    <sheetView workbookViewId="0">
      <selection activeCell="D22" sqref="D22"/>
    </sheetView>
  </sheetViews>
  <sheetFormatPr defaultRowHeight="15.5" x14ac:dyDescent="0.35"/>
  <sheetData>
    <row r="1" spans="1:2" x14ac:dyDescent="0.35">
      <c r="A1" t="s">
        <v>25</v>
      </c>
      <c r="B1">
        <v>5.4999999999999997E-3</v>
      </c>
    </row>
    <row r="2" spans="1:2" x14ac:dyDescent="0.35">
      <c r="A2" t="s">
        <v>27</v>
      </c>
      <c r="B2">
        <f>(402.151-402.167)/B1</f>
        <v>-2.9090909090841293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B122-33EE-424D-A7F0-18FEC99AB0E4}">
  <dimension ref="A1:E4"/>
  <sheetViews>
    <sheetView workbookViewId="0">
      <selection activeCell="F4" sqref="F4"/>
    </sheetView>
  </sheetViews>
  <sheetFormatPr defaultRowHeight="15.5" x14ac:dyDescent="0.35"/>
  <cols>
    <col min="5" max="5" width="9.1640625" bestFit="1" customWidth="1"/>
  </cols>
  <sheetData>
    <row r="1" spans="1:5" x14ac:dyDescent="0.35">
      <c r="A1" t="s">
        <v>28</v>
      </c>
    </row>
    <row r="2" spans="1:5" x14ac:dyDescent="0.35">
      <c r="A2">
        <v>100.01</v>
      </c>
      <c r="D2" t="s">
        <v>3</v>
      </c>
      <c r="E2">
        <f>AVERAGE(A2:A4)</f>
        <v>100.015</v>
      </c>
    </row>
    <row r="3" spans="1:5" x14ac:dyDescent="0.35">
      <c r="A3">
        <v>100.02</v>
      </c>
      <c r="D3" t="s">
        <v>4</v>
      </c>
      <c r="E3">
        <f>_xlfn.STDEV.S(A2:A4)</f>
        <v>4.9999999999954525E-3</v>
      </c>
    </row>
    <row r="4" spans="1:5" x14ac:dyDescent="0.35">
      <c r="A4">
        <v>100.015</v>
      </c>
      <c r="D4" t="s">
        <v>20</v>
      </c>
      <c r="E4">
        <f>E3^2</f>
        <v>2.4999999999954526E-5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D197-B576-4A78-8B13-077F60B12AE2}">
  <dimension ref="A1:E22"/>
  <sheetViews>
    <sheetView tabSelected="1" workbookViewId="0">
      <selection activeCell="O15" sqref="O15"/>
    </sheetView>
  </sheetViews>
  <sheetFormatPr defaultRowHeight="15.5" x14ac:dyDescent="0.35"/>
  <cols>
    <col min="1" max="1" width="8.8320312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>
        <v>-1</v>
      </c>
      <c r="B2">
        <f>A2^2</f>
        <v>1</v>
      </c>
      <c r="D2">
        <f>_xlfn.STDEV.S(A:A)</f>
        <v>0.62048368229954287</v>
      </c>
      <c r="E2">
        <f>_xlfn.STDEV.S(B:B)</f>
        <v>0.33490794755176123</v>
      </c>
    </row>
    <row r="3" spans="1:5" x14ac:dyDescent="0.35">
      <c r="A3">
        <f>A2+0.1</f>
        <v>-0.9</v>
      </c>
      <c r="B3">
        <f t="shared" ref="B3:B22" si="0">A3^2</f>
        <v>0.81</v>
      </c>
    </row>
    <row r="4" spans="1:5" x14ac:dyDescent="0.35">
      <c r="A4">
        <f t="shared" ref="A4:A21" si="1">A3+0.1</f>
        <v>-0.8</v>
      </c>
      <c r="B4">
        <f t="shared" si="0"/>
        <v>0.64000000000000012</v>
      </c>
    </row>
    <row r="5" spans="1:5" x14ac:dyDescent="0.35">
      <c r="A5">
        <f t="shared" si="1"/>
        <v>-0.70000000000000007</v>
      </c>
      <c r="B5">
        <f t="shared" si="0"/>
        <v>0.4900000000000001</v>
      </c>
    </row>
    <row r="6" spans="1:5" x14ac:dyDescent="0.35">
      <c r="A6">
        <f t="shared" si="1"/>
        <v>-0.60000000000000009</v>
      </c>
      <c r="B6">
        <f t="shared" si="0"/>
        <v>0.3600000000000001</v>
      </c>
    </row>
    <row r="7" spans="1:5" x14ac:dyDescent="0.35">
      <c r="A7">
        <f t="shared" si="1"/>
        <v>-0.50000000000000011</v>
      </c>
      <c r="B7">
        <f t="shared" si="0"/>
        <v>0.25000000000000011</v>
      </c>
    </row>
    <row r="8" spans="1:5" x14ac:dyDescent="0.35">
      <c r="A8">
        <f t="shared" si="1"/>
        <v>-0.40000000000000013</v>
      </c>
      <c r="B8">
        <f t="shared" si="0"/>
        <v>0.16000000000000011</v>
      </c>
    </row>
    <row r="9" spans="1:5" x14ac:dyDescent="0.35">
      <c r="A9">
        <f t="shared" si="1"/>
        <v>-0.30000000000000016</v>
      </c>
      <c r="B9">
        <f t="shared" si="0"/>
        <v>9.0000000000000094E-2</v>
      </c>
    </row>
    <row r="10" spans="1:5" x14ac:dyDescent="0.35">
      <c r="A10">
        <f t="shared" si="1"/>
        <v>-0.20000000000000015</v>
      </c>
      <c r="B10">
        <f t="shared" si="0"/>
        <v>4.0000000000000063E-2</v>
      </c>
    </row>
    <row r="11" spans="1:5" x14ac:dyDescent="0.35">
      <c r="A11">
        <f t="shared" si="1"/>
        <v>-0.10000000000000014</v>
      </c>
      <c r="B11">
        <f t="shared" si="0"/>
        <v>1.000000000000003E-2</v>
      </c>
    </row>
    <row r="12" spans="1:5" x14ac:dyDescent="0.35">
      <c r="A12">
        <f>0</f>
        <v>0</v>
      </c>
      <c r="B12">
        <f t="shared" si="0"/>
        <v>0</v>
      </c>
    </row>
    <row r="13" spans="1:5" x14ac:dyDescent="0.35">
      <c r="A13">
        <f t="shared" si="1"/>
        <v>0.1</v>
      </c>
      <c r="B13">
        <f t="shared" si="0"/>
        <v>1.0000000000000002E-2</v>
      </c>
    </row>
    <row r="14" spans="1:5" x14ac:dyDescent="0.35">
      <c r="A14">
        <f t="shared" si="1"/>
        <v>0.2</v>
      </c>
      <c r="B14">
        <f t="shared" si="0"/>
        <v>4.0000000000000008E-2</v>
      </c>
    </row>
    <row r="15" spans="1:5" x14ac:dyDescent="0.35">
      <c r="A15">
        <f t="shared" si="1"/>
        <v>0.30000000000000004</v>
      </c>
      <c r="B15">
        <f t="shared" si="0"/>
        <v>9.0000000000000024E-2</v>
      </c>
    </row>
    <row r="16" spans="1:5" x14ac:dyDescent="0.35">
      <c r="A16">
        <f t="shared" si="1"/>
        <v>0.4</v>
      </c>
      <c r="B16">
        <f t="shared" si="0"/>
        <v>0.16000000000000003</v>
      </c>
    </row>
    <row r="17" spans="1:2" x14ac:dyDescent="0.35">
      <c r="A17">
        <f t="shared" si="1"/>
        <v>0.5</v>
      </c>
      <c r="B17">
        <f t="shared" si="0"/>
        <v>0.25</v>
      </c>
    </row>
    <row r="18" spans="1:2" x14ac:dyDescent="0.35">
      <c r="A18">
        <f t="shared" si="1"/>
        <v>0.6</v>
      </c>
      <c r="B18">
        <f t="shared" si="0"/>
        <v>0.36</v>
      </c>
    </row>
    <row r="19" spans="1:2" x14ac:dyDescent="0.35">
      <c r="A19">
        <f t="shared" si="1"/>
        <v>0.7</v>
      </c>
      <c r="B19">
        <f t="shared" si="0"/>
        <v>0.48999999999999994</v>
      </c>
    </row>
    <row r="20" spans="1:2" x14ac:dyDescent="0.35">
      <c r="A20">
        <f t="shared" si="1"/>
        <v>0.79999999999999993</v>
      </c>
      <c r="B20">
        <f t="shared" si="0"/>
        <v>0.6399999999999999</v>
      </c>
    </row>
    <row r="21" spans="1:2" x14ac:dyDescent="0.35">
      <c r="A21">
        <f t="shared" si="1"/>
        <v>0.89999999999999991</v>
      </c>
      <c r="B21">
        <f t="shared" si="0"/>
        <v>0.80999999999999983</v>
      </c>
    </row>
    <row r="22" spans="1:2" x14ac:dyDescent="0.35">
      <c r="A22">
        <f>A21+0.1</f>
        <v>0.99999999999999989</v>
      </c>
      <c r="B22">
        <f t="shared" si="0"/>
        <v>0.99999999999999978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C-14</vt:lpstr>
      <vt:lpstr>C-18</vt:lpstr>
      <vt:lpstr>E-2.10</vt:lpstr>
      <vt:lpstr>E-4.10</vt:lpstr>
      <vt:lpstr>E-4.12</vt:lpstr>
      <vt:lpstr>E-5.21</vt:lpstr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許晋嘉</dc:creator>
  <cp:lastModifiedBy>許晋嘉</cp:lastModifiedBy>
  <dcterms:created xsi:type="dcterms:W3CDTF">2022-03-07T09:28:08Z</dcterms:created>
  <dcterms:modified xsi:type="dcterms:W3CDTF">2022-03-18T14:01:34Z</dcterms:modified>
</cp:coreProperties>
</file>