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CKU-Data\110-2\Surveying-Data-Adjustment\homework\HW2\"/>
    </mc:Choice>
  </mc:AlternateContent>
  <xr:revisionPtr revIDLastSave="0" documentId="13_ncr:1_{243BC77B-9564-49E6-83E8-C05A610B99A7}" xr6:coauthVersionLast="47" xr6:coauthVersionMax="47" xr10:uidLastSave="{00000000-0000-0000-0000-000000000000}"/>
  <bookViews>
    <workbookView xWindow="-110" yWindow="-110" windowWidth="19420" windowHeight="11020" activeTab="1" xr2:uid="{59681800-F258-4F5E-8033-06B8A46F6308}"/>
  </bookViews>
  <sheets>
    <sheet name="E-6.1" sheetId="1" r:id="rId1"/>
    <sheet name="E-6.17" sheetId="2" r:id="rId2"/>
    <sheet name="C-4" sheetId="3" r:id="rId3"/>
    <sheet name="C-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2" i="2"/>
  <c r="G7" i="3"/>
  <c r="F7" i="3"/>
  <c r="G3" i="3"/>
  <c r="F3" i="3"/>
  <c r="E9" i="3"/>
  <c r="A2" i="4"/>
  <c r="E8" i="3"/>
  <c r="E7" i="3"/>
  <c r="E5" i="3"/>
  <c r="E4" i="3"/>
  <c r="E3" i="3"/>
  <c r="E2" i="3"/>
  <c r="B6" i="2"/>
  <c r="B5" i="2"/>
  <c r="C5" i="2"/>
  <c r="D3" i="2"/>
  <c r="D2" i="2"/>
  <c r="C3" i="2"/>
  <c r="C6" i="2" s="1"/>
  <c r="C2" i="2"/>
  <c r="B3" i="1"/>
  <c r="B2" i="1"/>
  <c r="C11" i="3" l="1" a="1"/>
  <c r="C11" i="3" s="1"/>
  <c r="B2" i="3" a="1"/>
  <c r="B2" i="3" s="1"/>
  <c r="C7" i="3" a="1"/>
  <c r="C7" i="3" s="1"/>
  <c r="C9" i="3" a="1"/>
  <c r="C9" i="3" s="1"/>
  <c r="C8" i="3" a="1"/>
  <c r="C8" i="3" s="1"/>
  <c r="C4" i="3" a="1"/>
  <c r="C4" i="3" s="1"/>
  <c r="C6" i="3" a="1"/>
  <c r="C6" i="3" s="1"/>
  <c r="C5" i="3" a="1"/>
  <c r="C5" i="3" s="1"/>
  <c r="C3" i="3" a="1"/>
  <c r="C3" i="3" s="1"/>
  <c r="C2" i="3" a="1"/>
  <c r="C2" i="3" s="1"/>
  <c r="C10" i="3" a="1"/>
  <c r="C10" i="3" s="1"/>
  <c r="E7" i="2"/>
  <c r="D5" i="2"/>
  <c r="D6" i="2"/>
  <c r="B3" i="3" l="1" a="1"/>
  <c r="B3" i="3" s="1"/>
  <c r="B4" i="3" a="1"/>
  <c r="B4" i="3" s="1"/>
  <c r="B11" i="3" a="1"/>
  <c r="B11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E8" i="2"/>
  <c r="E9" i="2"/>
  <c r="E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<sst xmlns="http://schemas.openxmlformats.org/spreadsheetml/2006/main" count="22" uniqueCount="19">
  <si>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n</t>
    <phoneticPr fontId="1" type="noConversion"/>
  </si>
  <si>
    <t>sigma</t>
    <phoneticPr fontId="1" type="noConversion"/>
  </si>
  <si>
    <t>all</t>
    <phoneticPr fontId="1" type="noConversion"/>
  </si>
  <si>
    <t>ft</t>
    <phoneticPr fontId="1" type="noConversion"/>
  </si>
  <si>
    <t>length</t>
    <phoneticPr fontId="1" type="noConversion"/>
  </si>
  <si>
    <t>width</t>
    <phoneticPr fontId="1" type="noConversion"/>
  </si>
  <si>
    <t>m</t>
    <phoneticPr fontId="1" type="noConversion"/>
  </si>
  <si>
    <t>km</t>
    <phoneticPr fontId="1" type="noConversion"/>
  </si>
  <si>
    <t>Perimeter</t>
    <phoneticPr fontId="1" type="noConversion"/>
  </si>
  <si>
    <t>Area</t>
    <phoneticPr fontId="1" type="noConversion"/>
  </si>
  <si>
    <t>SD_P</t>
    <phoneticPr fontId="1" type="noConversion"/>
  </si>
  <si>
    <t>error(mm)</t>
    <phoneticPr fontId="1" type="noConversion"/>
  </si>
  <si>
    <t>SD_A</t>
    <phoneticPr fontId="1" type="noConversion"/>
  </si>
  <si>
    <t>SD_PA</t>
    <phoneticPr fontId="1" type="noConversion"/>
  </si>
  <si>
    <t>S</t>
    <phoneticPr fontId="1" type="noConversion"/>
  </si>
  <si>
    <t>x</t>
    <phoneticPr fontId="1" type="noConversion"/>
  </si>
  <si>
    <t>mean</t>
    <phoneticPr fontId="1" type="noConversion"/>
  </si>
  <si>
    <t>SD</t>
    <phoneticPr fontId="1" type="noConversion"/>
  </si>
  <si>
    <t>最或是值中誤差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</si>
</sst>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3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12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68E-2CE5-4EBB-B6D5-970E955137CB}">
  <dimension ref="A1:B3"/>
  <sheetViews>
    <sheetView workbookViewId="0">
      <selection activeCell="B3" sqref="B3"/>
    </sheetView>
  </sheetViews>
  <sheetFormatPr defaultRowHeight="15.5" x14ac:dyDescent="0.35"/>
  <sheetData>
    <row r="1" spans="1:2" x14ac:dyDescent="0.35">
      <c r="A1" t="s">
        <v>0</v>
      </c>
      <c r="B1">
        <v>42</v>
      </c>
    </row>
    <row r="2" spans="1:2" x14ac:dyDescent="0.35">
      <c r="A2" t="s">
        <v>1</v>
      </c>
      <c r="B2">
        <f>2.5</f>
        <v>2.5</v>
      </c>
    </row>
    <row r="3" spans="1:2" x14ac:dyDescent="0.35">
      <c r="A3" t="s">
        <v>2</v>
      </c>
      <c r="B3" s="1">
        <f>B2*SQRT(2*42)</f>
        <v>22.912878474779198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7CB7-BA9F-44EA-9053-9C4BE8A80E94}">
  <dimension ref="A1:E10"/>
  <sheetViews>
    <sheetView tabSelected="1" workbookViewId="0">
      <selection activeCell="E7" sqref="E7"/>
    </sheetView>
  </sheetViews>
  <sheetFormatPr defaultRowHeight="15.5" x14ac:dyDescent="0.35"/>
  <sheetData>
    <row r="1" spans="1:5" x14ac:dyDescent="0.35">
      <c r="B1" t="s">
        <v>3</v>
      </c>
      <c r="C1" t="s">
        <v>6</v>
      </c>
      <c r="D1" t="s">
        <v>7</v>
      </c>
      <c r="E1" t="s">
        <v>11</v>
      </c>
    </row>
    <row r="2" spans="1:5" x14ac:dyDescent="0.35">
      <c r="A2" t="s">
        <v>4</v>
      </c>
      <c r="B2">
        <v>5280.05</v>
      </c>
      <c r="C2">
        <f>B2*0.3048</f>
        <v>1609.3592400000002</v>
      </c>
      <c r="D2" s="1">
        <f>C2/1000</f>
        <v>1.6093592400000003</v>
      </c>
      <c r="E2" s="1">
        <f>SQRT(5^2+(5*D2)^2)</f>
        <v>9.4736966958170274</v>
      </c>
    </row>
    <row r="3" spans="1:5" x14ac:dyDescent="0.35">
      <c r="A3" t="s">
        <v>5</v>
      </c>
      <c r="B3">
        <v>840.2</v>
      </c>
      <c r="C3">
        <f>B3*0.3048</f>
        <v>256.09296000000001</v>
      </c>
      <c r="D3" s="1">
        <f>C3/1000</f>
        <v>0.25609295999999998</v>
      </c>
      <c r="E3" s="1">
        <f>SQRT(5^2+(5*D3)^2)</f>
        <v>5.1613554522081735</v>
      </c>
    </row>
    <row r="5" spans="1:5" x14ac:dyDescent="0.35">
      <c r="A5" t="s">
        <v>8</v>
      </c>
      <c r="B5">
        <f t="shared" ref="B5:C5" si="0">PI()*B3+2*B2</f>
        <v>13199.666147546144</v>
      </c>
      <c r="C5">
        <f t="shared" si="0"/>
        <v>4023.258241772065</v>
      </c>
      <c r="D5" s="1">
        <f>PI()*D3+2*D2</f>
        <v>4.0232582417720657</v>
      </c>
    </row>
    <row r="6" spans="1:5" x14ac:dyDescent="0.35">
      <c r="A6" t="s">
        <v>9</v>
      </c>
      <c r="B6">
        <f>PI()*(B3/2)^2+B3*B2</f>
        <v>4990738.8792920681</v>
      </c>
      <c r="C6">
        <f t="shared" ref="C6:D6" si="1">PI()*(C3/2)^2+C3*C2</f>
        <v>463654.81373242621</v>
      </c>
      <c r="D6" s="1">
        <f t="shared" si="1"/>
        <v>0.46365481373242617</v>
      </c>
    </row>
    <row r="7" spans="1:5" x14ac:dyDescent="0.35">
      <c r="A7" t="s">
        <v>10</v>
      </c>
      <c r="E7" s="1">
        <f>SQRT((PI()*E3)^2+(2*E2)^2)</f>
        <v>24.938442855787489</v>
      </c>
    </row>
    <row r="8" spans="1:5" x14ac:dyDescent="0.35">
      <c r="A8" t="s">
        <v>12</v>
      </c>
      <c r="E8" s="1">
        <f>SQRT((1/2*PI()*D3+D2)^2*E3^2+(D3)^2*(E2)^2)</f>
        <v>10.662426202357342</v>
      </c>
    </row>
    <row r="9" spans="1:5" x14ac:dyDescent="0.35">
      <c r="A9" t="s">
        <v>13</v>
      </c>
      <c r="E9">
        <f>PI()*(D2+D3*PI()/2)*E3^2+2*D3*E2^2</f>
        <v>214.32389305397712</v>
      </c>
    </row>
    <row r="10" spans="1:5" x14ac:dyDescent="0.35">
      <c r="A10" t="s">
        <v>14</v>
      </c>
      <c r="E10" s="1">
        <f>E9/E8/E7</f>
        <v>0.80601888639376018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9A04-3DF3-46F6-BAA6-987F7B83F468}">
  <dimension ref="A1:G11"/>
  <sheetViews>
    <sheetView workbookViewId="0">
      <selection activeCell="C8" sqref="C8"/>
    </sheetView>
  </sheetViews>
  <sheetFormatPr defaultRowHeight="15.5" x14ac:dyDescent="0.35"/>
  <sheetData>
    <row r="1" spans="1:7" x14ac:dyDescent="0.35">
      <c r="A1" t="s">
        <v>15</v>
      </c>
    </row>
    <row r="2" spans="1:7" x14ac:dyDescent="0.35">
      <c r="A2" s="2">
        <v>120.53</v>
      </c>
      <c r="B2" t="str" cm="1">
        <f t="array" ref="B2">_xlfn.IFS(A2&lt;$F$3,"T",A2&gt;$G$3,"T",TRUE,"F")</f>
        <v>F</v>
      </c>
      <c r="C2" t="str" cm="1">
        <f t="array" ref="C2">_xlfn.IFS(A2&lt;$F$7,"T",A2&gt;$G$7,"T",TRUE,"F")</f>
        <v>F</v>
      </c>
      <c r="D2" t="s">
        <v>0</v>
      </c>
      <c r="E2">
        <f>COUNT(A2:A11)</f>
        <v>10</v>
      </c>
    </row>
    <row r="3" spans="1:7" x14ac:dyDescent="0.35">
      <c r="A3" s="2">
        <v>120.45</v>
      </c>
      <c r="B3" t="str" cm="1">
        <f t="array" ref="B3">_xlfn.IFS(A3&lt;$F$3,"T",A3&gt;$G$3,"T",TRUE,"F")</f>
        <v>F</v>
      </c>
      <c r="C3" t="str" cm="1">
        <f t="array" ref="C3">_xlfn.IFS(A3&lt;$F$7,"T",A3&gt;$G$7,"T",TRUE,"F")</f>
        <v>F</v>
      </c>
      <c r="D3" t="s">
        <v>16</v>
      </c>
      <c r="E3" s="2">
        <f>AVERAGE(A2:A11)</f>
        <v>120.51299999999999</v>
      </c>
      <c r="F3">
        <f>E3-2.57*E4</f>
        <v>120.33125336652972</v>
      </c>
      <c r="G3">
        <f>E3+2.57*E4</f>
        <v>120.69474663347026</v>
      </c>
    </row>
    <row r="4" spans="1:7" x14ac:dyDescent="0.35">
      <c r="A4" s="2">
        <v>120.57</v>
      </c>
      <c r="B4" t="str" cm="1">
        <f t="array" ref="B4">_xlfn.IFS(A4&lt;$F$3,"T",A4&gt;$G$3,"T",TRUE,"F")</f>
        <v>F</v>
      </c>
      <c r="C4" t="str" cm="1">
        <f t="array" ref="C4">_xlfn.IFS(A4&lt;$F$7,"T",A4&gt;$G$7,"T",TRUE,"F")</f>
        <v>F</v>
      </c>
      <c r="D4" t="s">
        <v>17</v>
      </c>
      <c r="E4" s="1">
        <f>_xlfn.STDEV.S(A2:A11)</f>
        <v>7.0718534424227916E-2</v>
      </c>
    </row>
    <row r="5" spans="1:7" ht="17" x14ac:dyDescent="0.35">
      <c r="A5" s="2">
        <v>120.42</v>
      </c>
      <c r="B5" t="str" cm="1">
        <f t="array" ref="B5">_xlfn.IFS(A5&lt;$F$3,"T",A5&gt;$G$3,"T",TRUE,"F")</f>
        <v>F</v>
      </c>
      <c r="C5" t="str" cm="1">
        <f t="array" ref="C5">_xlfn.IFS(A5&lt;$F$7,"T",A5&gt;$G$7,"T",TRUE,"F")</f>
        <v>F</v>
      </c>
      <c r="D5" s="3" t="s">
        <v>18</v>
      </c>
      <c r="E5" s="1">
        <f>E4/SQRT(E2)</f>
        <v>2.2363164156958444E-2</v>
      </c>
    </row>
    <row r="6" spans="1:7" x14ac:dyDescent="0.35">
      <c r="A6" s="2">
        <v>120.54</v>
      </c>
      <c r="B6" t="str" cm="1">
        <f t="array" ref="B6">_xlfn.IFS(A6&lt;$F$3,"T",A6&gt;$G$3,"T",TRUE,"F")</f>
        <v>F</v>
      </c>
      <c r="C6" t="str" cm="1">
        <f t="array" ref="C6">_xlfn.IFS(A6&lt;$F$7,"T",A6&gt;$G$7,"T",TRUE,"F")</f>
        <v>F</v>
      </c>
    </row>
    <row r="7" spans="1:7" x14ac:dyDescent="0.35">
      <c r="A7" s="2">
        <v>120.58</v>
      </c>
      <c r="B7" t="str" cm="1">
        <f t="array" ref="B7">_xlfn.IFS(A7&lt;$F$3,"T",A7&gt;$G$3,"T",TRUE,"F")</f>
        <v>F</v>
      </c>
      <c r="C7" t="str" cm="1">
        <f t="array" ref="C7">_xlfn.IFS(A7&lt;$F$7,"T",A7&gt;$G$7,"T",TRUE,"F")</f>
        <v>F</v>
      </c>
      <c r="D7" t="s">
        <v>17</v>
      </c>
      <c r="E7">
        <f>0.05</f>
        <v>0.05</v>
      </c>
      <c r="F7" s="1">
        <f>E3-2.57*E7</f>
        <v>120.38449999999999</v>
      </c>
      <c r="G7" s="1">
        <f>E3+2.57*E7</f>
        <v>120.64149999999999</v>
      </c>
    </row>
    <row r="8" spans="1:7" x14ac:dyDescent="0.35">
      <c r="A8" s="2">
        <v>120.4</v>
      </c>
      <c r="B8" t="str" cm="1">
        <f t="array" ref="B8">_xlfn.IFS(A8&lt;$F$3,"T",A8&gt;$G$3,"T",TRUE,"F")</f>
        <v>F</v>
      </c>
      <c r="C8" s="5" t="str" cm="1">
        <f t="array" ref="C8">_xlfn.IFS(A8&lt;$F$7,"T",A8&gt;$G$7,"T",TRUE,"F")</f>
        <v>F</v>
      </c>
      <c r="D8" t="s">
        <v>16</v>
      </c>
      <c r="E8" s="2">
        <f>AVERAGE(A2:A7,A9:A11)</f>
        <v>120.52555555555556</v>
      </c>
    </row>
    <row r="9" spans="1:7" x14ac:dyDescent="0.35">
      <c r="A9" s="2">
        <v>120.6</v>
      </c>
      <c r="B9" t="str" cm="1">
        <f t="array" ref="B9">_xlfn.IFS(A9&lt;$F$3,"T",A9&gt;$G$3,"T",TRUE,"F")</f>
        <v>F</v>
      </c>
      <c r="C9" t="str" cm="1">
        <f t="array" ref="C9">_xlfn.IFS(A9&lt;$F$7,"T",A9&gt;$G$7,"T",TRUE,"F")</f>
        <v>F</v>
      </c>
      <c r="E9" s="4">
        <f>E7/SQRT(10)</f>
        <v>1.5811388300841896E-2</v>
      </c>
    </row>
    <row r="10" spans="1:7" x14ac:dyDescent="0.35">
      <c r="A10" s="2">
        <v>120.48</v>
      </c>
      <c r="B10" t="str" cm="1">
        <f t="array" ref="B10">_xlfn.IFS(A10&lt;$F$3,"T",A10&gt;$G$3,"T",TRUE,"F")</f>
        <v>F</v>
      </c>
      <c r="C10" t="str" cm="1">
        <f t="array" ref="C10">_xlfn.IFS(A10&lt;$F$7,"T",A10&gt;$G$7,"T",TRUE,"F")</f>
        <v>F</v>
      </c>
      <c r="E10" s="4"/>
    </row>
    <row r="11" spans="1:7" x14ac:dyDescent="0.35">
      <c r="A11" s="2">
        <v>120.56</v>
      </c>
      <c r="B11" t="str" cm="1">
        <f t="array" ref="B11">_xlfn.IFS(A11&lt;$F$3,"T",A11&gt;$G$3,"T",TRUE,"F")</f>
        <v>F</v>
      </c>
      <c r="C11" t="str" cm="1">
        <f t="array" ref="C11">_xlfn.IFS(A11&lt;$F$7,"T",A11&gt;$G$7,"T",TRUE,"F")</f>
        <v>F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5FC-9A89-41A3-B440-95A7691DAC51}">
  <dimension ref="A1:A2"/>
  <sheetViews>
    <sheetView workbookViewId="0">
      <selection activeCell="A2" sqref="A2"/>
    </sheetView>
  </sheetViews>
  <sheetFormatPr defaultRowHeight="15.5" x14ac:dyDescent="0.35"/>
  <sheetData>
    <row r="1" spans="1:1" x14ac:dyDescent="0.35">
      <c r="A1">
        <v>10</v>
      </c>
    </row>
    <row r="2" spans="1:1" x14ac:dyDescent="0.35">
      <c r="A2" s="4">
        <f>SQRT(3/2)*A1</f>
        <v>12.24744871391589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E-6.1</vt:lpstr>
      <vt:lpstr>E-6.17</vt:lpstr>
      <vt:lpstr>C-4</vt:lpstr>
      <vt:lpstr>C-9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2022-03-18T12:30:39Z</dcterms:created>
  <dcterms:modified xsi:type="dcterms:W3CDTF">2022-03-23T10:48:09Z</dcterms:modified>
</cp:coreProperties>
</file>