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ong\培训\EXCEL\"/>
    </mc:Choice>
  </mc:AlternateContent>
  <bookViews>
    <workbookView xWindow="240" yWindow="75" windowWidth="11760" windowHeight="6990" tabRatio="881" firstSheet="1" activeTab="11"/>
  </bookViews>
  <sheets>
    <sheet name="柏拉图" sheetId="16" r:id="rId1"/>
    <sheet name="indirect&amp;double pie" sheetId="4" r:id="rId2"/>
    <sheet name="甘特图" sheetId="20" r:id="rId3"/>
    <sheet name="Information" sheetId="1" r:id="rId4"/>
    <sheet name="Department" sheetId="2" r:id="rId5"/>
    <sheet name="Sheet3" sheetId="3" state="hidden" r:id="rId6"/>
    <sheet name="mutiple chart" sheetId="5" r:id="rId7"/>
    <sheet name="formula &amp; con format" sheetId="6" r:id="rId8"/>
    <sheet name="中文大写" sheetId="7" r:id="rId9"/>
    <sheet name="复合饼图" sheetId="8" r:id="rId10"/>
    <sheet name="Sheet7" sheetId="9" r:id="rId11"/>
    <sheet name="Sheet8" sheetId="10" r:id="rId12"/>
    <sheet name="Sheet9" sheetId="11" r:id="rId13"/>
    <sheet name="Sheet10" sheetId="12" r:id="rId14"/>
    <sheet name="Sheet11" sheetId="13" r:id="rId15"/>
    <sheet name="Sheet12" sheetId="14" r:id="rId16"/>
    <sheet name="Sheet13" sheetId="15" r:id="rId17"/>
    <sheet name="Sheet14" sheetId="18" r:id="rId18"/>
    <sheet name="Sheet15" sheetId="19" r:id="rId19"/>
  </sheets>
  <definedNames>
    <definedName name="_xlnm._FilterDatabase" localSheetId="7" hidden="1">'formula &amp; con format'!$A$41:$B$57</definedName>
    <definedName name="_xlnm._FilterDatabase" localSheetId="12" hidden="1">Sheet9!$A$21:$B$36</definedName>
    <definedName name="a">Department!$I$3:$I$8</definedName>
    <definedName name="aa">Department!$I$3:$I$8</definedName>
    <definedName name="area">Sheet13!$A$1:$E$1</definedName>
    <definedName name="db">Sheet13!$C$2:$C$4</definedName>
    <definedName name="h">Sheet7!$C$1:$C$11</definedName>
    <definedName name="half">'indirect&amp;double pie'!$B$19:$C$22</definedName>
    <definedName name="hb">'indirect&amp;double pie'!$B$2:$B$4</definedName>
    <definedName name="hd">'indirect&amp;double pie'!$A$2:$A$4</definedName>
    <definedName name="hn">'indirect&amp;double pie'!$C$2:$C$4</definedName>
    <definedName name="hu">'indirect&amp;double pie'!$B$13:$C$16</definedName>
    <definedName name="me">复合饼图!$A$9:$D$23</definedName>
    <definedName name="my">Sheet7!$C$8:$D$20</definedName>
    <definedName name="p">Sheet7!$C$8:$D$16</definedName>
    <definedName name="rate">Sheet15!$B$2:$C$8</definedName>
    <definedName name="sale">Sheet10!$A$1:$C$6</definedName>
    <definedName name="usd">Sheet15!$C$2</definedName>
    <definedName name="xb">'indirect&amp;double pie'!$D$2:$D$4</definedName>
    <definedName name="xib">Sheet13!$A$2:$A$4</definedName>
    <definedName name="xn">Sheet13!$B$2:$B$4</definedName>
  </definedNames>
  <calcPr calcId="152511"/>
</workbook>
</file>

<file path=xl/calcChain.xml><?xml version="1.0" encoding="utf-8"?>
<calcChain xmlns="http://schemas.openxmlformats.org/spreadsheetml/2006/main">
  <c r="D4" i="20" l="1"/>
  <c r="C5" i="20" s="1"/>
  <c r="D5" i="20" s="1"/>
  <c r="C6" i="20" s="1"/>
  <c r="D6" i="20" s="1"/>
  <c r="C8" i="20" s="1"/>
  <c r="D8" i="20" s="1"/>
  <c r="C9" i="20" s="1"/>
  <c r="D9" i="20" s="1"/>
  <c r="C11" i="20" s="1"/>
  <c r="D11" i="20" s="1"/>
  <c r="C12" i="20" s="1"/>
  <c r="D12" i="20" s="1"/>
  <c r="C13" i="20" s="1"/>
  <c r="D13" i="20" s="1"/>
  <c r="E7" i="10" a="1"/>
  <c r="E7" i="10" l="1"/>
  <c r="B21" i="19"/>
  <c r="D5" i="18"/>
  <c r="C21" i="19" a="1"/>
  <c r="C21" i="19" l="1"/>
  <c r="D25" i="4"/>
  <c r="D3" i="16" l="1"/>
  <c r="E3" i="16"/>
  <c r="D4" i="16"/>
  <c r="E4" i="16" s="1"/>
  <c r="D5" i="16"/>
  <c r="E5" i="16" s="1"/>
  <c r="D6" i="16"/>
  <c r="D7" i="16"/>
  <c r="D8" i="16"/>
  <c r="E7" i="16" l="1"/>
  <c r="E6" i="16"/>
  <c r="G11" i="8" l="1"/>
  <c r="G12" i="8"/>
  <c r="G13" i="8"/>
  <c r="G14" i="8"/>
  <c r="G15" i="8"/>
  <c r="G16" i="8"/>
  <c r="G17" i="8"/>
  <c r="G18" i="8"/>
  <c r="G19" i="8"/>
  <c r="G20" i="8"/>
  <c r="G21" i="8"/>
  <c r="G22" i="8"/>
  <c r="G23" i="8"/>
  <c r="G10" i="8"/>
  <c r="I10" i="8"/>
  <c r="D7" i="10" l="1"/>
  <c r="C34" i="7"/>
  <c r="E16" i="9" l="1" a="1"/>
  <c r="E16" i="9" s="1"/>
  <c r="B4" i="13"/>
  <c r="D9" i="12"/>
  <c r="D8" i="12"/>
  <c r="B24" i="9"/>
  <c r="B13" i="14" a="1"/>
  <c r="B13" i="14" l="1"/>
  <c r="A15" i="9"/>
  <c r="B16" i="9" s="1"/>
  <c r="A14" i="9"/>
  <c r="A13" i="9"/>
  <c r="B12" i="9"/>
  <c r="A11" i="9"/>
  <c r="A9" i="9"/>
  <c r="A2" i="9"/>
  <c r="A7" i="9" s="1"/>
  <c r="A8" i="9" l="1"/>
  <c r="B3" i="11" l="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2" i="11"/>
  <c r="C26" i="9" l="1"/>
  <c r="C27" i="9" s="1"/>
  <c r="C28" i="9" s="1"/>
  <c r="C30" i="9"/>
  <c r="C31" i="9" s="1"/>
  <c r="C33" i="9"/>
  <c r="C34" i="9" s="1"/>
  <c r="C35" i="9" s="1"/>
  <c r="A26" i="9"/>
  <c r="A28" i="9"/>
  <c r="A27" i="9"/>
  <c r="A12" i="9"/>
  <c r="A6" i="9"/>
  <c r="A4" i="9"/>
  <c r="A5" i="9" l="1"/>
  <c r="B7" i="8"/>
  <c r="D28" i="6" l="1"/>
  <c r="D29" i="6"/>
  <c r="D31" i="6"/>
  <c r="D32" i="6"/>
  <c r="D33" i="6"/>
  <c r="D34" i="6"/>
  <c r="D35" i="6"/>
  <c r="D36" i="6"/>
  <c r="D37" i="6"/>
  <c r="D38" i="6"/>
  <c r="D39" i="6"/>
  <c r="D30" i="6"/>
  <c r="C29" i="6"/>
  <c r="C30" i="6"/>
  <c r="C31" i="6"/>
  <c r="C32" i="6"/>
  <c r="C33" i="6"/>
  <c r="C34" i="6"/>
  <c r="C35" i="6"/>
  <c r="C36" i="6"/>
  <c r="C37" i="6"/>
  <c r="C38" i="6"/>
  <c r="C39" i="6"/>
  <c r="C28" i="6"/>
  <c r="D20" i="6" a="1"/>
  <c r="D20" i="6" s="1"/>
  <c r="D19" i="6" a="1"/>
  <c r="D19" i="6" s="1"/>
  <c r="D18" i="6"/>
  <c r="D17" i="6"/>
  <c r="A14" i="6" l="1"/>
  <c r="A10" i="6"/>
  <c r="A12" i="6"/>
  <c r="A13" i="6" s="1"/>
  <c r="A11" i="6"/>
  <c r="A9" i="6"/>
  <c r="A6" i="6"/>
  <c r="A7" i="6" s="1"/>
  <c r="A2" i="6"/>
  <c r="A4" i="6" s="1"/>
  <c r="B50" i="5"/>
  <c r="B52" i="5"/>
  <c r="B53" i="5"/>
  <c r="B48" i="5"/>
  <c r="B49" i="5"/>
  <c r="B51" i="5"/>
  <c r="B47" i="5"/>
  <c r="A5" i="6" l="1"/>
  <c r="B33" i="5"/>
  <c r="A33" i="5"/>
  <c r="C26" i="5"/>
  <c r="C27" i="5"/>
  <c r="C28" i="5"/>
  <c r="C29" i="5"/>
  <c r="C30" i="5"/>
  <c r="C31" i="5"/>
  <c r="C32" i="5"/>
  <c r="C25" i="5"/>
  <c r="C33" i="5" l="1"/>
</calcChain>
</file>

<file path=xl/comments1.xml><?xml version="1.0" encoding="utf-8"?>
<comments xmlns="http://schemas.openxmlformats.org/spreadsheetml/2006/main">
  <authors>
    <author>cheng</author>
  </authors>
  <commentList>
    <comment ref="A4" authorId="0" shapeId="0">
      <text>
        <r>
          <rPr>
            <b/>
            <sz val="8"/>
            <color indexed="81"/>
            <rFont val="Tahoma"/>
            <family val="2"/>
          </rPr>
          <t>cheng: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宋体"/>
            <family val="3"/>
            <charset val="134"/>
          </rPr>
          <t>显示为</t>
        </r>
        <r>
          <rPr>
            <sz val="8"/>
            <color indexed="81"/>
            <rFont val="Tahoma"/>
            <family val="2"/>
          </rPr>
          <t>001</t>
        </r>
        <r>
          <rPr>
            <sz val="8"/>
            <color indexed="81"/>
            <rFont val="宋体"/>
            <family val="3"/>
            <charset val="134"/>
          </rPr>
          <t>，</t>
        </r>
        <r>
          <rPr>
            <sz val="8"/>
            <color indexed="81"/>
            <rFont val="Tahoma"/>
            <family val="2"/>
          </rPr>
          <t>002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cheng:</t>
        </r>
        <r>
          <rPr>
            <sz val="9"/>
            <color indexed="81"/>
            <rFont val="宋体"/>
            <family val="3"/>
            <charset val="134"/>
          </rPr>
          <t xml:space="preserve">
输入法自动切换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cheng:</t>
        </r>
        <r>
          <rPr>
            <sz val="9"/>
            <color indexed="81"/>
            <rFont val="宋体"/>
            <family val="3"/>
            <charset val="134"/>
          </rPr>
          <t xml:space="preserve">
输入法自动切换</t>
        </r>
      </text>
    </commen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cheng:</t>
        </r>
        <r>
          <rPr>
            <sz val="9"/>
            <color indexed="81"/>
            <rFont val="宋体"/>
            <family val="3"/>
            <charset val="134"/>
          </rPr>
          <t xml:space="preserve">
下拉菜单</t>
        </r>
      </text>
    </comment>
    <comment ref="E4" authorId="0" shapeId="0">
      <text>
        <r>
          <rPr>
            <b/>
            <sz val="9"/>
            <color indexed="81"/>
            <rFont val="宋体"/>
            <family val="3"/>
            <charset val="134"/>
          </rPr>
          <t>cheng:</t>
        </r>
        <r>
          <rPr>
            <sz val="9"/>
            <color indexed="81"/>
            <rFont val="宋体"/>
            <family val="3"/>
            <charset val="134"/>
          </rPr>
          <t xml:space="preserve">
必须填日期</t>
        </r>
      </text>
    </comment>
    <comment ref="F4" authorId="0" shapeId="0">
      <text>
        <r>
          <rPr>
            <b/>
            <sz val="9"/>
            <color indexed="81"/>
            <rFont val="宋体"/>
            <family val="3"/>
            <charset val="134"/>
          </rPr>
          <t>cheng:</t>
        </r>
        <r>
          <rPr>
            <sz val="9"/>
            <color indexed="81"/>
            <rFont val="宋体"/>
            <family val="3"/>
            <charset val="134"/>
          </rPr>
          <t xml:space="preserve">
下拉菜单</t>
        </r>
      </text>
    </comment>
    <comment ref="H4" authorId="0" shapeId="0">
      <text>
        <r>
          <rPr>
            <b/>
            <sz val="9"/>
            <color indexed="81"/>
            <rFont val="宋体"/>
            <family val="3"/>
            <charset val="134"/>
          </rPr>
          <t>cheng:</t>
        </r>
        <r>
          <rPr>
            <sz val="9"/>
            <color indexed="81"/>
            <rFont val="宋体"/>
            <family val="3"/>
            <charset val="134"/>
          </rPr>
          <t xml:space="preserve">
150以上，200以下，
并有出错提示，允许输入错误值</t>
        </r>
      </text>
    </comment>
    <comment ref="I4" authorId="0" shapeId="0">
      <text>
        <r>
          <rPr>
            <b/>
            <sz val="9"/>
            <color indexed="81"/>
            <rFont val="宋体"/>
            <family val="3"/>
            <charset val="134"/>
          </rPr>
          <t>cheng:</t>
        </r>
        <r>
          <rPr>
            <sz val="9"/>
            <color indexed="81"/>
            <rFont val="宋体"/>
            <family val="3"/>
            <charset val="134"/>
          </rPr>
          <t xml:space="preserve">
必须6位</t>
        </r>
      </text>
    </comment>
  </commentList>
</comments>
</file>

<file path=xl/sharedStrings.xml><?xml version="1.0" encoding="utf-8"?>
<sst xmlns="http://schemas.openxmlformats.org/spreadsheetml/2006/main" count="277" uniqueCount="215">
  <si>
    <t>员工信息录入表单</t>
    <phoneticPr fontId="4" type="noConversion"/>
  </si>
  <si>
    <t>总经办</t>
    <phoneticPr fontId="4" type="noConversion"/>
  </si>
  <si>
    <t>销售部</t>
    <phoneticPr fontId="4" type="noConversion"/>
  </si>
  <si>
    <t>信息部</t>
    <phoneticPr fontId="4" type="noConversion"/>
  </si>
  <si>
    <t>采购部</t>
    <phoneticPr fontId="4" type="noConversion"/>
  </si>
  <si>
    <t>总务客</t>
    <phoneticPr fontId="4" type="noConversion"/>
  </si>
  <si>
    <t>人事部</t>
    <phoneticPr fontId="4" type="noConversion"/>
  </si>
  <si>
    <t>ID</t>
    <phoneticPr fontId="4" type="noConversion"/>
  </si>
  <si>
    <t>Name</t>
    <phoneticPr fontId="4" type="noConversion"/>
  </si>
  <si>
    <t>English name</t>
    <phoneticPr fontId="4" type="noConversion"/>
  </si>
  <si>
    <t>Sex</t>
    <phoneticPr fontId="4" type="noConversion"/>
  </si>
  <si>
    <t>Birthday</t>
    <phoneticPr fontId="4" type="noConversion"/>
  </si>
  <si>
    <t>Department</t>
    <phoneticPr fontId="4" type="noConversion"/>
  </si>
  <si>
    <t>Zip code</t>
    <phoneticPr fontId="4" type="noConversion"/>
  </si>
  <si>
    <t>Associate degree</t>
  </si>
  <si>
    <t>Height</t>
    <phoneticPr fontId="4" type="noConversion"/>
  </si>
  <si>
    <t>专科</t>
    <phoneticPr fontId="4" type="noConversion"/>
  </si>
  <si>
    <t>本科</t>
    <phoneticPr fontId="4" type="noConversion"/>
  </si>
  <si>
    <t>硕士</t>
    <phoneticPr fontId="4" type="noConversion"/>
  </si>
  <si>
    <t>博士</t>
    <phoneticPr fontId="4" type="noConversion"/>
  </si>
  <si>
    <r>
      <t>h</t>
    </r>
    <r>
      <rPr>
        <sz val="12"/>
        <rFont val="宋体"/>
        <family val="3"/>
        <charset val="134"/>
      </rPr>
      <t>d</t>
    </r>
    <phoneticPr fontId="4" type="noConversion"/>
  </si>
  <si>
    <t>上海</t>
    <phoneticPr fontId="4" type="noConversion"/>
  </si>
  <si>
    <t>江苏</t>
    <phoneticPr fontId="4" type="noConversion"/>
  </si>
  <si>
    <t>浙江</t>
    <phoneticPr fontId="4" type="noConversion"/>
  </si>
  <si>
    <r>
      <t>h</t>
    </r>
    <r>
      <rPr>
        <sz val="12"/>
        <rFont val="宋体"/>
        <family val="3"/>
        <charset val="134"/>
      </rPr>
      <t>b</t>
    </r>
    <phoneticPr fontId="4" type="noConversion"/>
  </si>
  <si>
    <t>北京</t>
    <phoneticPr fontId="4" type="noConversion"/>
  </si>
  <si>
    <t>天津</t>
    <phoneticPr fontId="4" type="noConversion"/>
  </si>
  <si>
    <t>河北</t>
    <phoneticPr fontId="4" type="noConversion"/>
  </si>
  <si>
    <t>hn</t>
    <phoneticPr fontId="4" type="noConversion"/>
  </si>
  <si>
    <t>广东</t>
    <phoneticPr fontId="4" type="noConversion"/>
  </si>
  <si>
    <t>广西</t>
    <phoneticPr fontId="4" type="noConversion"/>
  </si>
  <si>
    <t>海南</t>
    <phoneticPr fontId="4" type="noConversion"/>
  </si>
  <si>
    <t>xb</t>
    <phoneticPr fontId="4" type="noConversion"/>
  </si>
  <si>
    <t>陕西</t>
    <phoneticPr fontId="4" type="noConversion"/>
  </si>
  <si>
    <t>甘肃</t>
    <phoneticPr fontId="4" type="noConversion"/>
  </si>
  <si>
    <t>青海</t>
    <phoneticPr fontId="4" type="noConversion"/>
  </si>
  <si>
    <t>初始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</si>
  <si>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</si>
  <si>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</si>
  <si>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</si>
  <si>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最终</t>
    <phoneticPr fontId="4" type="noConversion"/>
  </si>
  <si>
    <t>销售额</t>
    <phoneticPr fontId="4" type="noConversion"/>
  </si>
  <si>
    <t>成本</t>
    <phoneticPr fontId="4" type="noConversion"/>
  </si>
  <si>
    <t>利润率</t>
    <phoneticPr fontId="4" type="noConversion"/>
  </si>
  <si>
    <t>月份</t>
    <phoneticPr fontId="4" type="noConversion"/>
  </si>
  <si>
    <t>销量</t>
    <phoneticPr fontId="4" type="noConversion"/>
  </si>
  <si>
    <t>三月</t>
    <phoneticPr fontId="4" type="noConversion"/>
  </si>
  <si>
    <t>四月</t>
  </si>
  <si>
    <t>五月</t>
  </si>
  <si>
    <t>六月</t>
  </si>
  <si>
    <t>七月</t>
  </si>
  <si>
    <t>八月</t>
  </si>
  <si>
    <t>九月</t>
  </si>
  <si>
    <t>十月</t>
  </si>
  <si>
    <t>趋势</t>
    <phoneticPr fontId="4" type="noConversion"/>
  </si>
  <si>
    <t>上海</t>
    <phoneticPr fontId="4" type="noConversion"/>
  </si>
  <si>
    <t>江苏</t>
    <phoneticPr fontId="4" type="noConversion"/>
  </si>
  <si>
    <t>浙江</t>
    <phoneticPr fontId="4" type="noConversion"/>
  </si>
  <si>
    <t>31</t>
  </si>
  <si>
    <t>32</t>
  </si>
  <si>
    <t>33</t>
  </si>
  <si>
    <t>320111199001011111</t>
    <phoneticPr fontId="4" type="noConversion"/>
  </si>
  <si>
    <t>性别</t>
    <phoneticPr fontId="4" type="noConversion"/>
  </si>
  <si>
    <t>成绩</t>
    <phoneticPr fontId="4" type="noConversion"/>
  </si>
  <si>
    <t>男</t>
    <phoneticPr fontId="4" type="noConversion"/>
  </si>
  <si>
    <t>a</t>
    <phoneticPr fontId="4" type="noConversion"/>
  </si>
  <si>
    <t>合同付款日期</t>
    <phoneticPr fontId="4" type="noConversion"/>
  </si>
  <si>
    <t>实际付款日期</t>
    <phoneticPr fontId="4" type="noConversion"/>
  </si>
  <si>
    <t>女</t>
    <phoneticPr fontId="4" type="noConversion"/>
  </si>
  <si>
    <t>男</t>
    <phoneticPr fontId="4" type="noConversion"/>
  </si>
  <si>
    <t>srdnew@163.com</t>
    <phoneticPr fontId="4" type="noConversion"/>
  </si>
  <si>
    <t>工资</t>
    <phoneticPr fontId="4" type="noConversion"/>
  </si>
  <si>
    <t>税率</t>
    <phoneticPr fontId="4" type="noConversion"/>
  </si>
  <si>
    <t>扣除数</t>
    <phoneticPr fontId="4" type="noConversion"/>
  </si>
  <si>
    <t>一月</t>
    <phoneticPr fontId="4" type="noConversion"/>
  </si>
  <si>
    <t>二月</t>
  </si>
  <si>
    <t>三月</t>
  </si>
  <si>
    <t>十一月</t>
  </si>
  <si>
    <t>十二月</t>
  </si>
  <si>
    <r>
      <t>2</t>
    </r>
    <r>
      <rPr>
        <sz val="12"/>
        <rFont val="宋体"/>
        <family val="3"/>
        <charset val="134"/>
      </rPr>
      <t>009年</t>
    </r>
    <phoneticPr fontId="4" type="noConversion"/>
  </si>
  <si>
    <r>
      <t>2010年</t>
    </r>
    <r>
      <rPr>
        <sz val="12"/>
        <rFont val="宋体"/>
        <family val="3"/>
        <charset val="134"/>
      </rPr>
      <t/>
    </r>
  </si>
  <si>
    <r>
      <t>2011年</t>
    </r>
    <r>
      <rPr>
        <sz val="12"/>
        <rFont val="宋体"/>
        <family val="3"/>
        <charset val="134"/>
      </rPr>
      <t/>
    </r>
  </si>
  <si>
    <t>工资</t>
    <phoneticPr fontId="4" type="noConversion"/>
  </si>
  <si>
    <t>扣除数</t>
    <phoneticPr fontId="4" type="noConversion"/>
  </si>
  <si>
    <t>张三丰fan-xu sanfeng</t>
    <phoneticPr fontId="4" type="noConversion"/>
  </si>
  <si>
    <t>b</t>
    <phoneticPr fontId="4" type="noConversion"/>
  </si>
  <si>
    <t>c</t>
    <phoneticPr fontId="4" type="noConversion"/>
  </si>
  <si>
    <r>
      <t>e</t>
    </r>
    <r>
      <rPr>
        <sz val="12"/>
        <rFont val="宋体"/>
        <family val="3"/>
        <charset val="134"/>
      </rPr>
      <t>nd</t>
    </r>
    <phoneticPr fontId="4" type="noConversion"/>
  </si>
  <si>
    <t>白</t>
    <phoneticPr fontId="13" type="noConversion"/>
  </si>
  <si>
    <t>baip</t>
    <phoneticPr fontId="13" type="noConversion"/>
  </si>
  <si>
    <t>李</t>
    <phoneticPr fontId="13" type="noConversion"/>
  </si>
  <si>
    <t>lim</t>
    <phoneticPr fontId="13" type="noConversion"/>
  </si>
  <si>
    <t>liz</t>
    <phoneticPr fontId="13" type="noConversion"/>
  </si>
  <si>
    <t>lin</t>
    <phoneticPr fontId="13" type="noConversion"/>
  </si>
  <si>
    <t>文字</t>
    <phoneticPr fontId="13" type="noConversion"/>
  </si>
  <si>
    <t>第一编码</t>
    <phoneticPr fontId="13" type="noConversion"/>
  </si>
  <si>
    <t>第二编码</t>
    <phoneticPr fontId="13" type="noConversion"/>
  </si>
  <si>
    <t>t1</t>
    <phoneticPr fontId="4" type="noConversion"/>
  </si>
  <si>
    <t>t2</t>
    <phoneticPr fontId="4" type="noConversion"/>
  </si>
  <si>
    <t>hd</t>
  </si>
  <si>
    <t>数据</t>
    <phoneticPr fontId="4" type="noConversion"/>
  </si>
  <si>
    <t>合同日期</t>
    <phoneticPr fontId="4" type="noConversion"/>
  </si>
  <si>
    <t>实际付款日期</t>
    <phoneticPr fontId="4" type="noConversion"/>
  </si>
  <si>
    <t>序号</t>
    <phoneticPr fontId="4" type="noConversion"/>
  </si>
  <si>
    <t>名称</t>
    <phoneticPr fontId="4" type="noConversion"/>
  </si>
  <si>
    <t>开始日期</t>
    <phoneticPr fontId="4" type="noConversion"/>
  </si>
  <si>
    <t>结束日期</t>
    <phoneticPr fontId="4" type="noConversion"/>
  </si>
  <si>
    <t>采购</t>
    <phoneticPr fontId="4" type="noConversion"/>
  </si>
  <si>
    <t>刷墙</t>
    <phoneticPr fontId="4" type="noConversion"/>
  </si>
  <si>
    <t>铺地板</t>
    <phoneticPr fontId="4" type="noConversion"/>
  </si>
  <si>
    <t>装灯</t>
    <phoneticPr fontId="4" type="noConversion"/>
  </si>
  <si>
    <t>打扫</t>
    <phoneticPr fontId="4" type="noConversion"/>
  </si>
  <si>
    <t>a</t>
    <phoneticPr fontId="4" type="noConversion"/>
  </si>
  <si>
    <t>b</t>
    <phoneticPr fontId="4" type="noConversion"/>
  </si>
  <si>
    <t>月份</t>
    <phoneticPr fontId="4" type="noConversion"/>
  </si>
  <si>
    <t>销量</t>
    <phoneticPr fontId="4" type="noConversion"/>
  </si>
  <si>
    <t>趋势</t>
    <phoneticPr fontId="4" type="noConversion"/>
  </si>
  <si>
    <t>三月</t>
    <phoneticPr fontId="4" type="noConversion"/>
  </si>
  <si>
    <t>010000</t>
    <phoneticPr fontId="4" type="noConversion"/>
  </si>
  <si>
    <t>310111199001011161</t>
    <phoneticPr fontId="4" type="noConversion"/>
  </si>
  <si>
    <t>=vlookup(A15,p,2,0)</t>
    <phoneticPr fontId="4" type="noConversion"/>
  </si>
  <si>
    <t>日期</t>
    <phoneticPr fontId="4" type="noConversion"/>
  </si>
  <si>
    <t>b</t>
    <phoneticPr fontId="4" type="noConversion"/>
  </si>
  <si>
    <t>日报表</t>
    <phoneticPr fontId="4" type="noConversion"/>
  </si>
  <si>
    <t>日期：</t>
    <phoneticPr fontId="4" type="noConversion"/>
  </si>
  <si>
    <t>产品：</t>
    <phoneticPr fontId="4" type="noConversion"/>
  </si>
  <si>
    <t>销量：</t>
    <phoneticPr fontId="4" type="noConversion"/>
  </si>
  <si>
    <t>甲</t>
    <phoneticPr fontId="4" type="noConversion"/>
  </si>
  <si>
    <t>乙</t>
    <phoneticPr fontId="4" type="noConversion"/>
  </si>
  <si>
    <r>
      <t>x</t>
    </r>
    <r>
      <rPr>
        <sz val="12"/>
        <rFont val="宋体"/>
        <family val="3"/>
        <charset val="134"/>
      </rPr>
      <t>n</t>
    </r>
    <phoneticPr fontId="4" type="noConversion"/>
  </si>
  <si>
    <r>
      <t>d</t>
    </r>
    <r>
      <rPr>
        <sz val="12"/>
        <rFont val="宋体"/>
        <family val="3"/>
        <charset val="134"/>
      </rPr>
      <t>b</t>
    </r>
    <phoneticPr fontId="4" type="noConversion"/>
  </si>
  <si>
    <t>hb</t>
    <phoneticPr fontId="4" type="noConversion"/>
  </si>
  <si>
    <t>hd</t>
    <phoneticPr fontId="4" type="noConversion"/>
  </si>
  <si>
    <t>甘肃</t>
    <phoneticPr fontId="4" type="noConversion"/>
  </si>
  <si>
    <t>青海</t>
    <phoneticPr fontId="4" type="noConversion"/>
  </si>
  <si>
    <t>云南</t>
    <phoneticPr fontId="4" type="noConversion"/>
  </si>
  <si>
    <t>贵州</t>
    <phoneticPr fontId="4" type="noConversion"/>
  </si>
  <si>
    <t>四川</t>
    <phoneticPr fontId="4" type="noConversion"/>
  </si>
  <si>
    <t>黑龙江</t>
    <phoneticPr fontId="4" type="noConversion"/>
  </si>
  <si>
    <t>吉林</t>
    <phoneticPr fontId="4" type="noConversion"/>
  </si>
  <si>
    <t>辽宁</t>
    <phoneticPr fontId="4" type="noConversion"/>
  </si>
  <si>
    <t>北京</t>
    <phoneticPr fontId="4" type="noConversion"/>
  </si>
  <si>
    <t>天津</t>
    <phoneticPr fontId="4" type="noConversion"/>
  </si>
  <si>
    <t>河北</t>
    <phoneticPr fontId="4" type="noConversion"/>
  </si>
  <si>
    <t>上海</t>
    <phoneticPr fontId="4" type="noConversion"/>
  </si>
  <si>
    <t>江苏</t>
    <phoneticPr fontId="4" type="noConversion"/>
  </si>
  <si>
    <t>xn</t>
  </si>
  <si>
    <t>xib</t>
    <phoneticPr fontId="4" type="noConversion"/>
  </si>
  <si>
    <t>2011年</t>
  </si>
  <si>
    <t>32</t>
    <phoneticPr fontId="4" type="noConversion"/>
  </si>
  <si>
    <t>其他</t>
  </si>
  <si>
    <t>设计</t>
  </si>
  <si>
    <t>物流</t>
  </si>
  <si>
    <t>质量</t>
  </si>
  <si>
    <t>设备</t>
  </si>
  <si>
    <t>次数</t>
    <phoneticPr fontId="13" type="noConversion"/>
  </si>
  <si>
    <t>累计</t>
    <phoneticPr fontId="13" type="noConversion"/>
  </si>
  <si>
    <t>比例</t>
    <phoneticPr fontId="13" type="noConversion"/>
  </si>
  <si>
    <t>项目</t>
    <phoneticPr fontId="13" type="noConversion"/>
  </si>
  <si>
    <r>
      <t>b</t>
    </r>
    <r>
      <rPr>
        <sz val="12"/>
        <rFont val="宋体"/>
        <family val="3"/>
        <charset val="134"/>
      </rPr>
      <t>oston 四象限</t>
    </r>
    <phoneticPr fontId="4" type="noConversion"/>
  </si>
  <si>
    <t>供货商</t>
    <phoneticPr fontId="4" type="noConversion"/>
  </si>
  <si>
    <t>产品</t>
    <phoneticPr fontId="4" type="noConversion"/>
  </si>
  <si>
    <t>报价</t>
    <phoneticPr fontId="4" type="noConversion"/>
  </si>
  <si>
    <t>日期</t>
    <phoneticPr fontId="4" type="noConversion"/>
  </si>
  <si>
    <t>丙</t>
  </si>
  <si>
    <t>己</t>
  </si>
  <si>
    <t>戊</t>
  </si>
  <si>
    <t>丁</t>
  </si>
  <si>
    <t>乙</t>
  </si>
  <si>
    <t>甲</t>
    <phoneticPr fontId="4" type="noConversion"/>
  </si>
  <si>
    <t>员工</t>
    <phoneticPr fontId="4" type="noConversion"/>
  </si>
  <si>
    <t>产品</t>
    <phoneticPr fontId="4" type="noConversion"/>
  </si>
  <si>
    <t>奖惩</t>
    <phoneticPr fontId="4" type="noConversion"/>
  </si>
  <si>
    <t>a</t>
    <phoneticPr fontId="4" type="noConversion"/>
  </si>
  <si>
    <t>情况</t>
    <phoneticPr fontId="4" type="noConversion"/>
  </si>
  <si>
    <t>half</t>
  </si>
  <si>
    <t>usd</t>
  </si>
  <si>
    <t>usd</t>
    <phoneticPr fontId="18" type="noConversion"/>
  </si>
  <si>
    <t>eur</t>
  </si>
  <si>
    <t>eur</t>
    <phoneticPr fontId="18" type="noConversion"/>
  </si>
  <si>
    <t>cny</t>
  </si>
  <si>
    <t>cny</t>
    <phoneticPr fontId="18" type="noConversion"/>
  </si>
  <si>
    <t>dkk</t>
  </si>
  <si>
    <t>dkk</t>
    <phoneticPr fontId="18" type="noConversion"/>
  </si>
  <si>
    <t>hkd</t>
  </si>
  <si>
    <t>hkd</t>
    <phoneticPr fontId="18" type="noConversion"/>
  </si>
  <si>
    <t>nok</t>
  </si>
  <si>
    <t>nok</t>
    <phoneticPr fontId="18" type="noConversion"/>
  </si>
  <si>
    <t>gbp</t>
  </si>
  <si>
    <t>gbp</t>
    <phoneticPr fontId="18" type="noConversion"/>
  </si>
  <si>
    <t>白</t>
    <phoneticPr fontId="18" type="noConversion"/>
  </si>
  <si>
    <t>李</t>
    <phoneticPr fontId="18" type="noConversion"/>
  </si>
  <si>
    <t>lim</t>
    <phoneticPr fontId="18" type="noConversion"/>
  </si>
  <si>
    <t>liz</t>
    <phoneticPr fontId="18" type="noConversion"/>
  </si>
  <si>
    <t>baip</t>
    <phoneticPr fontId="18" type="noConversion"/>
  </si>
  <si>
    <t>字</t>
    <phoneticPr fontId="18" type="noConversion"/>
  </si>
  <si>
    <t>第一编码</t>
    <phoneticPr fontId="18" type="noConversion"/>
  </si>
  <si>
    <t>第二编码</t>
    <phoneticPr fontId="18" type="noConversion"/>
  </si>
  <si>
    <t>编号</t>
    <phoneticPr fontId="13" type="noConversion"/>
  </si>
  <si>
    <t>名称</t>
    <phoneticPr fontId="13" type="noConversion"/>
  </si>
  <si>
    <t>开始日期</t>
    <phoneticPr fontId="13" type="noConversion"/>
  </si>
  <si>
    <t>结束日期</t>
    <phoneticPr fontId="13" type="noConversion"/>
  </si>
  <si>
    <t>工期</t>
    <phoneticPr fontId="13" type="noConversion"/>
  </si>
  <si>
    <t>装修教室</t>
    <phoneticPr fontId="13" type="noConversion"/>
  </si>
  <si>
    <t>财务</t>
    <phoneticPr fontId="13" type="noConversion"/>
  </si>
  <si>
    <t>决算</t>
    <phoneticPr fontId="13" type="noConversion"/>
  </si>
  <si>
    <t>审核</t>
    <phoneticPr fontId="13" type="noConversion"/>
  </si>
  <si>
    <t>办公室</t>
    <phoneticPr fontId="13" type="noConversion"/>
  </si>
  <si>
    <t>协调</t>
    <phoneticPr fontId="13" type="noConversion"/>
  </si>
  <si>
    <t>验收</t>
    <phoneticPr fontId="13" type="noConversion"/>
  </si>
  <si>
    <t>采购</t>
    <phoneticPr fontId="13" type="noConversion"/>
  </si>
  <si>
    <t>管线</t>
    <phoneticPr fontId="13" type="noConversion"/>
  </si>
  <si>
    <t>家具</t>
    <phoneticPr fontId="13" type="noConversion"/>
  </si>
  <si>
    <t>地板</t>
    <phoneticPr fontId="13" type="noConversion"/>
  </si>
  <si>
    <t>预算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</si>
</sst>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#&quot;cm&quot;"/>
    <numFmt numFmtId="177" formatCode="@&quot;组&quot;"/>
    <numFmt numFmtId="178" formatCode="0.00_);[Red]\(0.00\)"/>
    <numFmt numFmtId="179" formatCode="#.00;[Red]#.00;\-"/>
    <numFmt numFmtId="180" formatCode=";;;"/>
    <numFmt numFmtId="181" formatCode="m/d;@"/>
    <numFmt numFmtId="182" formatCode="#&quot;(Q1)&quot;"/>
    <numFmt numFmtId="183" formatCode="0.0"/>
  </numFmts>
  <fonts count="21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宋体"/>
      <family val="3"/>
      <charset val="134"/>
    </font>
    <font>
      <sz val="12"/>
      <name val="宋体"/>
      <family val="3"/>
      <charset val="134"/>
    </font>
    <font>
      <sz val="10.8"/>
      <color indexed="63"/>
      <name val="Courier New"/>
      <family val="3"/>
    </font>
    <font>
      <u/>
      <sz val="12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6"/>
      <name val="宋体"/>
      <family val="3"/>
      <charset val="134"/>
    </font>
    <font>
      <b/>
      <sz val="6"/>
      <color theme="0"/>
      <name val="宋体"/>
      <family val="3"/>
      <charset val="134"/>
    </font>
    <font>
      <sz val="6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gradientFill degree="270">
        <stop position="0">
          <color theme="0"/>
        </stop>
        <stop position="1">
          <color theme="4"/>
        </stop>
      </gradient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8" tint="0.3999450666829432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theme="4" tint="0.39994506668294322"/>
      </left>
      <right style="thin">
        <color theme="4" tint="0.39997558519241921"/>
      </right>
      <top style="medium">
        <color theme="4" tint="0.39994506668294322"/>
      </top>
      <bottom/>
      <diagonal/>
    </border>
    <border>
      <left/>
      <right style="thin">
        <color theme="4" tint="0.39997558519241921"/>
      </right>
      <top style="medium">
        <color theme="4" tint="0.39994506668294322"/>
      </top>
      <bottom/>
      <diagonal/>
    </border>
    <border>
      <left/>
      <right style="medium">
        <color theme="4" tint="0.39994506668294322"/>
      </right>
      <top style="medium">
        <color theme="4" tint="0.39994506668294322"/>
      </top>
      <bottom/>
      <diagonal/>
    </border>
    <border>
      <left style="medium">
        <color theme="4" tint="0.39994506668294322"/>
      </left>
      <right/>
      <top/>
      <bottom/>
      <diagonal/>
    </border>
    <border>
      <left/>
      <right style="medium">
        <color theme="4" tint="0.39994506668294322"/>
      </right>
      <top/>
      <bottom/>
      <diagonal/>
    </border>
    <border>
      <left style="medium">
        <color theme="4" tint="0.39994506668294322"/>
      </left>
      <right/>
      <top/>
      <bottom style="medium">
        <color theme="4" tint="0.39994506668294322"/>
      </bottom>
      <diagonal/>
    </border>
    <border>
      <left/>
      <right/>
      <top/>
      <bottom style="medium">
        <color theme="4" tint="0.39994506668294322"/>
      </bottom>
      <diagonal/>
    </border>
    <border>
      <left/>
      <right style="medium">
        <color theme="4" tint="0.39994506668294322"/>
      </right>
      <top/>
      <bottom style="medium">
        <color theme="4" tint="0.3999450666829432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2" fillId="0" borderId="0" applyNumberForma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</cellStyleXfs>
  <cellXfs count="79">
    <xf numFmtId="0" fontId="0" fillId="0" borderId="0" xfId="0"/>
    <xf numFmtId="0" fontId="10" fillId="0" borderId="0" xfId="0" applyFont="1"/>
    <xf numFmtId="14" fontId="0" fillId="0" borderId="0" xfId="0" applyNumberFormat="1"/>
    <xf numFmtId="22" fontId="0" fillId="0" borderId="0" xfId="0" applyNumberFormat="1"/>
    <xf numFmtId="0" fontId="3" fillId="0" borderId="0" xfId="0" applyFont="1"/>
    <xf numFmtId="58" fontId="0" fillId="0" borderId="0" xfId="0" applyNumberFormat="1"/>
    <xf numFmtId="10" fontId="0" fillId="0" borderId="0" xfId="0" applyNumberFormat="1"/>
    <xf numFmtId="0" fontId="3" fillId="0" borderId="1" xfId="0" applyFont="1" applyBorder="1"/>
    <xf numFmtId="0" fontId="0" fillId="0" borderId="1" xfId="0" applyBorder="1"/>
    <xf numFmtId="0" fontId="3" fillId="0" borderId="0" xfId="0" quotePrefix="1" applyFont="1"/>
    <xf numFmtId="176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/>
    <xf numFmtId="177" fontId="3" fillId="0" borderId="0" xfId="0" applyNumberFormat="1" applyFont="1"/>
    <xf numFmtId="0" fontId="3" fillId="0" borderId="0" xfId="0" applyNumberFormat="1" applyFont="1"/>
    <xf numFmtId="178" fontId="0" fillId="0" borderId="0" xfId="0" applyNumberFormat="1"/>
    <xf numFmtId="58" fontId="3" fillId="0" borderId="0" xfId="0" applyNumberFormat="1" applyFont="1"/>
    <xf numFmtId="49" fontId="3" fillId="0" borderId="0" xfId="0" applyNumberFormat="1" applyFont="1"/>
    <xf numFmtId="179" fontId="0" fillId="0" borderId="0" xfId="0" applyNumberFormat="1"/>
    <xf numFmtId="180" fontId="0" fillId="0" borderId="0" xfId="0" applyNumberFormat="1"/>
    <xf numFmtId="0" fontId="0" fillId="0" borderId="0" xfId="0" applyAlignment="1">
      <alignment vertical="center"/>
    </xf>
    <xf numFmtId="0" fontId="14" fillId="0" borderId="0" xfId="0" applyFont="1"/>
    <xf numFmtId="0" fontId="14" fillId="2" borderId="0" xfId="0" applyFont="1" applyFill="1"/>
    <xf numFmtId="0" fontId="15" fillId="3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181" fontId="15" fillId="3" borderId="6" xfId="0" applyNumberFormat="1" applyFont="1" applyFill="1" applyBorder="1" applyAlignment="1">
      <alignment vertical="center"/>
    </xf>
    <xf numFmtId="181" fontId="15" fillId="3" borderId="7" xfId="0" applyNumberFormat="1" applyFont="1" applyFill="1" applyBorder="1" applyAlignment="1">
      <alignment vertical="center"/>
    </xf>
    <xf numFmtId="181" fontId="15" fillId="3" borderId="8" xfId="0" applyNumberFormat="1" applyFont="1" applyFill="1" applyBorder="1" applyAlignment="1">
      <alignment vertical="center"/>
    </xf>
    <xf numFmtId="0" fontId="16" fillId="4" borderId="4" xfId="0" applyFont="1" applyFill="1" applyBorder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58" fontId="16" fillId="4" borderId="5" xfId="0" applyNumberFormat="1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6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58" fontId="16" fillId="0" borderId="5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16" fillId="4" borderId="2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center" vertical="center"/>
    </xf>
    <xf numFmtId="58" fontId="16" fillId="4" borderId="3" xfId="0" applyNumberFormat="1" applyFont="1" applyFill="1" applyBorder="1" applyAlignment="1">
      <alignment horizontal="center" vertical="center"/>
    </xf>
    <xf numFmtId="0" fontId="14" fillId="0" borderId="11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14" fillId="2" borderId="13" xfId="0" applyFont="1" applyFill="1" applyBorder="1" applyAlignment="1">
      <alignment vertical="center"/>
    </xf>
    <xf numFmtId="0" fontId="0" fillId="0" borderId="0" xfId="0" quotePrefix="1"/>
    <xf numFmtId="0" fontId="0" fillId="0" borderId="0" xfId="0" applyNumberFormat="1"/>
    <xf numFmtId="0" fontId="3" fillId="0" borderId="0" xfId="0" quotePrefix="1" applyNumberFormat="1" applyFont="1"/>
    <xf numFmtId="0" fontId="2" fillId="0" borderId="0" xfId="2">
      <alignment vertical="center"/>
    </xf>
    <xf numFmtId="10" fontId="2" fillId="0" borderId="0" xfId="2" applyNumberFormat="1">
      <alignment vertical="center"/>
    </xf>
    <xf numFmtId="0" fontId="17" fillId="0" borderId="0" xfId="2" applyFont="1" applyAlignment="1">
      <alignment horizontal="left" vertical="center"/>
    </xf>
    <xf numFmtId="183" fontId="1" fillId="0" borderId="0" xfId="2" applyNumberFormat="1" applyFont="1">
      <alignment vertical="center"/>
    </xf>
    <xf numFmtId="0" fontId="19" fillId="5" borderId="1" xfId="0" applyFont="1" applyFill="1" applyBorder="1" applyAlignment="1">
      <alignment horizontal="center" vertical="center"/>
    </xf>
    <xf numFmtId="14" fontId="20" fillId="5" borderId="1" xfId="0" applyNumberFormat="1" applyFont="1" applyFill="1" applyBorder="1" applyAlignment="1">
      <alignment horizontal="center" vertical="center"/>
    </xf>
    <xf numFmtId="181" fontId="20" fillId="5" borderId="1" xfId="0" applyNumberFormat="1" applyFont="1" applyFill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14" fontId="20" fillId="0" borderId="14" xfId="0" applyNumberFormat="1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4" fontId="20" fillId="0" borderId="1" xfId="0" applyNumberFormat="1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181" fontId="20" fillId="0" borderId="1" xfId="0" applyNumberFormat="1" applyFont="1" applyBorder="1" applyAlignment="1">
      <alignment horizontal="center" vertical="center"/>
    </xf>
    <xf numFmtId="0" fontId="20" fillId="6" borderId="18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6" borderId="21" xfId="0" applyFont="1" applyFill="1" applyBorder="1" applyAlignment="1">
      <alignment horizontal="center" vertical="center"/>
    </xf>
    <xf numFmtId="0" fontId="20" fillId="6" borderId="22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right" vertical="center"/>
    </xf>
    <xf numFmtId="182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">
    <cellStyle name="Normal 2" xfId="3"/>
    <cellStyle name="常规" xfId="0" builtinId="0"/>
    <cellStyle name="常规 2" xfId="2"/>
    <cellStyle name="超链接" xfId="1" builtinId="8"/>
  </cellStyles>
  <dxfs count="19">
    <dxf>
      <fill>
        <patternFill>
          <bgColor theme="9" tint="0.39994506668294322"/>
        </patternFill>
      </fill>
    </dxf>
    <dxf>
      <fill>
        <patternFill>
          <bgColor theme="1" tint="0.34998626667073579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3" tint="0.59996337778862885"/>
        </patternFill>
      </fill>
    </dxf>
    <dxf>
      <fill>
        <patternFill>
          <bgColor theme="1" tint="0.3499862666707357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 patternType="none">
          <bgColor auto="1"/>
        </patternFill>
      </fill>
      <border>
        <right style="thin">
          <color rgb="FFFF0000"/>
        </right>
        <vertical/>
        <horizontal/>
      </border>
    </dxf>
    <dxf>
      <fill>
        <patternFill patternType="solid">
          <fgColor rgb="FF595959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colors>
    <mruColors>
      <color rgb="FFFFFF99"/>
      <color rgb="FFFFFF00"/>
      <color rgb="FFFFD85D"/>
      <color rgb="FFFFD757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</c:spPr>
          </c:dPt>
          <c:dPt>
            <c:idx val="3"/>
            <c:invertIfNegative val="0"/>
            <c:bubble3D val="0"/>
            <c:spPr>
              <a:solidFill>
                <a:srgbClr val="FFFF00"/>
              </a:solidFill>
            </c:spPr>
          </c:dPt>
          <c:cat>
            <c:strRef>
              <c:f>柏拉图!$B$3:$B$7</c:f>
              <c:strCache>
                <c:ptCount val="5"/>
                <c:pt idx="0">
                  <c:v>设备</c:v>
                </c:pt>
                <c:pt idx="1">
                  <c:v>质量</c:v>
                </c:pt>
                <c:pt idx="2">
                  <c:v>物流</c:v>
                </c:pt>
                <c:pt idx="3">
                  <c:v>设计</c:v>
                </c:pt>
                <c:pt idx="4">
                  <c:v>其他</c:v>
                </c:pt>
              </c:strCache>
            </c:strRef>
          </c:cat>
          <c:val>
            <c:numRef>
              <c:f>柏拉图!$C$3:$C$7</c:f>
              <c:numCache>
                <c:formatCode>General</c:formatCode>
                <c:ptCount val="5"/>
                <c:pt idx="0">
                  <c:v>50</c:v>
                </c:pt>
                <c:pt idx="1">
                  <c:v>30</c:v>
                </c:pt>
                <c:pt idx="2">
                  <c:v>10</c:v>
                </c:pt>
                <c:pt idx="3">
                  <c:v>6</c:v>
                </c:pt>
                <c:pt idx="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9510160"/>
        <c:axId val="189509768"/>
      </c:barChart>
      <c:lineChart>
        <c:grouping val="standard"/>
        <c:varyColors val="0"/>
        <c:ser>
          <c:idx val="1"/>
          <c:order val="1"/>
          <c:tx>
            <c:strRef>
              <c:f>柏拉图!$E$1</c:f>
              <c:strCache>
                <c:ptCount val="1"/>
                <c:pt idx="0">
                  <c:v>累计</c:v>
                </c:pt>
              </c:strCache>
            </c:strRef>
          </c:tx>
          <c:marker>
            <c:spPr>
              <a:solidFill>
                <a:schemeClr val="bg1"/>
              </a:solidFill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柏拉图!$F$2:$F$7</c:f>
              <c:strCache>
                <c:ptCount val="6"/>
                <c:pt idx="0">
                  <c:v>甲</c:v>
                </c:pt>
                <c:pt idx="1">
                  <c:v>乙</c:v>
                </c:pt>
                <c:pt idx="2">
                  <c:v>丙</c:v>
                </c:pt>
                <c:pt idx="3">
                  <c:v>丁</c:v>
                </c:pt>
                <c:pt idx="4">
                  <c:v>戊</c:v>
                </c:pt>
                <c:pt idx="5">
                  <c:v>己</c:v>
                </c:pt>
              </c:strCache>
            </c:strRef>
          </c:cat>
          <c:val>
            <c:numRef>
              <c:f>柏拉图!$E$2:$E$7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0.8</c:v>
                </c:pt>
                <c:pt idx="3">
                  <c:v>0.9</c:v>
                </c:pt>
                <c:pt idx="4">
                  <c:v>0.96</c:v>
                </c:pt>
                <c:pt idx="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508984"/>
        <c:axId val="189509376"/>
      </c:lineChart>
      <c:catAx>
        <c:axId val="189510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9509768"/>
        <c:crosses val="autoZero"/>
        <c:auto val="1"/>
        <c:lblAlgn val="ctr"/>
        <c:lblOffset val="100"/>
        <c:noMultiLvlLbl val="0"/>
      </c:catAx>
      <c:valAx>
        <c:axId val="189509768"/>
        <c:scaling>
          <c:orientation val="minMax"/>
          <c:max val="100"/>
        </c:scaling>
        <c:delete val="0"/>
        <c:axPos val="l"/>
        <c:numFmt formatCode="General" sourceLinked="1"/>
        <c:majorTickMark val="out"/>
        <c:minorTickMark val="none"/>
        <c:tickLblPos val="nextTo"/>
        <c:crossAx val="189510160"/>
        <c:crosses val="autoZero"/>
        <c:crossBetween val="between"/>
      </c:valAx>
      <c:valAx>
        <c:axId val="189509376"/>
        <c:scaling>
          <c:orientation val="minMax"/>
          <c:max val="1"/>
        </c:scaling>
        <c:delete val="0"/>
        <c:axPos val="r"/>
        <c:numFmt formatCode="General" sourceLinked="1"/>
        <c:majorTickMark val="out"/>
        <c:minorTickMark val="none"/>
        <c:tickLblPos val="nextTo"/>
        <c:crossAx val="189508984"/>
        <c:crosses val="max"/>
        <c:crossBetween val="midCat"/>
      </c:valAx>
      <c:catAx>
        <c:axId val="189508984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>
                <a:noFill/>
              </a:defRPr>
            </a:pPr>
            <a:endParaRPr lang="zh-CN"/>
          </a:p>
        </c:txPr>
        <c:crossAx val="189509376"/>
        <c:crosses val="max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9018901670252791"/>
          <c:y val="5.90613774523982E-2"/>
          <c:w val="0.64765948626575243"/>
          <c:h val="0.84533362953285152"/>
        </c:manualLayout>
      </c:layout>
      <c:pieChart>
        <c:varyColors val="1"/>
        <c:ser>
          <c:idx val="1"/>
          <c:order val="1"/>
          <c:spPr>
            <a:solidFill>
              <a:schemeClr val="tx2">
                <a:lumMod val="40000"/>
                <a:lumOff val="60000"/>
              </a:schemeClr>
            </a:solidFill>
            <a:ln w="12700">
              <a:solidFill>
                <a:schemeClr val="bg1"/>
              </a:solidFill>
            </a:ln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'indirect&amp;double pie'!$C$38:$C$49</c:f>
              <c:numCache>
                <c:formatCode>General</c:formatCode>
                <c:ptCount val="12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57"/>
      </c:pieChart>
      <c:pieChart>
        <c:varyColors val="1"/>
        <c:ser>
          <c:idx val="0"/>
          <c:order val="0"/>
          <c:spPr>
            <a:solidFill>
              <a:schemeClr val="tx2">
                <a:lumMod val="60000"/>
                <a:lumOff val="40000"/>
              </a:schemeClr>
            </a:solidFill>
            <a:ln w="12700">
              <a:solidFill>
                <a:schemeClr val="bg1"/>
              </a:solidFill>
            </a:ln>
          </c:spPr>
          <c:explosion val="39"/>
          <c:dPt>
            <c:idx val="0"/>
            <c:bubble3D val="0"/>
            <c:explosion val="0"/>
          </c:dPt>
          <c:dPt>
            <c:idx val="3"/>
            <c:bubble3D val="0"/>
            <c:explosion val="0"/>
          </c:dPt>
          <c:dPt>
            <c:idx val="6"/>
            <c:bubble3D val="0"/>
            <c:explosion val="0"/>
            <c:spPr>
              <a:solidFill>
                <a:srgbClr val="FFFF99"/>
              </a:solidFill>
              <a:ln w="12700">
                <a:solidFill>
                  <a:schemeClr val="bg1"/>
                </a:solidFill>
              </a:ln>
            </c:spPr>
          </c:dPt>
          <c:dPt>
            <c:idx val="9"/>
            <c:bubble3D val="0"/>
            <c:explosion val="0"/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'indirect&amp;double pie'!$B$38:$B$49</c:f>
              <c:numCache>
                <c:formatCode>General</c:formatCode>
                <c:ptCount val="12"/>
                <c:pt idx="0">
                  <c:v>8</c:v>
                </c:pt>
                <c:pt idx="3">
                  <c:v>15</c:v>
                </c:pt>
                <c:pt idx="6">
                  <c:v>24</c:v>
                </c:pt>
                <c:pt idx="9">
                  <c:v>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57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1"/>
          <c:order val="1"/>
          <c:tx>
            <c:strRef>
              <c:f>Sheet2!#REF!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strRef>
              <c:f>'mutiple chart'!$A$47:$A$54</c:f>
              <c:strCache>
                <c:ptCount val="8"/>
                <c:pt idx="0">
                  <c:v>三月</c:v>
                </c:pt>
                <c:pt idx="1">
                  <c:v>四月</c:v>
                </c:pt>
                <c:pt idx="2">
                  <c:v>五月</c:v>
                </c:pt>
                <c:pt idx="3">
                  <c:v>六月</c:v>
                </c:pt>
                <c:pt idx="4">
                  <c:v>七月</c:v>
                </c:pt>
                <c:pt idx="5">
                  <c:v>八月</c:v>
                </c:pt>
                <c:pt idx="6">
                  <c:v>九月</c:v>
                </c:pt>
                <c:pt idx="7">
                  <c:v>十月</c:v>
                </c:pt>
              </c:strCache>
            </c:strRef>
          </c:cat>
          <c:val>
            <c:numRef>
              <c:f>Sheet2!#REF!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41037328"/>
        <c:axId val="241036936"/>
      </c:barChart>
      <c:lineChart>
        <c:grouping val="standard"/>
        <c:varyColors val="0"/>
        <c:ser>
          <c:idx val="0"/>
          <c:order val="0"/>
          <c:tx>
            <c:strRef>
              <c:f>'mutiple chart'!$B$46</c:f>
              <c:strCache>
                <c:ptCount val="1"/>
                <c:pt idx="0">
                  <c:v>销量</c:v>
                </c:pt>
              </c:strCache>
            </c:strRef>
          </c:tx>
          <c:cat>
            <c:strRef>
              <c:f>'mutiple chart'!$A$47:$A$54</c:f>
              <c:strCache>
                <c:ptCount val="8"/>
                <c:pt idx="0">
                  <c:v>三月</c:v>
                </c:pt>
                <c:pt idx="1">
                  <c:v>四月</c:v>
                </c:pt>
                <c:pt idx="2">
                  <c:v>五月</c:v>
                </c:pt>
                <c:pt idx="3">
                  <c:v>六月</c:v>
                </c:pt>
                <c:pt idx="4">
                  <c:v>七月</c:v>
                </c:pt>
                <c:pt idx="5">
                  <c:v>八月</c:v>
                </c:pt>
                <c:pt idx="6">
                  <c:v>九月</c:v>
                </c:pt>
                <c:pt idx="7">
                  <c:v>十月</c:v>
                </c:pt>
              </c:strCache>
            </c:strRef>
          </c:cat>
          <c:val>
            <c:numRef>
              <c:f>'mutiple chart'!$B$47:$B$54</c:f>
              <c:numCache>
                <c:formatCode>General</c:formatCode>
                <c:ptCount val="8"/>
                <c:pt idx="0">
                  <c:v>0.38125436179407601</c:v>
                </c:pt>
                <c:pt idx="1">
                  <c:v>5.109397307877761E-2</c:v>
                </c:pt>
                <c:pt idx="2">
                  <c:v>2.1784720857559003E-2</c:v>
                </c:pt>
                <c:pt idx="3">
                  <c:v>0.92410585838865356</c:v>
                </c:pt>
                <c:pt idx="4">
                  <c:v>6.9069735697602219E-4</c:v>
                </c:pt>
                <c:pt idx="5">
                  <c:v>0.80099654350930061</c:v>
                </c:pt>
                <c:pt idx="6">
                  <c:v>0.58351482585941794</c:v>
                </c:pt>
                <c:pt idx="7">
                  <c:v>0.2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036152"/>
        <c:axId val="241036544"/>
      </c:lineChart>
      <c:catAx>
        <c:axId val="241036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41036544"/>
        <c:crosses val="autoZero"/>
        <c:auto val="1"/>
        <c:lblAlgn val="ctr"/>
        <c:lblOffset val="100"/>
        <c:noMultiLvlLbl val="0"/>
      </c:catAx>
      <c:valAx>
        <c:axId val="241036544"/>
        <c:scaling>
          <c:orientation val="minMax"/>
          <c:max val="1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1036152"/>
        <c:crosses val="autoZero"/>
        <c:crossBetween val="between"/>
        <c:majorUnit val="0.125"/>
      </c:valAx>
      <c:valAx>
        <c:axId val="241036936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241037328"/>
        <c:crosses val="max"/>
        <c:crossBetween val="between"/>
      </c:valAx>
      <c:catAx>
        <c:axId val="24103732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41036936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36666666666666664"/>
          <c:y val="0.92746609798775148"/>
          <c:w val="0.26666666666666666"/>
          <c:h val="7.2533902012248463E-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8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'mutiple chart'!$B$46</c:f>
              <c:strCache>
                <c:ptCount val="1"/>
                <c:pt idx="0">
                  <c:v>销量</c:v>
                </c:pt>
              </c:strCache>
            </c:strRef>
          </c:tx>
          <c:spPr>
            <a:gradFill flip="none" rotWithShape="1">
              <a:gsLst>
                <a:gs pos="0">
                  <a:srgbClr val="1F497D">
                    <a:lumMod val="75000"/>
                  </a:srgbClr>
                </a:gs>
                <a:gs pos="50000">
                  <a:srgbClr val="1F497D">
                    <a:lumMod val="20000"/>
                    <a:lumOff val="80000"/>
                  </a:srgbClr>
                </a:gs>
                <a:gs pos="100000">
                  <a:schemeClr val="tx2">
                    <a:lumMod val="75000"/>
                  </a:schemeClr>
                </a:gs>
              </a:gsLst>
              <a:lin ang="0" scaled="1"/>
              <a:tileRect/>
            </a:gradFill>
          </c:spPr>
          <c:invertIfNegative val="0"/>
          <c:cat>
            <c:strRef>
              <c:f>'mutiple chart'!$A$47:$A$54</c:f>
              <c:strCache>
                <c:ptCount val="8"/>
                <c:pt idx="0">
                  <c:v>三月</c:v>
                </c:pt>
                <c:pt idx="1">
                  <c:v>四月</c:v>
                </c:pt>
                <c:pt idx="2">
                  <c:v>五月</c:v>
                </c:pt>
                <c:pt idx="3">
                  <c:v>六月</c:v>
                </c:pt>
                <c:pt idx="4">
                  <c:v>七月</c:v>
                </c:pt>
                <c:pt idx="5">
                  <c:v>八月</c:v>
                </c:pt>
                <c:pt idx="6">
                  <c:v>九月</c:v>
                </c:pt>
                <c:pt idx="7">
                  <c:v>十月</c:v>
                </c:pt>
              </c:strCache>
            </c:strRef>
          </c:cat>
          <c:val>
            <c:numRef>
              <c:f>'mutiple chart'!$B$47:$B$54</c:f>
              <c:numCache>
                <c:formatCode>General</c:formatCode>
                <c:ptCount val="8"/>
                <c:pt idx="0">
                  <c:v>0.38125436179407601</c:v>
                </c:pt>
                <c:pt idx="1">
                  <c:v>5.109397307877761E-2</c:v>
                </c:pt>
                <c:pt idx="2">
                  <c:v>2.1784720857559003E-2</c:v>
                </c:pt>
                <c:pt idx="3">
                  <c:v>0.92410585838865356</c:v>
                </c:pt>
                <c:pt idx="4">
                  <c:v>6.9069735697602219E-4</c:v>
                </c:pt>
                <c:pt idx="5">
                  <c:v>0.80099654350930061</c:v>
                </c:pt>
                <c:pt idx="6">
                  <c:v>0.58351482585941794</c:v>
                </c:pt>
                <c:pt idx="7">
                  <c:v>0.2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41038112"/>
        <c:axId val="241038504"/>
      </c:barChart>
      <c:lineChart>
        <c:grouping val="standard"/>
        <c:varyColors val="0"/>
        <c:ser>
          <c:idx val="1"/>
          <c:order val="1"/>
          <c:tx>
            <c:strRef>
              <c:f>'mutiple chart'!$C$46</c:f>
              <c:strCache>
                <c:ptCount val="1"/>
                <c:pt idx="0">
                  <c:v>趋势</c:v>
                </c:pt>
              </c:strCache>
            </c:strRef>
          </c:tx>
          <c:cat>
            <c:strRef>
              <c:f>'mutiple chart'!$A$47:$A$54</c:f>
              <c:strCache>
                <c:ptCount val="8"/>
                <c:pt idx="0">
                  <c:v>三月</c:v>
                </c:pt>
                <c:pt idx="1">
                  <c:v>四月</c:v>
                </c:pt>
                <c:pt idx="2">
                  <c:v>五月</c:v>
                </c:pt>
                <c:pt idx="3">
                  <c:v>六月</c:v>
                </c:pt>
                <c:pt idx="4">
                  <c:v>七月</c:v>
                </c:pt>
                <c:pt idx="5">
                  <c:v>八月</c:v>
                </c:pt>
                <c:pt idx="6">
                  <c:v>九月</c:v>
                </c:pt>
                <c:pt idx="7">
                  <c:v>十月</c:v>
                </c:pt>
              </c:strCache>
            </c:strRef>
          </c:cat>
          <c:val>
            <c:numRef>
              <c:f>'mutiple chart'!$C$47:$C$54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7</c:v>
                </c:pt>
                <c:pt idx="5">
                  <c:v>8</c:v>
                </c:pt>
                <c:pt idx="6">
                  <c:v>6</c:v>
                </c:pt>
                <c:pt idx="7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896384"/>
        <c:axId val="241038896"/>
      </c:lineChart>
      <c:catAx>
        <c:axId val="241038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41038504"/>
        <c:crosses val="autoZero"/>
        <c:auto val="1"/>
        <c:lblAlgn val="ctr"/>
        <c:lblOffset val="100"/>
        <c:noMultiLvlLbl val="0"/>
      </c:catAx>
      <c:valAx>
        <c:axId val="241038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1038112"/>
        <c:crosses val="autoZero"/>
        <c:crossBetween val="between"/>
      </c:valAx>
      <c:valAx>
        <c:axId val="2410388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42896384"/>
        <c:crosses val="max"/>
        <c:crossBetween val="between"/>
      </c:valAx>
      <c:catAx>
        <c:axId val="242896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1038896"/>
        <c:crosses val="autoZero"/>
        <c:auto val="1"/>
        <c:lblAlgn val="ctr"/>
        <c:lblOffset val="100"/>
        <c:noMultiLvlLbl val="0"/>
      </c:catAx>
      <c:spPr>
        <a:solidFill>
          <a:srgbClr val="FFFF00">
            <a:alpha val="14902"/>
          </a:srgbClr>
        </a:solidFill>
      </c:spPr>
    </c:plotArea>
    <c:legend>
      <c:legendPos val="b"/>
      <c:overlay val="0"/>
    </c:legend>
    <c:plotVisOnly val="1"/>
    <c:dispBlanksAs val="gap"/>
    <c:showDLblsOverMax val="0"/>
  </c:chart>
  <c:spPr>
    <a:ln>
      <a:solidFill>
        <a:schemeClr val="accent1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'mutiple chart'!$B$46</c:f>
              <c:strCache>
                <c:ptCount val="1"/>
                <c:pt idx="0">
                  <c:v>销量</c:v>
                </c:pt>
              </c:strCache>
            </c:strRef>
          </c:tx>
          <c:invertIfNegative val="0"/>
          <c:cat>
            <c:strRef>
              <c:f>'mutiple chart'!$A$47:$A$54</c:f>
              <c:strCache>
                <c:ptCount val="8"/>
                <c:pt idx="0">
                  <c:v>三月</c:v>
                </c:pt>
                <c:pt idx="1">
                  <c:v>四月</c:v>
                </c:pt>
                <c:pt idx="2">
                  <c:v>五月</c:v>
                </c:pt>
                <c:pt idx="3">
                  <c:v>六月</c:v>
                </c:pt>
                <c:pt idx="4">
                  <c:v>七月</c:v>
                </c:pt>
                <c:pt idx="5">
                  <c:v>八月</c:v>
                </c:pt>
                <c:pt idx="6">
                  <c:v>九月</c:v>
                </c:pt>
                <c:pt idx="7">
                  <c:v>十月</c:v>
                </c:pt>
              </c:strCache>
            </c:strRef>
          </c:cat>
          <c:val>
            <c:numRef>
              <c:f>'mutiple chart'!$B$47:$B$54</c:f>
              <c:numCache>
                <c:formatCode>General</c:formatCode>
                <c:ptCount val="8"/>
                <c:pt idx="0">
                  <c:v>0.38125436179407601</c:v>
                </c:pt>
                <c:pt idx="1">
                  <c:v>5.109397307877761E-2</c:v>
                </c:pt>
                <c:pt idx="2">
                  <c:v>2.1784720857559003E-2</c:v>
                </c:pt>
                <c:pt idx="3">
                  <c:v>0.92410585838865356</c:v>
                </c:pt>
                <c:pt idx="4">
                  <c:v>6.9069735697602219E-4</c:v>
                </c:pt>
                <c:pt idx="5">
                  <c:v>0.80099654350930061</c:v>
                </c:pt>
                <c:pt idx="6">
                  <c:v>0.58351482585941794</c:v>
                </c:pt>
                <c:pt idx="7">
                  <c:v>0.2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2898736"/>
        <c:axId val="242899128"/>
      </c:barChart>
      <c:lineChart>
        <c:grouping val="standard"/>
        <c:varyColors val="0"/>
        <c:ser>
          <c:idx val="1"/>
          <c:order val="1"/>
          <c:tx>
            <c:strRef>
              <c:f>'mutiple chart'!$C$46</c:f>
              <c:strCache>
                <c:ptCount val="1"/>
                <c:pt idx="0">
                  <c:v>趋势</c:v>
                </c:pt>
              </c:strCache>
            </c:strRef>
          </c:tx>
          <c:cat>
            <c:strRef>
              <c:f>'mutiple chart'!$A$47:$A$54</c:f>
              <c:strCache>
                <c:ptCount val="8"/>
                <c:pt idx="0">
                  <c:v>三月</c:v>
                </c:pt>
                <c:pt idx="1">
                  <c:v>四月</c:v>
                </c:pt>
                <c:pt idx="2">
                  <c:v>五月</c:v>
                </c:pt>
                <c:pt idx="3">
                  <c:v>六月</c:v>
                </c:pt>
                <c:pt idx="4">
                  <c:v>七月</c:v>
                </c:pt>
                <c:pt idx="5">
                  <c:v>八月</c:v>
                </c:pt>
                <c:pt idx="6">
                  <c:v>九月</c:v>
                </c:pt>
                <c:pt idx="7">
                  <c:v>十月</c:v>
                </c:pt>
              </c:strCache>
            </c:strRef>
          </c:cat>
          <c:val>
            <c:numRef>
              <c:f>'mutiple chart'!$C$47:$C$54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7</c:v>
                </c:pt>
                <c:pt idx="5">
                  <c:v>8</c:v>
                </c:pt>
                <c:pt idx="6">
                  <c:v>6</c:v>
                </c:pt>
                <c:pt idx="7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899912"/>
        <c:axId val="242899520"/>
      </c:lineChart>
      <c:catAx>
        <c:axId val="242898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42899128"/>
        <c:crosses val="autoZero"/>
        <c:auto val="1"/>
        <c:lblAlgn val="ctr"/>
        <c:lblOffset val="100"/>
        <c:noMultiLvlLbl val="0"/>
      </c:catAx>
      <c:valAx>
        <c:axId val="242899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2898736"/>
        <c:crossesAt val="1"/>
        <c:crossBetween val="between"/>
      </c:valAx>
      <c:valAx>
        <c:axId val="2428995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42899912"/>
        <c:crosses val="max"/>
        <c:crossBetween val="between"/>
      </c:valAx>
      <c:catAx>
        <c:axId val="242899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2899520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'mutiple chart'!$H$87:$H$89</c:f>
              <c:numCache>
                <c:formatCode>General</c:formatCode>
                <c:ptCount val="3"/>
                <c:pt idx="0">
                  <c:v>20</c:v>
                </c:pt>
                <c:pt idx="1">
                  <c:v>30</c:v>
                </c:pt>
                <c:pt idx="2">
                  <c:v>20000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2897952"/>
        <c:axId val="242897560"/>
      </c:barChart>
      <c:catAx>
        <c:axId val="242897952"/>
        <c:scaling>
          <c:orientation val="minMax"/>
        </c:scaling>
        <c:delete val="0"/>
        <c:axPos val="b"/>
        <c:majorTickMark val="out"/>
        <c:minorTickMark val="none"/>
        <c:tickLblPos val="nextTo"/>
        <c:crossAx val="242897560"/>
        <c:crosses val="autoZero"/>
        <c:auto val="1"/>
        <c:lblAlgn val="ctr"/>
        <c:lblOffset val="100"/>
        <c:noMultiLvlLbl val="0"/>
      </c:catAx>
      <c:valAx>
        <c:axId val="242897560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2897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8.0255702556633335E-2"/>
          <c:y val="0.15277564503763263"/>
          <c:w val="0.88930247923222994"/>
          <c:h val="0.80850241728001815"/>
        </c:manualLayout>
      </c:layout>
      <c:scatterChart>
        <c:scatterStyle val="lineMarker"/>
        <c:varyColors val="0"/>
        <c:ser>
          <c:idx val="0"/>
          <c:order val="0"/>
          <c:tx>
            <c:strRef>
              <c:f>'mutiple chart'!$C$24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>
              <a:noFill/>
            </a:ln>
          </c:spPr>
          <c:dPt>
            <c:idx val="8"/>
            <c:marker>
              <c:symbol val="picture"/>
              <c:spPr>
                <a:blipFill>
                  <a:blip xmlns:r="http://schemas.openxmlformats.org/officeDocument/2006/relationships" r:embed="rId1"/>
                  <a:stretch>
                    <a:fillRect/>
                  </a:stretch>
                </a:blipFill>
                <a:ln w="9525">
                  <a:noFill/>
                </a:ln>
              </c:spPr>
            </c:marker>
            <c:bubble3D val="0"/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'mutiple chart'!$A$25:$A$33</c:f>
              <c:numCache>
                <c:formatCode>General</c:formatCode>
                <c:ptCount val="9"/>
                <c:pt idx="0">
                  <c:v>10</c:v>
                </c:pt>
                <c:pt idx="1">
                  <c:v>12</c:v>
                </c:pt>
                <c:pt idx="2">
                  <c:v>15</c:v>
                </c:pt>
                <c:pt idx="3">
                  <c:v>6</c:v>
                </c:pt>
                <c:pt idx="4">
                  <c:v>4</c:v>
                </c:pt>
                <c:pt idx="5">
                  <c:v>14</c:v>
                </c:pt>
                <c:pt idx="6">
                  <c:v>11</c:v>
                </c:pt>
                <c:pt idx="7">
                  <c:v>17</c:v>
                </c:pt>
                <c:pt idx="8">
                  <c:v>11.125</c:v>
                </c:pt>
              </c:numCache>
            </c:numRef>
          </c:xVal>
          <c:yVal>
            <c:numRef>
              <c:f>'mutiple chart'!$C$25:$C$33</c:f>
              <c:numCache>
                <c:formatCode>0.00%</c:formatCode>
                <c:ptCount val="9"/>
                <c:pt idx="0">
                  <c:v>0.3</c:v>
                </c:pt>
                <c:pt idx="1">
                  <c:v>0.83333333333333337</c:v>
                </c:pt>
                <c:pt idx="2">
                  <c:v>0.8</c:v>
                </c:pt>
                <c:pt idx="3">
                  <c:v>0.33333333333333331</c:v>
                </c:pt>
                <c:pt idx="4">
                  <c:v>0.75</c:v>
                </c:pt>
                <c:pt idx="5">
                  <c:v>0.5714285714285714</c:v>
                </c:pt>
                <c:pt idx="6">
                  <c:v>9.0909090909090912E-2</c:v>
                </c:pt>
                <c:pt idx="7">
                  <c:v>5.8823529411764705E-2</c:v>
                </c:pt>
                <c:pt idx="8">
                  <c:v>0.449438202247191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942960"/>
        <c:axId val="242943352"/>
      </c:scatterChart>
      <c:valAx>
        <c:axId val="242942960"/>
        <c:scaling>
          <c:orientation val="minMax"/>
          <c:max val="22.25"/>
          <c:min val="0"/>
        </c:scaling>
        <c:delete val="1"/>
        <c:axPos val="b"/>
        <c:numFmt formatCode="General" sourceLinked="1"/>
        <c:majorTickMark val="out"/>
        <c:minorTickMark val="none"/>
        <c:tickLblPos val="nextTo"/>
        <c:crossAx val="242943352"/>
        <c:crosses val="autoZero"/>
        <c:crossBetween val="midCat"/>
      </c:valAx>
      <c:valAx>
        <c:axId val="242943352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2429429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spPr>
            <a:ln>
              <a:noFill/>
            </a:ln>
          </c:spPr>
          <c:marker>
            <c:symbol val="none"/>
          </c:marker>
          <c:cat>
            <c:strRef>
              <c:f>'mutiple chart'!$A$1:$E$1</c:f>
              <c:strCache>
                <c:ptCount val="5"/>
                <c:pt idx="0">
                  <c:v>初始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最终</c:v>
                </c:pt>
              </c:strCache>
            </c:strRef>
          </c:cat>
          <c:val>
            <c:numRef>
              <c:f>'mutiple chart'!$A$2:$E$2</c:f>
              <c:numCache>
                <c:formatCode>General</c:formatCode>
                <c:ptCount val="5"/>
                <c:pt idx="0">
                  <c:v>0</c:v>
                </c:pt>
                <c:pt idx="1">
                  <c:v>1000</c:v>
                </c:pt>
                <c:pt idx="2">
                  <c:v>920</c:v>
                </c:pt>
                <c:pt idx="3">
                  <c:v>1040</c:v>
                </c:pt>
              </c:numCache>
            </c:numRef>
          </c:val>
          <c:smooth val="0"/>
        </c:ser>
        <c:ser>
          <c:idx val="1"/>
          <c:order val="1"/>
          <c:spPr>
            <a:ln>
              <a:noFill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'mutiple chart'!$A$1:$E$1</c:f>
              <c:strCache>
                <c:ptCount val="5"/>
                <c:pt idx="0">
                  <c:v>初始</c:v>
                </c:pt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最终</c:v>
                </c:pt>
              </c:strCache>
            </c:strRef>
          </c:cat>
          <c:val>
            <c:numRef>
              <c:f>'mutiple chart'!$A$3:$E$3</c:f>
              <c:numCache>
                <c:formatCode>General</c:formatCode>
                <c:ptCount val="5"/>
                <c:pt idx="0">
                  <c:v>1000</c:v>
                </c:pt>
                <c:pt idx="1">
                  <c:v>-80</c:v>
                </c:pt>
                <c:pt idx="2">
                  <c:v>120</c:v>
                </c:pt>
                <c:pt idx="3">
                  <c:v>140</c:v>
                </c:pt>
                <c:pt idx="4">
                  <c:v>1180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rgbClr val="00B050"/>
              </a:solidFill>
            </c:spPr>
          </c:upBars>
          <c:downBars>
            <c:spPr>
              <a:solidFill>
                <a:srgbClr val="FF0000"/>
              </a:solidFill>
            </c:spPr>
          </c:downBars>
        </c:upDownBars>
        <c:smooth val="0"/>
        <c:axId val="242898344"/>
        <c:axId val="242944136"/>
      </c:lineChart>
      <c:catAx>
        <c:axId val="2428983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42944136"/>
        <c:crosses val="autoZero"/>
        <c:auto val="1"/>
        <c:lblAlgn val="ctr"/>
        <c:lblOffset val="100"/>
        <c:noMultiLvlLbl val="0"/>
      </c:catAx>
      <c:valAx>
        <c:axId val="2429441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4289834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1"/>
          <c:order val="1"/>
          <c:spPr>
            <a:scene3d>
              <a:camera prst="orthographicFront"/>
              <a:lightRig rig="threePt" dir="t"/>
            </a:scene3d>
            <a:sp3d>
              <a:bevelT h="38100"/>
            </a:sp3d>
          </c:spP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Ref>
              <c:f>复合饼图!$B$26:$B$37</c:f>
              <c:numCache>
                <c:formatCode>General</c:formatCode>
                <c:ptCount val="12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pieChart>
        <c:varyColors val="1"/>
        <c:ser>
          <c:idx val="0"/>
          <c:order val="0"/>
          <c:spPr>
            <a:scene3d>
              <a:camera prst="orthographicFront"/>
              <a:lightRig rig="threePt" dir="t"/>
            </a:scene3d>
            <a:sp3d>
              <a:bevelT h="38100"/>
            </a:sp3d>
          </c:spPr>
          <c:explosion val="64"/>
          <c:dPt>
            <c:idx val="0"/>
            <c:bubble3D val="0"/>
            <c:explosion val="0"/>
            <c:spPr>
              <a:solidFill>
                <a:schemeClr val="accent5">
                  <a:lumMod val="40000"/>
                  <a:lumOff val="60000"/>
                </a:schemeClr>
              </a:solidFill>
              <a:scene3d>
                <a:camera prst="orthographicFront"/>
                <a:lightRig rig="threePt" dir="t"/>
              </a:scene3d>
              <a:sp3d>
                <a:bevelT h="38100"/>
              </a:sp3d>
            </c:spPr>
          </c:dPt>
          <c:dPt>
            <c:idx val="3"/>
            <c:bubble3D val="0"/>
            <c:explosion val="0"/>
            <c:spPr>
              <a:solidFill>
                <a:schemeClr val="accent6">
                  <a:lumMod val="40000"/>
                  <a:lumOff val="60000"/>
                </a:schemeClr>
              </a:solidFill>
              <a:scene3d>
                <a:camera prst="orthographicFront"/>
                <a:lightRig rig="threePt" dir="t"/>
              </a:scene3d>
              <a:sp3d>
                <a:bevelT h="38100"/>
              </a:sp3d>
            </c:spPr>
          </c:dPt>
          <c:dPt>
            <c:idx val="6"/>
            <c:bubble3D val="0"/>
            <c:explosion val="0"/>
            <c:spPr>
              <a:solidFill>
                <a:schemeClr val="accent1">
                  <a:lumMod val="40000"/>
                  <a:lumOff val="60000"/>
                </a:schemeClr>
              </a:solidFill>
              <a:scene3d>
                <a:camera prst="orthographicFront"/>
                <a:lightRig rig="threePt" dir="t"/>
              </a:scene3d>
              <a:sp3d>
                <a:bevelT h="38100"/>
              </a:sp3d>
            </c:spPr>
          </c:dPt>
          <c:dPt>
            <c:idx val="9"/>
            <c:bubble3D val="0"/>
            <c:explosion val="0"/>
            <c:spPr>
              <a:solidFill>
                <a:srgbClr val="FFFF99"/>
              </a:solidFill>
              <a:scene3d>
                <a:camera prst="orthographicFront"/>
                <a:lightRig rig="threePt" dir="t"/>
              </a:scene3d>
              <a:sp3d>
                <a:bevelT h="38100"/>
              </a:sp3d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Ref>
              <c:f>复合饼图!$A$26:$A$37</c:f>
              <c:numCache>
                <c:formatCode>General</c:formatCode>
                <c:ptCount val="12"/>
                <c:pt idx="0">
                  <c:v>8</c:v>
                </c:pt>
                <c:pt idx="3">
                  <c:v>15</c:v>
                </c:pt>
                <c:pt idx="6">
                  <c:v>24</c:v>
                </c:pt>
                <c:pt idx="9">
                  <c:v>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rtl="0">
            <a:defRPr/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ofPieChart>
        <c:ofPieType val="bar"/>
        <c:varyColors val="1"/>
        <c:ser>
          <c:idx val="0"/>
          <c:order val="0"/>
          <c:tx>
            <c:strRef>
              <c:f>复合饼图!$G$9</c:f>
              <c:strCache>
                <c:ptCount val="1"/>
                <c:pt idx="0">
                  <c:v>2011年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复合饼图!$F$10:$F$23</c:f>
              <c:strCache>
                <c:ptCount val="14"/>
                <c:pt idx="0">
                  <c:v>一月</c:v>
                </c:pt>
                <c:pt idx="1">
                  <c:v>二月</c:v>
                </c:pt>
                <c:pt idx="2">
                  <c:v>三月</c:v>
                </c:pt>
                <c:pt idx="3">
                  <c:v>四月</c:v>
                </c:pt>
                <c:pt idx="4">
                  <c:v>五月</c:v>
                </c:pt>
                <c:pt idx="5">
                  <c:v>六月</c:v>
                </c:pt>
                <c:pt idx="6">
                  <c:v>七月</c:v>
                </c:pt>
                <c:pt idx="7">
                  <c:v>八月</c:v>
                </c:pt>
                <c:pt idx="8">
                  <c:v>九月</c:v>
                </c:pt>
                <c:pt idx="9">
                  <c:v>十月</c:v>
                </c:pt>
                <c:pt idx="10">
                  <c:v>十一月</c:v>
                </c:pt>
                <c:pt idx="11">
                  <c:v>十二月</c:v>
                </c:pt>
                <c:pt idx="12">
                  <c:v>t1</c:v>
                </c:pt>
                <c:pt idx="13">
                  <c:v>t2</c:v>
                </c:pt>
              </c:strCache>
            </c:strRef>
          </c:cat>
          <c:val>
            <c:numRef>
              <c:f>复合饼图!$G$10:$G$23</c:f>
              <c:numCache>
                <c:formatCode>General</c:formatCode>
                <c:ptCount val="14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78</c:v>
                </c:pt>
                <c:pt idx="13">
                  <c:v>222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plitType val="cust"/>
        <c:custSplit>
          <c:secondPiePt val="0"/>
          <c:secondPiePt val="1"/>
          <c:secondPiePt val="2"/>
          <c:secondPiePt val="3"/>
          <c:secondPiePt val="4"/>
          <c:secondPiePt val="5"/>
          <c:secondPiePt val="6"/>
          <c:secondPiePt val="7"/>
          <c:secondPiePt val="8"/>
          <c:secondPiePt val="9"/>
          <c:secondPiePt val="10"/>
          <c:secondPiePt val="11"/>
        </c:custSplit>
        <c:secondPieSize val="75"/>
        <c:serLines/>
      </c:of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4989063867016624E-2"/>
          <c:y val="5.0925925925925923E-2"/>
          <c:w val="0.8550778652668416"/>
          <c:h val="0.797944371536891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复合饼图!$B$47</c:f>
              <c:strCache>
                <c:ptCount val="1"/>
                <c:pt idx="0">
                  <c:v>销量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>
              <a:bevelT h="38100"/>
            </a:sp3d>
          </c:spPr>
          <c:invertIfNegative val="0"/>
          <c:cat>
            <c:strRef>
              <c:f>复合饼图!$A$48:$A$52</c:f>
              <c:strCache>
                <c:ptCount val="5"/>
                <c:pt idx="0">
                  <c:v>三月</c:v>
                </c:pt>
                <c:pt idx="1">
                  <c:v>四月</c:v>
                </c:pt>
                <c:pt idx="2">
                  <c:v>五月</c:v>
                </c:pt>
                <c:pt idx="3">
                  <c:v>六月</c:v>
                </c:pt>
                <c:pt idx="4">
                  <c:v>七月</c:v>
                </c:pt>
              </c:strCache>
            </c:strRef>
          </c:cat>
          <c:val>
            <c:numRef>
              <c:f>复合饼图!$B$48:$B$52</c:f>
              <c:numCache>
                <c:formatCode>General</c:formatCode>
                <c:ptCount val="5"/>
                <c:pt idx="0">
                  <c:v>11</c:v>
                </c:pt>
                <c:pt idx="1">
                  <c:v>2200</c:v>
                </c:pt>
                <c:pt idx="2">
                  <c:v>35</c:v>
                </c:pt>
                <c:pt idx="3">
                  <c:v>48</c:v>
                </c:pt>
                <c:pt idx="4">
                  <c:v>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2945704"/>
        <c:axId val="242946096"/>
      </c:barChart>
      <c:lineChart>
        <c:grouping val="standard"/>
        <c:varyColors val="0"/>
        <c:ser>
          <c:idx val="1"/>
          <c:order val="1"/>
          <c:tx>
            <c:strRef>
              <c:f>复合饼图!$C$47</c:f>
              <c:strCache>
                <c:ptCount val="1"/>
                <c:pt idx="0">
                  <c:v>趋势</c:v>
                </c:pt>
              </c:strCache>
            </c:strRef>
          </c:tx>
          <c:spPr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pPr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cat>
            <c:strRef>
              <c:f>复合饼图!$A$48:$A$52</c:f>
              <c:strCache>
                <c:ptCount val="5"/>
                <c:pt idx="0">
                  <c:v>三月</c:v>
                </c:pt>
                <c:pt idx="1">
                  <c:v>四月</c:v>
                </c:pt>
                <c:pt idx="2">
                  <c:v>五月</c:v>
                </c:pt>
                <c:pt idx="3">
                  <c:v>六月</c:v>
                </c:pt>
                <c:pt idx="4">
                  <c:v>七月</c:v>
                </c:pt>
              </c:strCache>
            </c:strRef>
          </c:cat>
          <c:val>
            <c:numRef>
              <c:f>复合饼图!$C$48:$C$52</c:f>
              <c:numCache>
                <c:formatCode>General</c:formatCode>
                <c:ptCount val="5"/>
                <c:pt idx="0">
                  <c:v>4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490192"/>
        <c:axId val="242489800"/>
      </c:lineChart>
      <c:catAx>
        <c:axId val="2429457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42946096"/>
        <c:crosses val="autoZero"/>
        <c:auto val="1"/>
        <c:lblAlgn val="ctr"/>
        <c:lblOffset val="100"/>
        <c:noMultiLvlLbl val="0"/>
      </c:catAx>
      <c:valAx>
        <c:axId val="242946096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2945704"/>
        <c:crosses val="autoZero"/>
        <c:crossBetween val="between"/>
      </c:valAx>
      <c:valAx>
        <c:axId val="24248980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242490192"/>
        <c:crosses val="max"/>
        <c:crossBetween val="between"/>
      </c:valAx>
      <c:catAx>
        <c:axId val="242490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2489800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36"/>
          <c:y val="0.91724482356372117"/>
          <c:w val="0.26666666666666666"/>
          <c:h val="7.2533902012248463E-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80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624052</xdr:colOff>
      <xdr:row>7</xdr:row>
      <xdr:rowOff>14453</xdr:rowOff>
    </xdr:from>
    <xdr:to>
      <xdr:col>7</xdr:col>
      <xdr:colOff>210207</xdr:colOff>
      <xdr:row>23</xdr:row>
      <xdr:rowOff>24964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112600</xdr:colOff>
      <xdr:row>36</xdr:row>
      <xdr:rowOff>171790</xdr:rowOff>
    </xdr:from>
    <xdr:to>
      <xdr:col>8</xdr:col>
      <xdr:colOff>250032</xdr:colOff>
      <xdr:row>52</xdr:row>
      <xdr:rowOff>42181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43</xdr:row>
      <xdr:rowOff>85725</xdr:rowOff>
    </xdr:from>
    <xdr:to>
      <xdr:col>11</xdr:col>
      <xdr:colOff>19050</xdr:colOff>
      <xdr:row>58</xdr:row>
      <xdr:rowOff>114300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59347</xdr:colOff>
      <xdr:row>55</xdr:row>
      <xdr:rowOff>8792</xdr:rowOff>
    </xdr:from>
    <xdr:to>
      <xdr:col>10</xdr:col>
      <xdr:colOff>414703</xdr:colOff>
      <xdr:row>76</xdr:row>
      <xdr:rowOff>142142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249116</xdr:colOff>
      <xdr:row>40</xdr:row>
      <xdr:rowOff>163391</xdr:rowOff>
    </xdr:from>
    <xdr:to>
      <xdr:col>10</xdr:col>
      <xdr:colOff>0</xdr:colOff>
      <xdr:row>55</xdr:row>
      <xdr:rowOff>158995</xdr:rowOff>
    </xdr:to>
    <xdr:graphicFrame macro="">
      <xdr:nvGraphicFramePr>
        <xdr:cNvPr id="14" name="图表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3504</xdr:colOff>
      <xdr:row>81</xdr:row>
      <xdr:rowOff>140135</xdr:rowOff>
    </xdr:from>
    <xdr:to>
      <xdr:col>6</xdr:col>
      <xdr:colOff>441846</xdr:colOff>
      <xdr:row>96</xdr:row>
      <xdr:rowOff>135738</xdr:rowOff>
    </xdr:to>
    <xdr:graphicFrame macro="">
      <xdr:nvGraphicFramePr>
        <xdr:cNvPr id="15" name="图表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448555</xdr:colOff>
      <xdr:row>20</xdr:row>
      <xdr:rowOff>91109</xdr:rowOff>
    </xdr:from>
    <xdr:to>
      <xdr:col>10</xdr:col>
      <xdr:colOff>225442</xdr:colOff>
      <xdr:row>40</xdr:row>
      <xdr:rowOff>54535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148260</xdr:colOff>
      <xdr:row>29</xdr:row>
      <xdr:rowOff>70402</xdr:rowOff>
    </xdr:from>
    <xdr:to>
      <xdr:col>2</xdr:col>
      <xdr:colOff>148260</xdr:colOff>
      <xdr:row>43</xdr:row>
      <xdr:rowOff>62119</xdr:rowOff>
    </xdr:to>
    <xdr:cxnSp macro="">
      <xdr:nvCxnSpPr>
        <xdr:cNvPr id="20" name="Straight Arrow Connector 19"/>
        <xdr:cNvCxnSpPr/>
      </xdr:nvCxnSpPr>
      <xdr:spPr bwMode="auto">
        <a:xfrm rot="16200000">
          <a:off x="251792" y="6626087"/>
          <a:ext cx="2542761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0</xdr:col>
      <xdr:colOff>251792</xdr:colOff>
      <xdr:row>36</xdr:row>
      <xdr:rowOff>66261</xdr:rowOff>
    </xdr:from>
    <xdr:to>
      <xdr:col>4</xdr:col>
      <xdr:colOff>44727</xdr:colOff>
      <xdr:row>36</xdr:row>
      <xdr:rowOff>66261</xdr:rowOff>
    </xdr:to>
    <xdr:cxnSp macro="">
      <xdr:nvCxnSpPr>
        <xdr:cNvPr id="21" name="Straight Arrow Connector 20"/>
        <xdr:cNvCxnSpPr/>
      </xdr:nvCxnSpPr>
      <xdr:spPr bwMode="auto">
        <a:xfrm>
          <a:off x="251792" y="6626087"/>
          <a:ext cx="2542761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5</xdr:col>
      <xdr:colOff>99390</xdr:colOff>
      <xdr:row>0</xdr:row>
      <xdr:rowOff>0</xdr:rowOff>
    </xdr:from>
    <xdr:to>
      <xdr:col>11</xdr:col>
      <xdr:colOff>546651</xdr:colOff>
      <xdr:row>15</xdr:row>
      <xdr:rowOff>9939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48103</xdr:colOff>
      <xdr:row>24</xdr:row>
      <xdr:rowOff>141885</xdr:rowOff>
    </xdr:from>
    <xdr:to>
      <xdr:col>8</xdr:col>
      <xdr:colOff>495364</xdr:colOff>
      <xdr:row>39</xdr:row>
      <xdr:rowOff>151825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122012</xdr:colOff>
      <xdr:row>9</xdr:row>
      <xdr:rowOff>35328</xdr:rowOff>
    </xdr:from>
    <xdr:to>
      <xdr:col>10</xdr:col>
      <xdr:colOff>560352</xdr:colOff>
      <xdr:row>24</xdr:row>
      <xdr:rowOff>31888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74544</xdr:colOff>
      <xdr:row>40</xdr:row>
      <xdr:rowOff>65432</xdr:rowOff>
    </xdr:from>
    <xdr:to>
      <xdr:col>6</xdr:col>
      <xdr:colOff>521805</xdr:colOff>
      <xdr:row>55</xdr:row>
      <xdr:rowOff>75371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rdnew@163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zoomScale="130" zoomScaleNormal="130" workbookViewId="0">
      <selection activeCell="I11" sqref="I11"/>
    </sheetView>
  </sheetViews>
  <sheetFormatPr defaultRowHeight="13.5" x14ac:dyDescent="0.15"/>
  <cols>
    <col min="1" max="5" width="9" style="51"/>
    <col min="6" max="6" width="11.625" style="51" bestFit="1" customWidth="1"/>
    <col min="7" max="16384" width="9" style="51"/>
  </cols>
  <sheetData>
    <row r="1" spans="2:6" x14ac:dyDescent="0.15">
      <c r="B1" s="51" t="s">
        <v>158</v>
      </c>
      <c r="C1" s="51" t="s">
        <v>155</v>
      </c>
      <c r="D1" s="51" t="s">
        <v>157</v>
      </c>
      <c r="E1" s="51" t="s">
        <v>156</v>
      </c>
      <c r="F1" s="51" t="s">
        <v>155</v>
      </c>
    </row>
    <row r="2" spans="2:6" x14ac:dyDescent="0.15">
      <c r="E2" s="51">
        <v>0</v>
      </c>
      <c r="F2" s="54" t="s">
        <v>169</v>
      </c>
    </row>
    <row r="3" spans="2:6" x14ac:dyDescent="0.15">
      <c r="B3" s="53" t="s">
        <v>154</v>
      </c>
      <c r="C3" s="51">
        <v>50</v>
      </c>
      <c r="D3" s="52">
        <f t="shared" ref="D3:D8" si="0">C3/$C$8</f>
        <v>0.5</v>
      </c>
      <c r="E3" s="51">
        <f>SUM($D$2:D3)</f>
        <v>0.5</v>
      </c>
      <c r="F3" s="54" t="s">
        <v>168</v>
      </c>
    </row>
    <row r="4" spans="2:6" x14ac:dyDescent="0.15">
      <c r="B4" s="53" t="s">
        <v>153</v>
      </c>
      <c r="C4" s="51">
        <v>30</v>
      </c>
      <c r="D4" s="52">
        <f t="shared" si="0"/>
        <v>0.3</v>
      </c>
      <c r="E4" s="51">
        <f>SUM($D$2:D4)</f>
        <v>0.8</v>
      </c>
      <c r="F4" s="54" t="s">
        <v>164</v>
      </c>
    </row>
    <row r="5" spans="2:6" x14ac:dyDescent="0.15">
      <c r="B5" s="53" t="s">
        <v>152</v>
      </c>
      <c r="C5" s="51">
        <v>10</v>
      </c>
      <c r="D5" s="52">
        <f t="shared" si="0"/>
        <v>0.1</v>
      </c>
      <c r="E5" s="51">
        <f>SUM($D$2:D5)</f>
        <v>0.9</v>
      </c>
      <c r="F5" s="54" t="s">
        <v>167</v>
      </c>
    </row>
    <row r="6" spans="2:6" x14ac:dyDescent="0.15">
      <c r="B6" s="53" t="s">
        <v>151</v>
      </c>
      <c r="C6" s="51">
        <v>6</v>
      </c>
      <c r="D6" s="52">
        <f t="shared" si="0"/>
        <v>0.06</v>
      </c>
      <c r="E6" s="51">
        <f>SUM($D$2:D6)</f>
        <v>0.96</v>
      </c>
      <c r="F6" s="54" t="s">
        <v>166</v>
      </c>
    </row>
    <row r="7" spans="2:6" x14ac:dyDescent="0.15">
      <c r="B7" s="53" t="s">
        <v>150</v>
      </c>
      <c r="C7" s="51">
        <v>4</v>
      </c>
      <c r="D7" s="52">
        <f t="shared" si="0"/>
        <v>0.04</v>
      </c>
      <c r="E7" s="51">
        <f>SUM($D$2:D7)</f>
        <v>1</v>
      </c>
      <c r="F7" s="54" t="s">
        <v>165</v>
      </c>
    </row>
    <row r="8" spans="2:6" x14ac:dyDescent="0.15">
      <c r="C8" s="51">
        <v>100</v>
      </c>
      <c r="D8" s="52">
        <f t="shared" si="0"/>
        <v>1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64" zoomScale="160" zoomScaleNormal="160" workbookViewId="0">
      <selection activeCell="C66" sqref="C66"/>
    </sheetView>
  </sheetViews>
  <sheetFormatPr defaultRowHeight="14.25" x14ac:dyDescent="0.15"/>
  <sheetData>
    <row r="1" spans="1:4" x14ac:dyDescent="0.15">
      <c r="A1" s="4" t="s">
        <v>20</v>
      </c>
      <c r="B1" s="4" t="s">
        <v>24</v>
      </c>
      <c r="C1" s="4" t="s">
        <v>28</v>
      </c>
      <c r="D1" s="4" t="s">
        <v>32</v>
      </c>
    </row>
    <row r="2" spans="1:4" x14ac:dyDescent="0.15">
      <c r="A2" s="4" t="s">
        <v>21</v>
      </c>
      <c r="B2" s="4" t="s">
        <v>25</v>
      </c>
      <c r="C2" s="4" t="s">
        <v>29</v>
      </c>
      <c r="D2" s="4" t="s">
        <v>33</v>
      </c>
    </row>
    <row r="3" spans="1:4" x14ac:dyDescent="0.15">
      <c r="A3" s="4" t="s">
        <v>22</v>
      </c>
      <c r="B3" s="4" t="s">
        <v>26</v>
      </c>
      <c r="C3" s="4" t="s">
        <v>30</v>
      </c>
      <c r="D3" s="4" t="s">
        <v>34</v>
      </c>
    </row>
    <row r="4" spans="1:4" x14ac:dyDescent="0.15">
      <c r="A4" s="4" t="s">
        <v>23</v>
      </c>
      <c r="B4" s="4" t="s">
        <v>27</v>
      </c>
      <c r="C4" s="4" t="s">
        <v>31</v>
      </c>
      <c r="D4" s="4" t="s">
        <v>35</v>
      </c>
    </row>
    <row r="6" spans="1:4" x14ac:dyDescent="0.15">
      <c r="A6" t="s">
        <v>99</v>
      </c>
    </row>
    <row r="12" spans="1:4" x14ac:dyDescent="0.15">
      <c r="A12">
        <v>100</v>
      </c>
    </row>
    <row r="13" spans="1:4" x14ac:dyDescent="0.15">
      <c r="B13">
        <v>1</v>
      </c>
      <c r="C13">
        <v>200</v>
      </c>
    </row>
    <row r="14" spans="1:4" x14ac:dyDescent="0.15">
      <c r="B14">
        <v>5</v>
      </c>
      <c r="C14">
        <v>0</v>
      </c>
    </row>
    <row r="15" spans="1:4" x14ac:dyDescent="0.15">
      <c r="B15">
        <v>10</v>
      </c>
      <c r="C15">
        <v>-50</v>
      </c>
    </row>
    <row r="16" spans="1:4" x14ac:dyDescent="0.15">
      <c r="B16">
        <v>20</v>
      </c>
      <c r="C16">
        <v>-100</v>
      </c>
    </row>
    <row r="18" spans="1:4" x14ac:dyDescent="0.15">
      <c r="A18">
        <v>50</v>
      </c>
    </row>
    <row r="19" spans="1:4" x14ac:dyDescent="0.15">
      <c r="B19">
        <v>1</v>
      </c>
      <c r="C19">
        <v>150</v>
      </c>
    </row>
    <row r="20" spans="1:4" x14ac:dyDescent="0.15">
      <c r="B20">
        <v>5</v>
      </c>
      <c r="C20">
        <v>0</v>
      </c>
    </row>
    <row r="21" spans="1:4" x14ac:dyDescent="0.15">
      <c r="B21">
        <v>10</v>
      </c>
      <c r="C21">
        <v>-70</v>
      </c>
    </row>
    <row r="22" spans="1:4" x14ac:dyDescent="0.15">
      <c r="B22">
        <v>20</v>
      </c>
      <c r="C22">
        <v>-120</v>
      </c>
    </row>
    <row r="24" spans="1:4" x14ac:dyDescent="0.15">
      <c r="A24" t="s">
        <v>170</v>
      </c>
      <c r="B24" t="s">
        <v>171</v>
      </c>
      <c r="C24" t="s">
        <v>174</v>
      </c>
      <c r="D24" t="s">
        <v>172</v>
      </c>
    </row>
    <row r="25" spans="1:4" x14ac:dyDescent="0.15">
      <c r="A25" t="s">
        <v>173</v>
      </c>
      <c r="B25" t="s">
        <v>175</v>
      </c>
      <c r="C25">
        <v>3</v>
      </c>
      <c r="D25">
        <f ca="1">VLOOKUP(C25,INDIRECT(B25),2)</f>
        <v>150</v>
      </c>
    </row>
    <row r="38" spans="2:3" x14ac:dyDescent="0.15">
      <c r="B38" s="77">
        <v>8</v>
      </c>
      <c r="C38">
        <v>3</v>
      </c>
    </row>
    <row r="39" spans="2:3" x14ac:dyDescent="0.15">
      <c r="B39" s="77"/>
      <c r="C39">
        <v>2</v>
      </c>
    </row>
    <row r="40" spans="2:3" x14ac:dyDescent="0.15">
      <c r="B40" s="77"/>
      <c r="C40">
        <v>3</v>
      </c>
    </row>
    <row r="41" spans="2:3" x14ac:dyDescent="0.15">
      <c r="B41" s="77">
        <v>15</v>
      </c>
      <c r="C41">
        <v>4</v>
      </c>
    </row>
    <row r="42" spans="2:3" x14ac:dyDescent="0.15">
      <c r="B42" s="77"/>
      <c r="C42">
        <v>5</v>
      </c>
    </row>
    <row r="43" spans="2:3" x14ac:dyDescent="0.15">
      <c r="B43" s="77"/>
      <c r="C43">
        <v>6</v>
      </c>
    </row>
    <row r="44" spans="2:3" x14ac:dyDescent="0.15">
      <c r="B44" s="77">
        <v>24</v>
      </c>
      <c r="C44">
        <v>7</v>
      </c>
    </row>
    <row r="45" spans="2:3" x14ac:dyDescent="0.15">
      <c r="B45" s="77"/>
      <c r="C45">
        <v>8</v>
      </c>
    </row>
    <row r="46" spans="2:3" x14ac:dyDescent="0.15">
      <c r="B46" s="77"/>
      <c r="C46">
        <v>9</v>
      </c>
    </row>
    <row r="47" spans="2:3" x14ac:dyDescent="0.15">
      <c r="B47" s="77">
        <v>33</v>
      </c>
      <c r="C47">
        <v>10</v>
      </c>
    </row>
    <row r="48" spans="2:3" x14ac:dyDescent="0.15">
      <c r="B48" s="77"/>
      <c r="C48">
        <v>11</v>
      </c>
    </row>
    <row r="49" spans="2:3" x14ac:dyDescent="0.15">
      <c r="B49" s="77"/>
      <c r="C49">
        <v>12</v>
      </c>
    </row>
  </sheetData>
  <mergeCells count="4">
    <mergeCell ref="B38:B40"/>
    <mergeCell ref="B41:B43"/>
    <mergeCell ref="B44:B46"/>
    <mergeCell ref="B47:B49"/>
  </mergeCells>
  <phoneticPr fontId="4" type="noConversion"/>
  <dataValidations count="3">
    <dataValidation type="list" allowBlank="1" showInputMessage="1" showErrorMessage="1" sqref="A6">
      <formula1>$A$1:$D$1</formula1>
    </dataValidation>
    <dataValidation type="list" allowBlank="1" showInputMessage="1" showErrorMessage="1" sqref="B25">
      <formula1>"hu,half"</formula1>
    </dataValidation>
    <dataValidation type="list" allowBlank="1" showInputMessage="1" showErrorMessage="1" sqref="B6">
      <formula1>INDIRECT($A$6)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showGridLines="0" zoomScale="120" zoomScaleNormal="120" workbookViewId="0">
      <selection activeCell="D18" sqref="D18"/>
    </sheetView>
  </sheetViews>
  <sheetFormatPr defaultRowHeight="14.25" x14ac:dyDescent="0.15"/>
  <cols>
    <col min="1" max="1" width="3.25" customWidth="1"/>
    <col min="2" max="2" width="6.75" customWidth="1"/>
    <col min="3" max="3" width="6" customWidth="1"/>
    <col min="4" max="4" width="5.625" customWidth="1"/>
    <col min="5" max="5" width="3.25" customWidth="1"/>
    <col min="6" max="27" width="4.625" customWidth="1"/>
  </cols>
  <sheetData>
    <row r="1" spans="1:27" x14ac:dyDescent="0.15">
      <c r="A1" s="55" t="s">
        <v>198</v>
      </c>
      <c r="B1" s="55" t="s">
        <v>199</v>
      </c>
      <c r="C1" s="56" t="s">
        <v>200</v>
      </c>
      <c r="D1" s="56" t="s">
        <v>201</v>
      </c>
      <c r="E1" s="55" t="s">
        <v>202</v>
      </c>
      <c r="F1" s="57">
        <v>41920</v>
      </c>
      <c r="G1" s="57">
        <v>41921</v>
      </c>
      <c r="H1" s="57">
        <v>41922</v>
      </c>
      <c r="I1" s="57">
        <v>41923</v>
      </c>
      <c r="J1" s="57">
        <v>41924</v>
      </c>
      <c r="K1" s="57">
        <v>41925</v>
      </c>
      <c r="L1" s="57">
        <v>41926</v>
      </c>
      <c r="M1" s="57">
        <v>41927</v>
      </c>
      <c r="N1" s="57">
        <v>41928</v>
      </c>
      <c r="O1" s="57">
        <v>41929</v>
      </c>
      <c r="P1" s="57">
        <v>41930</v>
      </c>
      <c r="Q1" s="57">
        <v>41931</v>
      </c>
      <c r="R1" s="57">
        <v>41932</v>
      </c>
      <c r="S1" s="57">
        <v>41933</v>
      </c>
      <c r="T1" s="57">
        <v>41934</v>
      </c>
      <c r="U1" s="57">
        <v>41935</v>
      </c>
      <c r="V1" s="57">
        <v>41936</v>
      </c>
      <c r="W1" s="57">
        <v>41937</v>
      </c>
      <c r="X1" s="57">
        <v>41938</v>
      </c>
      <c r="Y1" s="57">
        <v>41939</v>
      </c>
      <c r="Z1" s="57">
        <v>41940</v>
      </c>
      <c r="AA1" s="57">
        <v>41941</v>
      </c>
    </row>
    <row r="2" spans="1:27" x14ac:dyDescent="0.15">
      <c r="A2" s="58">
        <v>1</v>
      </c>
      <c r="B2" s="58" t="s">
        <v>203</v>
      </c>
      <c r="C2" s="59"/>
      <c r="D2" s="59"/>
      <c r="E2" s="58"/>
      <c r="F2" s="60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2"/>
    </row>
    <row r="3" spans="1:27" x14ac:dyDescent="0.15">
      <c r="A3" s="63">
        <v>2</v>
      </c>
      <c r="B3" s="63" t="s">
        <v>204</v>
      </c>
      <c r="C3" s="64"/>
      <c r="D3" s="64"/>
      <c r="E3" s="63"/>
      <c r="F3" s="65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7"/>
    </row>
    <row r="4" spans="1:27" x14ac:dyDescent="0.15">
      <c r="A4" s="63">
        <v>3</v>
      </c>
      <c r="B4" s="75" t="s">
        <v>214</v>
      </c>
      <c r="C4" s="68">
        <v>41920</v>
      </c>
      <c r="D4" s="68">
        <f>WORKDAY(C4,1)</f>
        <v>41921</v>
      </c>
      <c r="E4" s="63">
        <v>1</v>
      </c>
      <c r="F4" s="69"/>
      <c r="G4" s="70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7"/>
    </row>
    <row r="5" spans="1:27" x14ac:dyDescent="0.15">
      <c r="A5" s="63">
        <v>4</v>
      </c>
      <c r="B5" s="75" t="s">
        <v>205</v>
      </c>
      <c r="C5" s="68">
        <f>WORKDAY(D4,1)</f>
        <v>41922</v>
      </c>
      <c r="D5" s="68">
        <f t="shared" ref="D5:D13" si="0">WORKDAY(C5,1)</f>
        <v>41925</v>
      </c>
      <c r="E5" s="63">
        <v>2</v>
      </c>
      <c r="F5" s="65"/>
      <c r="G5" s="66"/>
      <c r="H5" s="70"/>
      <c r="I5" s="70"/>
      <c r="J5" s="70"/>
      <c r="K5" s="70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7"/>
    </row>
    <row r="6" spans="1:27" x14ac:dyDescent="0.15">
      <c r="A6" s="63">
        <v>5</v>
      </c>
      <c r="B6" s="75" t="s">
        <v>206</v>
      </c>
      <c r="C6" s="68">
        <f t="shared" ref="C6:C13" si="1">WORKDAY(D5,1)</f>
        <v>41926</v>
      </c>
      <c r="D6" s="68">
        <f t="shared" si="0"/>
        <v>41927</v>
      </c>
      <c r="E6" s="63">
        <v>1</v>
      </c>
      <c r="F6" s="65"/>
      <c r="G6" s="66"/>
      <c r="H6" s="66"/>
      <c r="I6" s="66"/>
      <c r="J6" s="66"/>
      <c r="K6" s="66"/>
      <c r="L6" s="70"/>
      <c r="M6" s="70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7"/>
    </row>
    <row r="7" spans="1:27" x14ac:dyDescent="0.15">
      <c r="A7" s="63">
        <v>6</v>
      </c>
      <c r="B7" s="63" t="s">
        <v>207</v>
      </c>
      <c r="C7" s="68"/>
      <c r="D7" s="68"/>
      <c r="E7" s="63"/>
      <c r="F7" s="65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7"/>
    </row>
    <row r="8" spans="1:27" x14ac:dyDescent="0.15">
      <c r="A8" s="63">
        <v>7</v>
      </c>
      <c r="B8" s="75" t="s">
        <v>208</v>
      </c>
      <c r="C8" s="68">
        <f>WORKDAY(D6,1)</f>
        <v>41928</v>
      </c>
      <c r="D8" s="68">
        <f t="shared" si="0"/>
        <v>41929</v>
      </c>
      <c r="E8" s="63">
        <v>1</v>
      </c>
      <c r="F8" s="65"/>
      <c r="G8" s="66"/>
      <c r="H8" s="66"/>
      <c r="I8" s="66"/>
      <c r="J8" s="66"/>
      <c r="K8" s="66"/>
      <c r="L8" s="66"/>
      <c r="M8" s="66"/>
      <c r="N8" s="70"/>
      <c r="O8" s="70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7"/>
    </row>
    <row r="9" spans="1:27" x14ac:dyDescent="0.15">
      <c r="A9" s="63">
        <v>8</v>
      </c>
      <c r="B9" s="75" t="s">
        <v>209</v>
      </c>
      <c r="C9" s="68">
        <f t="shared" si="1"/>
        <v>41932</v>
      </c>
      <c r="D9" s="68">
        <f t="shared" si="0"/>
        <v>41933</v>
      </c>
      <c r="E9" s="63">
        <v>1</v>
      </c>
      <c r="F9" s="65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70"/>
      <c r="S9" s="70"/>
      <c r="T9" s="66"/>
      <c r="U9" s="66"/>
      <c r="V9" s="66"/>
      <c r="W9" s="66"/>
      <c r="X9" s="66"/>
      <c r="Y9" s="66"/>
      <c r="Z9" s="66"/>
      <c r="AA9" s="67"/>
    </row>
    <row r="10" spans="1:27" x14ac:dyDescent="0.15">
      <c r="A10" s="63">
        <v>9</v>
      </c>
      <c r="B10" s="63" t="s">
        <v>210</v>
      </c>
      <c r="C10" s="68"/>
      <c r="D10" s="68"/>
      <c r="E10" s="63"/>
      <c r="F10" s="65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7"/>
    </row>
    <row r="11" spans="1:27" x14ac:dyDescent="0.15">
      <c r="A11" s="63">
        <v>10</v>
      </c>
      <c r="B11" s="75" t="s">
        <v>211</v>
      </c>
      <c r="C11" s="68">
        <f>WORKDAY(D9,1)</f>
        <v>41934</v>
      </c>
      <c r="D11" s="68">
        <f t="shared" si="0"/>
        <v>41935</v>
      </c>
      <c r="E11" s="63">
        <v>2</v>
      </c>
      <c r="F11" s="65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70"/>
      <c r="U11" s="70"/>
      <c r="V11" s="66"/>
      <c r="W11" s="66"/>
      <c r="X11" s="66"/>
      <c r="Y11" s="66"/>
      <c r="Z11" s="66"/>
      <c r="AA11" s="67"/>
    </row>
    <row r="12" spans="1:27" x14ac:dyDescent="0.15">
      <c r="A12" s="63">
        <v>11</v>
      </c>
      <c r="B12" s="75" t="s">
        <v>212</v>
      </c>
      <c r="C12" s="68">
        <f t="shared" si="1"/>
        <v>41936</v>
      </c>
      <c r="D12" s="68">
        <f t="shared" si="0"/>
        <v>41939</v>
      </c>
      <c r="E12" s="63">
        <v>1</v>
      </c>
      <c r="F12" s="65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70"/>
      <c r="W12" s="70"/>
      <c r="X12" s="70"/>
      <c r="Y12" s="70"/>
      <c r="Z12" s="66"/>
      <c r="AA12" s="67"/>
    </row>
    <row r="13" spans="1:27" x14ac:dyDescent="0.15">
      <c r="A13" s="63">
        <v>12</v>
      </c>
      <c r="B13" s="75" t="s">
        <v>213</v>
      </c>
      <c r="C13" s="68">
        <f t="shared" si="1"/>
        <v>41940</v>
      </c>
      <c r="D13" s="68">
        <f t="shared" si="0"/>
        <v>41941</v>
      </c>
      <c r="E13" s="63">
        <v>1</v>
      </c>
      <c r="F13" s="71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3"/>
      <c r="AA13" s="74"/>
    </row>
  </sheetData>
  <phoneticPr fontId="4" type="noConversion"/>
  <conditionalFormatting sqref="F2:AA13">
    <cfRule type="expression" dxfId="16" priority="1">
      <formula>F$33=TODAY()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20"/>
  <sheetViews>
    <sheetView zoomScale="115" zoomScaleNormal="115" workbookViewId="0">
      <selection activeCell="D4" sqref="D4"/>
    </sheetView>
  </sheetViews>
  <sheetFormatPr defaultRowHeight="14.25" x14ac:dyDescent="0.15"/>
  <cols>
    <col min="5" max="5" width="14.125" customWidth="1"/>
    <col min="10" max="10" width="11.375" customWidth="1"/>
  </cols>
  <sheetData>
    <row r="2" spans="1:10" ht="26.25" customHeight="1" x14ac:dyDescent="0.15">
      <c r="A2" t="s">
        <v>0</v>
      </c>
    </row>
    <row r="4" spans="1:10" x14ac:dyDescent="0.1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14</v>
      </c>
      <c r="H4" t="s">
        <v>15</v>
      </c>
      <c r="I4" t="s">
        <v>13</v>
      </c>
    </row>
    <row r="5" spans="1:10" ht="21.75" customHeight="1" x14ac:dyDescent="0.15">
      <c r="H5">
        <v>180</v>
      </c>
      <c r="I5">
        <v>200001</v>
      </c>
    </row>
    <row r="6" spans="1:10" x14ac:dyDescent="0.15">
      <c r="I6" s="48" t="s">
        <v>118</v>
      </c>
    </row>
    <row r="11" spans="1:10" x14ac:dyDescent="0.15">
      <c r="J11" s="18"/>
    </row>
    <row r="13" spans="1:10" x14ac:dyDescent="0.15">
      <c r="J13" s="2"/>
    </row>
    <row r="15" spans="1:10" x14ac:dyDescent="0.15">
      <c r="J15" s="2"/>
    </row>
    <row r="16" spans="1:10" x14ac:dyDescent="0.15">
      <c r="H16" s="10"/>
    </row>
    <row r="17" spans="8:10" x14ac:dyDescent="0.15">
      <c r="H17" s="10"/>
      <c r="J17" s="5"/>
    </row>
    <row r="18" spans="8:10" x14ac:dyDescent="0.15">
      <c r="H18" s="10"/>
      <c r="J18" s="18"/>
    </row>
    <row r="19" spans="8:10" x14ac:dyDescent="0.15">
      <c r="H19" s="10"/>
    </row>
    <row r="20" spans="8:10" x14ac:dyDescent="0.15">
      <c r="H20" s="10"/>
    </row>
  </sheetData>
  <dataConsolidate/>
  <phoneticPr fontId="4" type="noConversion"/>
  <pageMargins left="0.75" right="0.75" top="1" bottom="1" header="0.5" footer="0.5"/>
  <pageSetup paperSize="9" orientation="landscape" horizontalDpi="200" verticalDpi="2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I8"/>
  <sheetViews>
    <sheetView workbookViewId="0">
      <selection activeCell="I3" sqref="I3:I8"/>
    </sheetView>
  </sheetViews>
  <sheetFormatPr defaultRowHeight="14.25" x14ac:dyDescent="0.15"/>
  <sheetData>
    <row r="3" spans="9:9" x14ac:dyDescent="0.15">
      <c r="I3" t="s">
        <v>1</v>
      </c>
    </row>
    <row r="4" spans="9:9" x14ac:dyDescent="0.15">
      <c r="I4" t="s">
        <v>2</v>
      </c>
    </row>
    <row r="5" spans="9:9" x14ac:dyDescent="0.15">
      <c r="I5" t="s">
        <v>4</v>
      </c>
    </row>
    <row r="6" spans="9:9" x14ac:dyDescent="0.15">
      <c r="I6" t="s">
        <v>3</v>
      </c>
    </row>
    <row r="7" spans="9:9" x14ac:dyDescent="0.15">
      <c r="I7" t="s">
        <v>5</v>
      </c>
    </row>
    <row r="8" spans="9:9" x14ac:dyDescent="0.15">
      <c r="I8" t="s">
        <v>6</v>
      </c>
    </row>
  </sheetData>
  <phoneticPr fontId="4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4" sqref="C4:C7"/>
    </sheetView>
  </sheetViews>
  <sheetFormatPr defaultRowHeight="14.25" x14ac:dyDescent="0.15"/>
  <sheetData>
    <row r="1" spans="1:3" x14ac:dyDescent="0.15">
      <c r="A1" s="1" t="s">
        <v>16</v>
      </c>
    </row>
    <row r="2" spans="1:3" x14ac:dyDescent="0.15">
      <c r="A2" s="1" t="s">
        <v>17</v>
      </c>
    </row>
    <row r="3" spans="1:3" x14ac:dyDescent="0.15">
      <c r="A3" s="1" t="s">
        <v>18</v>
      </c>
    </row>
    <row r="4" spans="1:3" x14ac:dyDescent="0.15">
      <c r="A4" s="1" t="s">
        <v>19</v>
      </c>
      <c r="C4" s="2">
        <v>40179</v>
      </c>
    </row>
    <row r="5" spans="1:3" x14ac:dyDescent="0.15">
      <c r="C5" s="2">
        <v>40299</v>
      </c>
    </row>
    <row r="6" spans="1:3" x14ac:dyDescent="0.15">
      <c r="C6" s="2">
        <v>40452</v>
      </c>
    </row>
    <row r="7" spans="1:3" x14ac:dyDescent="0.15">
      <c r="C7" s="2">
        <v>40514</v>
      </c>
    </row>
  </sheetData>
  <phoneticPr fontId="4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zoomScale="115" zoomScaleNormal="115" workbookViewId="0">
      <selection activeCell="H95" sqref="H95"/>
    </sheetView>
  </sheetViews>
  <sheetFormatPr defaultRowHeight="14.25" x14ac:dyDescent="0.15"/>
  <sheetData>
    <row r="1" spans="1:11" x14ac:dyDescent="0.15">
      <c r="A1" s="7" t="s">
        <v>36</v>
      </c>
      <c r="B1" s="7" t="s">
        <v>37</v>
      </c>
      <c r="C1" s="7" t="s">
        <v>38</v>
      </c>
      <c r="D1" s="7" t="s">
        <v>39</v>
      </c>
      <c r="E1" s="7" t="s">
        <v>40</v>
      </c>
    </row>
    <row r="2" spans="1:11" x14ac:dyDescent="0.15">
      <c r="A2" s="8">
        <v>0</v>
      </c>
      <c r="B2" s="8">
        <v>1000</v>
      </c>
      <c r="C2" s="8">
        <v>920</v>
      </c>
      <c r="D2" s="8">
        <v>1040</v>
      </c>
      <c r="E2" s="8"/>
    </row>
    <row r="3" spans="1:11" x14ac:dyDescent="0.15">
      <c r="A3" s="8">
        <v>1000</v>
      </c>
      <c r="B3" s="8">
        <v>-80</v>
      </c>
      <c r="C3" s="8">
        <v>120</v>
      </c>
      <c r="D3" s="8">
        <v>140</v>
      </c>
      <c r="E3" s="8">
        <v>1180</v>
      </c>
    </row>
    <row r="5" spans="1:11" x14ac:dyDescent="0.15">
      <c r="K5">
        <v>0</v>
      </c>
    </row>
    <row r="6" spans="1:11" x14ac:dyDescent="0.15">
      <c r="K6">
        <v>1000</v>
      </c>
    </row>
    <row r="8" spans="1:11" x14ac:dyDescent="0.15">
      <c r="H8" s="4"/>
    </row>
    <row r="10" spans="1:11" x14ac:dyDescent="0.15">
      <c r="I10" s="4"/>
      <c r="K10">
        <v>6</v>
      </c>
    </row>
    <row r="11" spans="1:11" x14ac:dyDescent="0.15">
      <c r="I11" s="4"/>
      <c r="K11">
        <v>5</v>
      </c>
    </row>
    <row r="22" spans="1:3" x14ac:dyDescent="0.15">
      <c r="A22" s="4" t="s">
        <v>159</v>
      </c>
    </row>
    <row r="24" spans="1:3" x14ac:dyDescent="0.15">
      <c r="A24" s="4" t="s">
        <v>41</v>
      </c>
      <c r="B24" s="4" t="s">
        <v>42</v>
      </c>
      <c r="C24" s="4" t="s">
        <v>43</v>
      </c>
    </row>
    <row r="25" spans="1:3" x14ac:dyDescent="0.15">
      <c r="A25">
        <v>10</v>
      </c>
      <c r="B25">
        <v>7</v>
      </c>
      <c r="C25" s="6">
        <f>(A25-B25)/A25</f>
        <v>0.3</v>
      </c>
    </row>
    <row r="26" spans="1:3" x14ac:dyDescent="0.15">
      <c r="A26">
        <v>12</v>
      </c>
      <c r="B26">
        <v>2</v>
      </c>
      <c r="C26" s="6">
        <f t="shared" ref="C26:C33" si="0">(A26-B26)/A26</f>
        <v>0.83333333333333337</v>
      </c>
    </row>
    <row r="27" spans="1:3" x14ac:dyDescent="0.15">
      <c r="A27">
        <v>15</v>
      </c>
      <c r="B27">
        <v>3</v>
      </c>
      <c r="C27" s="6">
        <f t="shared" si="0"/>
        <v>0.8</v>
      </c>
    </row>
    <row r="28" spans="1:3" x14ac:dyDescent="0.15">
      <c r="A28">
        <v>6</v>
      </c>
      <c r="B28">
        <v>4</v>
      </c>
      <c r="C28" s="6">
        <f t="shared" si="0"/>
        <v>0.33333333333333331</v>
      </c>
    </row>
    <row r="29" spans="1:3" x14ac:dyDescent="0.15">
      <c r="A29">
        <v>4</v>
      </c>
      <c r="B29">
        <v>1</v>
      </c>
      <c r="C29" s="6">
        <f t="shared" si="0"/>
        <v>0.75</v>
      </c>
    </row>
    <row r="30" spans="1:3" x14ac:dyDescent="0.15">
      <c r="A30">
        <v>14</v>
      </c>
      <c r="B30">
        <v>6</v>
      </c>
      <c r="C30" s="6">
        <f t="shared" si="0"/>
        <v>0.5714285714285714</v>
      </c>
    </row>
    <row r="31" spans="1:3" x14ac:dyDescent="0.15">
      <c r="A31">
        <v>11</v>
      </c>
      <c r="B31">
        <v>10</v>
      </c>
      <c r="C31" s="6">
        <f t="shared" si="0"/>
        <v>9.0909090909090912E-2</v>
      </c>
    </row>
    <row r="32" spans="1:3" x14ac:dyDescent="0.15">
      <c r="A32">
        <v>17</v>
      </c>
      <c r="B32">
        <v>16</v>
      </c>
      <c r="C32" s="6">
        <f t="shared" si="0"/>
        <v>5.8823529411764705E-2</v>
      </c>
    </row>
    <row r="33" spans="1:3" x14ac:dyDescent="0.15">
      <c r="A33">
        <f>AVERAGE(A25:A32)</f>
        <v>11.125</v>
      </c>
      <c r="B33">
        <f t="shared" ref="B33" si="1">AVERAGE(B25:B32)</f>
        <v>6.125</v>
      </c>
      <c r="C33" s="6">
        <f t="shared" si="0"/>
        <v>0.449438202247191</v>
      </c>
    </row>
    <row r="46" spans="1:3" x14ac:dyDescent="0.15">
      <c r="A46" s="4" t="s">
        <v>44</v>
      </c>
      <c r="B46" s="4" t="s">
        <v>45</v>
      </c>
      <c r="C46" s="4" t="s">
        <v>54</v>
      </c>
    </row>
    <row r="47" spans="1:3" x14ac:dyDescent="0.15">
      <c r="A47" s="4" t="s">
        <v>46</v>
      </c>
      <c r="B47">
        <f ca="1">RAND()</f>
        <v>0.38125436179407601</v>
      </c>
      <c r="C47">
        <v>3</v>
      </c>
    </row>
    <row r="48" spans="1:3" x14ac:dyDescent="0.15">
      <c r="A48" s="4" t="s">
        <v>47</v>
      </c>
      <c r="B48">
        <f t="shared" ref="B48:B53" ca="1" si="2">RAND()</f>
        <v>5.109397307877761E-2</v>
      </c>
      <c r="C48">
        <v>4</v>
      </c>
    </row>
    <row r="49" spans="1:3" x14ac:dyDescent="0.15">
      <c r="A49" s="4" t="s">
        <v>48</v>
      </c>
      <c r="B49">
        <f t="shared" ca="1" si="2"/>
        <v>2.1784720857559003E-2</v>
      </c>
      <c r="C49">
        <v>5</v>
      </c>
    </row>
    <row r="50" spans="1:3" x14ac:dyDescent="0.15">
      <c r="A50" s="4" t="s">
        <v>49</v>
      </c>
      <c r="B50">
        <f t="shared" ca="1" si="2"/>
        <v>0.92410585838865356</v>
      </c>
      <c r="C50">
        <v>2</v>
      </c>
    </row>
    <row r="51" spans="1:3" x14ac:dyDescent="0.15">
      <c r="A51" s="4" t="s">
        <v>50</v>
      </c>
      <c r="B51">
        <f t="shared" ca="1" si="2"/>
        <v>6.9069735697602219E-4</v>
      </c>
      <c r="C51">
        <v>7</v>
      </c>
    </row>
    <row r="52" spans="1:3" x14ac:dyDescent="0.15">
      <c r="A52" s="4" t="s">
        <v>51</v>
      </c>
      <c r="B52">
        <f t="shared" ca="1" si="2"/>
        <v>0.80099654350930061</v>
      </c>
      <c r="C52">
        <v>8</v>
      </c>
    </row>
    <row r="53" spans="1:3" x14ac:dyDescent="0.15">
      <c r="A53" s="4" t="s">
        <v>52</v>
      </c>
      <c r="B53">
        <f t="shared" ca="1" si="2"/>
        <v>0.58351482585941794</v>
      </c>
      <c r="C53">
        <v>6</v>
      </c>
    </row>
    <row r="54" spans="1:3" x14ac:dyDescent="0.15">
      <c r="A54" s="4" t="s">
        <v>53</v>
      </c>
      <c r="B54">
        <v>0.2</v>
      </c>
      <c r="C54">
        <v>10</v>
      </c>
    </row>
    <row r="77" spans="1:7" x14ac:dyDescent="0.15">
      <c r="E77" t="s">
        <v>112</v>
      </c>
      <c r="F77">
        <v>2</v>
      </c>
      <c r="G77">
        <v>4</v>
      </c>
    </row>
    <row r="78" spans="1:7" x14ac:dyDescent="0.15">
      <c r="A78" s="76"/>
      <c r="E78" t="s">
        <v>113</v>
      </c>
      <c r="F78">
        <v>1</v>
      </c>
      <c r="G78">
        <v>5</v>
      </c>
    </row>
    <row r="79" spans="1:7" x14ac:dyDescent="0.15">
      <c r="A79" s="76"/>
    </row>
    <row r="80" spans="1:7" x14ac:dyDescent="0.15">
      <c r="A80" s="76"/>
    </row>
    <row r="81" spans="1:8" x14ac:dyDescent="0.15">
      <c r="A81" s="23"/>
    </row>
    <row r="82" spans="1:8" x14ac:dyDescent="0.15">
      <c r="A82" s="23"/>
    </row>
    <row r="83" spans="1:8" x14ac:dyDescent="0.15">
      <c r="A83" s="23"/>
    </row>
    <row r="84" spans="1:8" x14ac:dyDescent="0.15">
      <c r="A84" s="23"/>
    </row>
    <row r="85" spans="1:8" x14ac:dyDescent="0.15">
      <c r="A85" s="23"/>
    </row>
    <row r="86" spans="1:8" x14ac:dyDescent="0.15">
      <c r="A86" s="23"/>
    </row>
    <row r="87" spans="1:8" x14ac:dyDescent="0.15">
      <c r="A87" s="23"/>
      <c r="H87">
        <v>20</v>
      </c>
    </row>
    <row r="88" spans="1:8" x14ac:dyDescent="0.15">
      <c r="A88" s="23"/>
      <c r="H88">
        <v>30</v>
      </c>
    </row>
    <row r="89" spans="1:8" x14ac:dyDescent="0.15">
      <c r="A89" s="23"/>
      <c r="H89">
        <v>20000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7"/>
  <sheetViews>
    <sheetView topLeftCell="A4" zoomScale="175" zoomScaleNormal="175" workbookViewId="0">
      <selection activeCell="E61" sqref="E61"/>
    </sheetView>
  </sheetViews>
  <sheetFormatPr defaultRowHeight="14.25" x14ac:dyDescent="0.15"/>
  <cols>
    <col min="1" max="1" width="21.25" customWidth="1"/>
    <col min="2" max="2" width="14.375" customWidth="1"/>
    <col min="3" max="3" width="11.5" customWidth="1"/>
    <col min="4" max="4" width="9" hidden="1" customWidth="1"/>
    <col min="5" max="5" width="12.125" customWidth="1"/>
  </cols>
  <sheetData>
    <row r="1" spans="1:11" x14ac:dyDescent="0.15">
      <c r="A1" s="2">
        <v>41124</v>
      </c>
    </row>
    <row r="2" spans="1:11" x14ac:dyDescent="0.15">
      <c r="A2" s="2">
        <f ca="1">TODAY()</f>
        <v>41928</v>
      </c>
    </row>
    <row r="3" spans="1:11" x14ac:dyDescent="0.15">
      <c r="A3" s="5">
        <v>41183</v>
      </c>
    </row>
    <row r="4" spans="1:11" x14ac:dyDescent="0.15">
      <c r="A4">
        <f ca="1">A3-A2</f>
        <v>-745</v>
      </c>
      <c r="F4" s="49">
        <v>31</v>
      </c>
      <c r="G4" s="4" t="s">
        <v>55</v>
      </c>
    </row>
    <row r="5" spans="1:11" x14ac:dyDescent="0.15">
      <c r="A5">
        <f ca="1">WEEKDAY(A2,2)</f>
        <v>4</v>
      </c>
      <c r="F5" s="50" t="s">
        <v>149</v>
      </c>
      <c r="G5" s="4" t="s">
        <v>56</v>
      </c>
    </row>
    <row r="6" spans="1:11" x14ac:dyDescent="0.15">
      <c r="A6" s="3">
        <f ca="1">NOW()</f>
        <v>41928.653675462963</v>
      </c>
      <c r="F6" s="49">
        <v>33</v>
      </c>
      <c r="G6" s="4" t="s">
        <v>57</v>
      </c>
    </row>
    <row r="7" spans="1:11" x14ac:dyDescent="0.15">
      <c r="A7" s="3">
        <f ca="1">A6-TIME(7,0,0)</f>
        <v>41928.362008796299</v>
      </c>
    </row>
    <row r="8" spans="1:11" x14ac:dyDescent="0.15">
      <c r="A8" s="9" t="s">
        <v>61</v>
      </c>
    </row>
    <row r="9" spans="1:11" x14ac:dyDescent="0.15">
      <c r="A9" t="str">
        <f>IF(MOD(MID(A8,17,1),2)=0,"female","male")</f>
        <v>male</v>
      </c>
    </row>
    <row r="10" spans="1:11" x14ac:dyDescent="0.15">
      <c r="A10" s="2">
        <f>DATE(MID(A8,7,4),MID(A8,11,2),MID(A8,13,2))</f>
        <v>32874</v>
      </c>
    </row>
    <row r="11" spans="1:11" x14ac:dyDescent="0.15">
      <c r="A11">
        <f ca="1">YEAR(TODAY())</f>
        <v>2014</v>
      </c>
      <c r="I11">
        <v>31</v>
      </c>
      <c r="J11">
        <v>32</v>
      </c>
      <c r="K11">
        <v>33</v>
      </c>
    </row>
    <row r="12" spans="1:11" x14ac:dyDescent="0.15">
      <c r="A12" t="str">
        <f>LEFT(A8,2)</f>
        <v>32</v>
      </c>
      <c r="I12" s="4" t="s">
        <v>55</v>
      </c>
      <c r="J12" s="4" t="s">
        <v>56</v>
      </c>
      <c r="K12" s="4" t="s">
        <v>57</v>
      </c>
    </row>
    <row r="13" spans="1:11" x14ac:dyDescent="0.15">
      <c r="A13" t="str">
        <f>IF(ISNA(VLOOKUP(A12,F4:G6,2,0)),"没有",VLOOKUP(A12,F4:G6,2,0))</f>
        <v>江苏</v>
      </c>
    </row>
    <row r="14" spans="1:11" x14ac:dyDescent="0.15">
      <c r="A14" s="2">
        <f ca="1">DATE(YEAR(TODAY()),MID(A8,11,2),MID(A8,13,2))</f>
        <v>41640</v>
      </c>
    </row>
    <row r="16" spans="1:11" x14ac:dyDescent="0.15">
      <c r="A16" s="13" t="s">
        <v>62</v>
      </c>
      <c r="B16" s="13" t="s">
        <v>63</v>
      </c>
      <c r="F16">
        <v>1</v>
      </c>
      <c r="G16">
        <v>2</v>
      </c>
      <c r="H16" s="4" t="s">
        <v>65</v>
      </c>
    </row>
    <row r="17" spans="1:4" x14ac:dyDescent="0.15">
      <c r="A17" s="13" t="s">
        <v>64</v>
      </c>
      <c r="B17" s="14">
        <v>80</v>
      </c>
      <c r="D17">
        <f>SUMIF(A17:A26,$A$17,B17:B26)</f>
        <v>300</v>
      </c>
    </row>
    <row r="18" spans="1:4" x14ac:dyDescent="0.15">
      <c r="A18" s="13" t="s">
        <v>68</v>
      </c>
      <c r="B18" s="14">
        <v>79</v>
      </c>
      <c r="D18">
        <f>COUNTIF(B17:B26,"&gt;=60")</f>
        <v>6</v>
      </c>
    </row>
    <row r="19" spans="1:4" x14ac:dyDescent="0.15">
      <c r="A19" s="13" t="s">
        <v>69</v>
      </c>
      <c r="B19" s="13">
        <v>70</v>
      </c>
      <c r="D19">
        <f t="array" ref="D19">COUNT(IF(A17:A26=$A$17,IF(B17:B26&gt;=60,B17:B26)))</f>
        <v>3</v>
      </c>
    </row>
    <row r="20" spans="1:4" x14ac:dyDescent="0.15">
      <c r="A20" s="13" t="s">
        <v>68</v>
      </c>
      <c r="B20" s="13">
        <v>70</v>
      </c>
      <c r="D20">
        <f t="array" ref="D20">MAX(IF(A17:A26=$A$18,B17:B26))</f>
        <v>79</v>
      </c>
    </row>
    <row r="21" spans="1:4" x14ac:dyDescent="0.15">
      <c r="A21" s="13" t="s">
        <v>69</v>
      </c>
      <c r="B21" s="14">
        <v>60</v>
      </c>
    </row>
    <row r="22" spans="1:4" x14ac:dyDescent="0.15">
      <c r="A22" s="13" t="s">
        <v>68</v>
      </c>
      <c r="B22" s="14">
        <v>60</v>
      </c>
    </row>
    <row r="23" spans="1:4" x14ac:dyDescent="0.15">
      <c r="A23" s="13" t="s">
        <v>69</v>
      </c>
      <c r="B23" s="13">
        <v>50</v>
      </c>
    </row>
    <row r="24" spans="1:4" x14ac:dyDescent="0.15">
      <c r="A24" s="13" t="s">
        <v>68</v>
      </c>
      <c r="B24" s="13">
        <v>50</v>
      </c>
    </row>
    <row r="25" spans="1:4" x14ac:dyDescent="0.15">
      <c r="A25" s="13" t="s">
        <v>69</v>
      </c>
      <c r="B25" s="14">
        <v>40</v>
      </c>
    </row>
    <row r="26" spans="1:4" x14ac:dyDescent="0.15">
      <c r="A26" s="13" t="s">
        <v>68</v>
      </c>
      <c r="B26" s="14">
        <v>40</v>
      </c>
    </row>
    <row r="28" spans="1:4" x14ac:dyDescent="0.15">
      <c r="B28">
        <v>1</v>
      </c>
      <c r="C28" s="12">
        <f>B28</f>
        <v>1</v>
      </c>
      <c r="D28" t="str">
        <f t="shared" ref="D28:D29" si="0">IF(COUNTIF($B$28:$B$39,B28)=1,"no","yes")</f>
        <v>no</v>
      </c>
    </row>
    <row r="29" spans="1:4" x14ac:dyDescent="0.15">
      <c r="B29">
        <v>2</v>
      </c>
      <c r="C29" s="12">
        <f t="shared" ref="C29:C39" si="1">B29</f>
        <v>2</v>
      </c>
      <c r="D29" t="str">
        <f t="shared" si="0"/>
        <v>no</v>
      </c>
    </row>
    <row r="30" spans="1:4" x14ac:dyDescent="0.15">
      <c r="B30">
        <v>3</v>
      </c>
      <c r="C30" s="12">
        <f t="shared" si="1"/>
        <v>3</v>
      </c>
      <c r="D30" t="str">
        <f>IF(COUNTIF($B$28:$B$39,B30)=1,"no","yes")</f>
        <v>yes</v>
      </c>
    </row>
    <row r="31" spans="1:4" x14ac:dyDescent="0.15">
      <c r="B31">
        <v>4</v>
      </c>
      <c r="C31" s="12">
        <f t="shared" si="1"/>
        <v>4</v>
      </c>
      <c r="D31" t="str">
        <f t="shared" ref="D31:D39" si="2">IF(COUNTIF($B$28:$B$39,B31)=1,"no","yes")</f>
        <v>no</v>
      </c>
    </row>
    <row r="32" spans="1:4" x14ac:dyDescent="0.15">
      <c r="B32">
        <v>49</v>
      </c>
      <c r="C32" s="12">
        <f t="shared" si="1"/>
        <v>49</v>
      </c>
      <c r="D32" t="str">
        <f t="shared" si="2"/>
        <v>no</v>
      </c>
    </row>
    <row r="33" spans="1:4" x14ac:dyDescent="0.15">
      <c r="B33">
        <v>6</v>
      </c>
      <c r="C33" s="12">
        <f t="shared" si="1"/>
        <v>6</v>
      </c>
      <c r="D33" t="str">
        <f t="shared" si="2"/>
        <v>no</v>
      </c>
    </row>
    <row r="34" spans="1:4" x14ac:dyDescent="0.15">
      <c r="B34">
        <v>7</v>
      </c>
      <c r="C34" s="12">
        <f t="shared" si="1"/>
        <v>7</v>
      </c>
      <c r="D34" t="str">
        <f t="shared" si="2"/>
        <v>no</v>
      </c>
    </row>
    <row r="35" spans="1:4" x14ac:dyDescent="0.15">
      <c r="B35">
        <v>8</v>
      </c>
      <c r="C35" s="12">
        <f t="shared" si="1"/>
        <v>8</v>
      </c>
      <c r="D35" t="str">
        <f t="shared" si="2"/>
        <v>no</v>
      </c>
    </row>
    <row r="36" spans="1:4" x14ac:dyDescent="0.15">
      <c r="B36">
        <v>9</v>
      </c>
      <c r="C36" s="12">
        <f t="shared" si="1"/>
        <v>9</v>
      </c>
      <c r="D36" t="str">
        <f t="shared" si="2"/>
        <v>no</v>
      </c>
    </row>
    <row r="37" spans="1:4" x14ac:dyDescent="0.15">
      <c r="B37">
        <v>10</v>
      </c>
      <c r="C37" s="12">
        <f t="shared" si="1"/>
        <v>10</v>
      </c>
      <c r="D37" t="str">
        <f t="shared" si="2"/>
        <v>no</v>
      </c>
    </row>
    <row r="38" spans="1:4" x14ac:dyDescent="0.15">
      <c r="B38">
        <v>-2</v>
      </c>
      <c r="C38" s="12">
        <f t="shared" si="1"/>
        <v>-2</v>
      </c>
      <c r="D38" t="str">
        <f t="shared" si="2"/>
        <v>no</v>
      </c>
    </row>
    <row r="39" spans="1:4" x14ac:dyDescent="0.15">
      <c r="B39">
        <v>3</v>
      </c>
      <c r="C39" s="12">
        <f t="shared" si="1"/>
        <v>3</v>
      </c>
      <c r="D39" t="str">
        <f t="shared" si="2"/>
        <v>yes</v>
      </c>
    </row>
    <row r="41" spans="1:4" x14ac:dyDescent="0.15">
      <c r="A41" s="4" t="s">
        <v>66</v>
      </c>
      <c r="B41" s="4" t="s">
        <v>67</v>
      </c>
    </row>
    <row r="42" spans="1:4" hidden="1" x14ac:dyDescent="0.15">
      <c r="A42" s="5">
        <v>41110</v>
      </c>
      <c r="B42" s="5">
        <v>41109</v>
      </c>
    </row>
    <row r="43" spans="1:4" hidden="1" x14ac:dyDescent="0.15">
      <c r="A43" s="5">
        <v>41111</v>
      </c>
      <c r="B43" s="5">
        <v>41111</v>
      </c>
    </row>
    <row r="44" spans="1:4" hidden="1" x14ac:dyDescent="0.15">
      <c r="A44" s="5">
        <v>41112</v>
      </c>
      <c r="B44" s="5">
        <v>41114</v>
      </c>
    </row>
    <row r="45" spans="1:4" hidden="1" x14ac:dyDescent="0.15">
      <c r="A45" s="5">
        <v>41113</v>
      </c>
      <c r="B45" s="5">
        <v>41121</v>
      </c>
    </row>
    <row r="46" spans="1:4" x14ac:dyDescent="0.15">
      <c r="A46" s="5">
        <v>41114</v>
      </c>
    </row>
    <row r="47" spans="1:4" x14ac:dyDescent="0.15">
      <c r="A47" s="5">
        <v>41115</v>
      </c>
    </row>
    <row r="48" spans="1:4" x14ac:dyDescent="0.15">
      <c r="A48" s="5">
        <v>41116</v>
      </c>
    </row>
    <row r="49" spans="1:1" x14ac:dyDescent="0.15">
      <c r="A49" s="5">
        <v>41117</v>
      </c>
    </row>
    <row r="50" spans="1:1" x14ac:dyDescent="0.15">
      <c r="A50" s="5">
        <v>41118</v>
      </c>
    </row>
    <row r="51" spans="1:1" x14ac:dyDescent="0.15">
      <c r="A51" s="5">
        <v>41119</v>
      </c>
    </row>
    <row r="52" spans="1:1" x14ac:dyDescent="0.15">
      <c r="A52" s="5">
        <v>41120</v>
      </c>
    </row>
    <row r="53" spans="1:1" x14ac:dyDescent="0.15">
      <c r="A53" s="5">
        <v>41121</v>
      </c>
    </row>
    <row r="54" spans="1:1" x14ac:dyDescent="0.15">
      <c r="A54" s="5">
        <v>41122</v>
      </c>
    </row>
    <row r="55" spans="1:1" x14ac:dyDescent="0.15">
      <c r="A55" s="5">
        <v>41123</v>
      </c>
    </row>
    <row r="56" spans="1:1" x14ac:dyDescent="0.15">
      <c r="A56" s="5">
        <v>41124</v>
      </c>
    </row>
    <row r="57" spans="1:1" hidden="1" x14ac:dyDescent="0.15">
      <c r="A57" s="5">
        <v>41218</v>
      </c>
    </row>
  </sheetData>
  <autoFilter ref="A41:B57">
    <filterColumn colId="1">
      <colorFilter dxfId="17"/>
    </filterColumn>
    <sortState ref="A42:B43">
      <sortCondition sortBy="cellColor" ref="B41:B57" dxfId="18"/>
    </sortState>
  </autoFilter>
  <sortState ref="A17:B26">
    <sortCondition descending="1" ref="B19"/>
  </sortState>
  <phoneticPr fontId="4" type="noConversion"/>
  <conditionalFormatting sqref="B28:B39">
    <cfRule type="duplicateValues" dxfId="15" priority="8"/>
    <cfRule type="top10" dxfId="14" priority="9" rank="1"/>
    <cfRule type="top10" dxfId="13" priority="10" bottom="1" rank="1"/>
  </conditionalFormatting>
  <conditionalFormatting sqref="C28:C39">
    <cfRule type="iconSet" priority="7">
      <iconSet showValue="0">
        <cfvo type="percent" val="0"/>
        <cfvo type="num" val="5"/>
        <cfvo type="num" val="9"/>
      </iconSet>
    </cfRule>
  </conditionalFormatting>
  <conditionalFormatting sqref="A42:B57">
    <cfRule type="expression" dxfId="12" priority="3" stopIfTrue="1">
      <formula>AND($B42-$A42&lt;=0,$B42&lt;&gt;"")</formula>
    </cfRule>
    <cfRule type="expression" dxfId="11" priority="4" stopIfTrue="1">
      <formula>AND($B42-$A42&lt;=7,$B42&lt;&gt;"")</formula>
    </cfRule>
    <cfRule type="expression" dxfId="10" priority="5" stopIfTrue="1">
      <formula>$B42-$A42&gt;7</formula>
    </cfRule>
    <cfRule type="expression" dxfId="9" priority="6">
      <formula>AND($B42="",TODAY()-$A42&gt;7)</formula>
    </cfRule>
  </conditionalFormatting>
  <conditionalFormatting sqref="A16:B26">
    <cfRule type="expression" dxfId="8" priority="1">
      <formula>MOD(ROW($A16),2)=0</formula>
    </cfRule>
  </conditionalFormatting>
  <dataValidations count="1">
    <dataValidation imeMode="on" allowBlank="1" showInputMessage="1" showErrorMessage="1" sqref="A16:A26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9:D34"/>
  <sheetViews>
    <sheetView topLeftCell="A22" zoomScale="180" zoomScaleNormal="180" workbookViewId="0">
      <selection activeCell="H32" sqref="H32"/>
    </sheetView>
  </sheetViews>
  <sheetFormatPr defaultRowHeight="14.25" x14ac:dyDescent="0.15"/>
  <sheetData>
    <row r="29" spans="4:4" x14ac:dyDescent="0.15">
      <c r="D29" s="15" t="s">
        <v>70</v>
      </c>
    </row>
    <row r="34" spans="2:3" x14ac:dyDescent="0.15">
      <c r="B34" s="4">
        <v>1.1100000000000001</v>
      </c>
      <c r="C34" t="str">
        <f>IF((B34-INT(B34))=0,TEXT(B34,"[DBNum2][$-804]G/通用格式")&amp;"元整",IF(INT(B34*10)-B34*10=0,TEXT(INT(B34),"[DBNum2][$-804]G/通用格式")&amp;"元"&amp;TEXT((INT(B34*10)-INT(B34)*10),"[DBNum2][$-804]G/通用格式")&amp;"角整",TEXT(INT(B34),"[DBNum2][$-804]G/通用格式")&amp;"元"&amp;IF(INT(B34*10)-INT(B34)*10=0,"零",TEXT(INT(B34*10)-INT(B34)*10,"[DBNum2][$-804]G/通用格式")&amp;"角")&amp;TEXT(RIGHT(B34,1),"[DBNum2][$-804]G/通用格式")&amp;"分"))</f>
        <v>壹元壹角壹分</v>
      </c>
    </row>
  </sheetData>
  <phoneticPr fontId="4" type="noConversion"/>
  <hyperlinks>
    <hyperlink ref="D29" r:id="rId1"/>
  </hyperlinks>
  <pageMargins left="0.7" right="0.7" top="0.75" bottom="0.75" header="0.3" footer="0.3"/>
  <pageSetup paperSize="9" orientation="portrait" horizontalDpi="4294967293" verticalDpi="4294967293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zoomScale="115" zoomScaleNormal="115" workbookViewId="0">
      <selection activeCell="E9" sqref="E9"/>
    </sheetView>
  </sheetViews>
  <sheetFormatPr defaultRowHeight="14.25" x14ac:dyDescent="0.15"/>
  <sheetData>
    <row r="1" spans="1:9" x14ac:dyDescent="0.15">
      <c r="A1" s="4" t="s">
        <v>71</v>
      </c>
      <c r="B1" s="4" t="s">
        <v>72</v>
      </c>
      <c r="C1" s="4" t="s">
        <v>73</v>
      </c>
    </row>
    <row r="2" spans="1:9" x14ac:dyDescent="0.15">
      <c r="A2">
        <v>0</v>
      </c>
      <c r="B2">
        <v>0</v>
      </c>
      <c r="C2">
        <v>0</v>
      </c>
    </row>
    <row r="3" spans="1:9" x14ac:dyDescent="0.15">
      <c r="A3">
        <v>3500</v>
      </c>
      <c r="B3">
        <v>0.03</v>
      </c>
      <c r="C3">
        <v>105</v>
      </c>
    </row>
    <row r="4" spans="1:9" x14ac:dyDescent="0.15">
      <c r="A4">
        <v>5000</v>
      </c>
      <c r="B4">
        <v>0.1</v>
      </c>
      <c r="C4">
        <v>455</v>
      </c>
    </row>
    <row r="7" spans="1:9" x14ac:dyDescent="0.15">
      <c r="A7">
        <v>4000</v>
      </c>
      <c r="B7">
        <f>A7*VLOOKUP(A7,A1:C4,2)-VLOOKUP(A7,A1:C4,3)</f>
        <v>15</v>
      </c>
    </row>
    <row r="9" spans="1:9" x14ac:dyDescent="0.15">
      <c r="B9" s="4" t="s">
        <v>79</v>
      </c>
      <c r="C9" s="4" t="s">
        <v>80</v>
      </c>
      <c r="D9" s="4" t="s">
        <v>81</v>
      </c>
      <c r="G9" t="s">
        <v>148</v>
      </c>
    </row>
    <row r="10" spans="1:9" x14ac:dyDescent="0.15">
      <c r="A10" s="4" t="s">
        <v>74</v>
      </c>
      <c r="B10">
        <v>1</v>
      </c>
      <c r="C10">
        <v>13</v>
      </c>
      <c r="D10">
        <v>25</v>
      </c>
      <c r="F10" s="4" t="s">
        <v>74</v>
      </c>
      <c r="G10">
        <f>VLOOKUP(F10,$A$9:$D$23,MATCH($G$9,$A$9:$D$9,0),0)</f>
        <v>25</v>
      </c>
      <c r="I10">
        <f>MATCH(G9,A9:D9,0)</f>
        <v>4</v>
      </c>
    </row>
    <row r="11" spans="1:9" x14ac:dyDescent="0.15">
      <c r="A11" s="4" t="s">
        <v>75</v>
      </c>
      <c r="B11">
        <v>2</v>
      </c>
      <c r="C11">
        <v>14</v>
      </c>
      <c r="D11">
        <v>26</v>
      </c>
      <c r="F11" s="4" t="s">
        <v>75</v>
      </c>
      <c r="G11">
        <f t="shared" ref="G11:G23" si="0">VLOOKUP(F11,$A$9:$D$23,MATCH($G$9,$A$9:$D$9,0),0)</f>
        <v>26</v>
      </c>
    </row>
    <row r="12" spans="1:9" x14ac:dyDescent="0.15">
      <c r="A12" s="4" t="s">
        <v>76</v>
      </c>
      <c r="B12">
        <v>3</v>
      </c>
      <c r="C12">
        <v>15</v>
      </c>
      <c r="D12">
        <v>27</v>
      </c>
      <c r="F12" s="4" t="s">
        <v>76</v>
      </c>
      <c r="G12">
        <f t="shared" si="0"/>
        <v>27</v>
      </c>
    </row>
    <row r="13" spans="1:9" x14ac:dyDescent="0.15">
      <c r="A13" s="4" t="s">
        <v>47</v>
      </c>
      <c r="B13">
        <v>4</v>
      </c>
      <c r="C13">
        <v>16</v>
      </c>
      <c r="D13">
        <v>28</v>
      </c>
      <c r="F13" s="4" t="s">
        <v>47</v>
      </c>
      <c r="G13">
        <f t="shared" si="0"/>
        <v>28</v>
      </c>
    </row>
    <row r="14" spans="1:9" x14ac:dyDescent="0.15">
      <c r="A14" s="4" t="s">
        <v>48</v>
      </c>
      <c r="B14">
        <v>5</v>
      </c>
      <c r="C14">
        <v>17</v>
      </c>
      <c r="D14">
        <v>29</v>
      </c>
      <c r="F14" s="4" t="s">
        <v>48</v>
      </c>
      <c r="G14">
        <f t="shared" si="0"/>
        <v>29</v>
      </c>
    </row>
    <row r="15" spans="1:9" x14ac:dyDescent="0.15">
      <c r="A15" s="4" t="s">
        <v>49</v>
      </c>
      <c r="B15">
        <v>6</v>
      </c>
      <c r="C15">
        <v>18</v>
      </c>
      <c r="D15">
        <v>30</v>
      </c>
      <c r="F15" s="4" t="s">
        <v>49</v>
      </c>
      <c r="G15">
        <f t="shared" si="0"/>
        <v>30</v>
      </c>
    </row>
    <row r="16" spans="1:9" x14ac:dyDescent="0.15">
      <c r="A16" s="4" t="s">
        <v>50</v>
      </c>
      <c r="B16">
        <v>7</v>
      </c>
      <c r="C16">
        <v>19</v>
      </c>
      <c r="D16">
        <v>31</v>
      </c>
      <c r="F16" s="4" t="s">
        <v>50</v>
      </c>
      <c r="G16">
        <f t="shared" si="0"/>
        <v>31</v>
      </c>
    </row>
    <row r="17" spans="1:7" x14ac:dyDescent="0.15">
      <c r="A17" s="4" t="s">
        <v>51</v>
      </c>
      <c r="B17">
        <v>8</v>
      </c>
      <c r="C17">
        <v>20</v>
      </c>
      <c r="D17">
        <v>32</v>
      </c>
      <c r="F17" s="4" t="s">
        <v>51</v>
      </c>
      <c r="G17">
        <f t="shared" si="0"/>
        <v>32</v>
      </c>
    </row>
    <row r="18" spans="1:7" x14ac:dyDescent="0.15">
      <c r="A18" s="4" t="s">
        <v>52</v>
      </c>
      <c r="B18">
        <v>9</v>
      </c>
      <c r="C18">
        <v>21</v>
      </c>
      <c r="D18">
        <v>33</v>
      </c>
      <c r="F18" s="4" t="s">
        <v>52</v>
      </c>
      <c r="G18">
        <f t="shared" si="0"/>
        <v>33</v>
      </c>
    </row>
    <row r="19" spans="1:7" x14ac:dyDescent="0.15">
      <c r="A19" s="4" t="s">
        <v>53</v>
      </c>
      <c r="B19">
        <v>10</v>
      </c>
      <c r="C19">
        <v>22</v>
      </c>
      <c r="D19">
        <v>34</v>
      </c>
      <c r="F19" s="4" t="s">
        <v>53</v>
      </c>
      <c r="G19">
        <f t="shared" si="0"/>
        <v>34</v>
      </c>
    </row>
    <row r="20" spans="1:7" x14ac:dyDescent="0.15">
      <c r="A20" s="4" t="s">
        <v>77</v>
      </c>
      <c r="B20">
        <v>11</v>
      </c>
      <c r="C20">
        <v>23</v>
      </c>
      <c r="D20">
        <v>35</v>
      </c>
      <c r="F20" s="4" t="s">
        <v>77</v>
      </c>
      <c r="G20">
        <f t="shared" si="0"/>
        <v>35</v>
      </c>
    </row>
    <row r="21" spans="1:7" x14ac:dyDescent="0.15">
      <c r="A21" s="4" t="s">
        <v>78</v>
      </c>
      <c r="B21">
        <v>12</v>
      </c>
      <c r="C21">
        <v>24</v>
      </c>
      <c r="D21">
        <v>36</v>
      </c>
      <c r="F21" s="4" t="s">
        <v>78</v>
      </c>
      <c r="G21">
        <f t="shared" si="0"/>
        <v>36</v>
      </c>
    </row>
    <row r="22" spans="1:7" x14ac:dyDescent="0.15">
      <c r="A22" s="4" t="s">
        <v>97</v>
      </c>
      <c r="B22">
        <v>222</v>
      </c>
      <c r="C22">
        <v>78</v>
      </c>
      <c r="D22">
        <v>78</v>
      </c>
      <c r="F22" s="4" t="s">
        <v>97</v>
      </c>
      <c r="G22">
        <f t="shared" si="0"/>
        <v>78</v>
      </c>
    </row>
    <row r="23" spans="1:7" x14ac:dyDescent="0.15">
      <c r="A23" s="4" t="s">
        <v>98</v>
      </c>
      <c r="B23">
        <v>366</v>
      </c>
      <c r="C23">
        <v>366</v>
      </c>
      <c r="D23">
        <v>222</v>
      </c>
      <c r="F23" s="4" t="s">
        <v>98</v>
      </c>
      <c r="G23">
        <f t="shared" si="0"/>
        <v>222</v>
      </c>
    </row>
    <row r="26" spans="1:7" x14ac:dyDescent="0.15">
      <c r="A26" s="78">
        <v>8</v>
      </c>
      <c r="B26">
        <v>3</v>
      </c>
    </row>
    <row r="27" spans="1:7" x14ac:dyDescent="0.15">
      <c r="A27" s="78"/>
      <c r="B27">
        <v>2</v>
      </c>
    </row>
    <row r="28" spans="1:7" x14ac:dyDescent="0.15">
      <c r="A28" s="78"/>
      <c r="B28">
        <v>3</v>
      </c>
    </row>
    <row r="29" spans="1:7" x14ac:dyDescent="0.15">
      <c r="A29" s="78">
        <v>15</v>
      </c>
      <c r="B29">
        <v>4</v>
      </c>
    </row>
    <row r="30" spans="1:7" x14ac:dyDescent="0.15">
      <c r="A30" s="78"/>
      <c r="B30">
        <v>5</v>
      </c>
    </row>
    <row r="31" spans="1:7" x14ac:dyDescent="0.15">
      <c r="A31" s="78"/>
      <c r="B31">
        <v>6</v>
      </c>
    </row>
    <row r="32" spans="1:7" x14ac:dyDescent="0.15">
      <c r="A32" s="78">
        <v>24</v>
      </c>
      <c r="B32">
        <v>7</v>
      </c>
    </row>
    <row r="33" spans="1:3" x14ac:dyDescent="0.15">
      <c r="A33" s="78"/>
      <c r="B33">
        <v>8</v>
      </c>
    </row>
    <row r="34" spans="1:3" x14ac:dyDescent="0.15">
      <c r="A34" s="78"/>
      <c r="B34">
        <v>9</v>
      </c>
    </row>
    <row r="35" spans="1:3" x14ac:dyDescent="0.15">
      <c r="A35" s="78">
        <v>33</v>
      </c>
      <c r="B35">
        <v>10</v>
      </c>
    </row>
    <row r="36" spans="1:3" x14ac:dyDescent="0.15">
      <c r="A36" s="78"/>
      <c r="B36">
        <v>11</v>
      </c>
    </row>
    <row r="37" spans="1:3" x14ac:dyDescent="0.15">
      <c r="A37" s="78"/>
      <c r="B37">
        <v>12</v>
      </c>
    </row>
    <row r="47" spans="1:3" x14ac:dyDescent="0.15">
      <c r="A47" s="4" t="s">
        <v>114</v>
      </c>
      <c r="B47" s="4" t="s">
        <v>115</v>
      </c>
      <c r="C47" s="4" t="s">
        <v>116</v>
      </c>
    </row>
    <row r="48" spans="1:3" x14ac:dyDescent="0.15">
      <c r="A48" s="4" t="s">
        <v>117</v>
      </c>
      <c r="B48">
        <v>11</v>
      </c>
      <c r="C48">
        <v>4</v>
      </c>
    </row>
    <row r="49" spans="1:3" x14ac:dyDescent="0.15">
      <c r="A49" s="4" t="s">
        <v>47</v>
      </c>
      <c r="B49">
        <v>2200</v>
      </c>
      <c r="C49">
        <v>3</v>
      </c>
    </row>
    <row r="50" spans="1:3" x14ac:dyDescent="0.15">
      <c r="A50" s="4" t="s">
        <v>48</v>
      </c>
      <c r="B50">
        <v>35</v>
      </c>
      <c r="C50">
        <v>6</v>
      </c>
    </row>
    <row r="51" spans="1:3" x14ac:dyDescent="0.15">
      <c r="A51" s="4" t="s">
        <v>49</v>
      </c>
      <c r="B51">
        <v>48</v>
      </c>
      <c r="C51">
        <v>8</v>
      </c>
    </row>
    <row r="52" spans="1:3" x14ac:dyDescent="0.15">
      <c r="A52" s="4" t="s">
        <v>50</v>
      </c>
      <c r="B52">
        <v>69</v>
      </c>
      <c r="C52">
        <v>4</v>
      </c>
    </row>
  </sheetData>
  <mergeCells count="4">
    <mergeCell ref="A26:A28"/>
    <mergeCell ref="A29:A31"/>
    <mergeCell ref="A32:A34"/>
    <mergeCell ref="A35:A37"/>
  </mergeCells>
  <phoneticPr fontId="4" type="noConversion"/>
  <dataValidations count="1">
    <dataValidation type="list" allowBlank="1" showInputMessage="1" showErrorMessage="1" sqref="G9">
      <formula1>$B$9:$D$9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58" zoomScale="175" zoomScaleNormal="175" workbookViewId="0">
      <selection activeCell="E16" sqref="E16"/>
    </sheetView>
  </sheetViews>
  <sheetFormatPr defaultRowHeight="14.25" x14ac:dyDescent="0.15"/>
  <cols>
    <col min="1" max="1" width="21.25" customWidth="1"/>
    <col min="2" max="2" width="10.625" customWidth="1"/>
    <col min="5" max="5" width="6.875" customWidth="1"/>
    <col min="6" max="6" width="9" style="21"/>
  </cols>
  <sheetData>
    <row r="1" spans="1:6" x14ac:dyDescent="0.15">
      <c r="A1" s="2">
        <v>41484</v>
      </c>
      <c r="C1" s="5">
        <v>41275</v>
      </c>
    </row>
    <row r="2" spans="1:6" x14ac:dyDescent="0.15">
      <c r="A2" s="2">
        <f ca="1">TODAY()</f>
        <v>41928</v>
      </c>
      <c r="C2" s="5">
        <v>41395</v>
      </c>
    </row>
    <row r="3" spans="1:6" x14ac:dyDescent="0.15">
      <c r="A3" s="5">
        <v>41548</v>
      </c>
      <c r="B3" s="16"/>
      <c r="C3" s="19">
        <v>41548</v>
      </c>
    </row>
    <row r="4" spans="1:6" x14ac:dyDescent="0.15">
      <c r="A4">
        <f ca="1">A3-A2</f>
        <v>-380</v>
      </c>
      <c r="B4" s="16"/>
      <c r="C4" s="19">
        <v>41549</v>
      </c>
    </row>
    <row r="5" spans="1:6" x14ac:dyDescent="0.15">
      <c r="A5">
        <f ca="1">NETWORKDAYS(A2,A3,h)</f>
        <v>-270</v>
      </c>
      <c r="B5" s="16"/>
      <c r="C5" s="19">
        <v>41550</v>
      </c>
    </row>
    <row r="6" spans="1:6" x14ac:dyDescent="0.15">
      <c r="A6" s="3">
        <f ca="1">NOW()</f>
        <v>41928.653675462963</v>
      </c>
      <c r="B6" s="16"/>
      <c r="C6" s="5">
        <v>41536</v>
      </c>
    </row>
    <row r="7" spans="1:6" x14ac:dyDescent="0.15">
      <c r="A7">
        <f ca="1">WEEKDAY(A2,2)</f>
        <v>4</v>
      </c>
      <c r="B7" s="16"/>
      <c r="F7" s="21">
        <v>89</v>
      </c>
    </row>
    <row r="8" spans="1:6" x14ac:dyDescent="0.15">
      <c r="A8">
        <f ca="1">WEEKNUM(A2)</f>
        <v>42</v>
      </c>
      <c r="C8" s="11" t="s">
        <v>58</v>
      </c>
      <c r="D8" s="4" t="s">
        <v>55</v>
      </c>
      <c r="F8" s="21">
        <v>-87</v>
      </c>
    </row>
    <row r="9" spans="1:6" x14ac:dyDescent="0.15">
      <c r="A9">
        <f ca="1">YEAR(TODAY())</f>
        <v>2014</v>
      </c>
      <c r="B9" s="17"/>
      <c r="C9" s="11" t="s">
        <v>59</v>
      </c>
      <c r="D9" s="4" t="s">
        <v>22</v>
      </c>
      <c r="F9" s="21">
        <v>0</v>
      </c>
    </row>
    <row r="10" spans="1:6" x14ac:dyDescent="0.15">
      <c r="A10" s="9" t="s">
        <v>119</v>
      </c>
      <c r="C10" s="11" t="s">
        <v>60</v>
      </c>
      <c r="D10" s="4" t="s">
        <v>23</v>
      </c>
    </row>
    <row r="11" spans="1:6" x14ac:dyDescent="0.15">
      <c r="A11" t="str">
        <f>MID(A10,17,1)</f>
        <v>6</v>
      </c>
      <c r="C11" s="18"/>
    </row>
    <row r="12" spans="1:6" x14ac:dyDescent="0.15">
      <c r="A12" t="str">
        <f>IF(MOD(A11,2)=1,"male","female")</f>
        <v>female</v>
      </c>
      <c r="B12" t="str">
        <f>IF(MOD(MID(A10,17,1),2)=0,"female","male")</f>
        <v>female</v>
      </c>
      <c r="C12" s="18"/>
    </row>
    <row r="13" spans="1:6" x14ac:dyDescent="0.15">
      <c r="A13" t="str">
        <f>MID(A10,7,8)</f>
        <v>19900101</v>
      </c>
      <c r="C13" s="18"/>
      <c r="D13" s="11"/>
      <c r="E13" s="11"/>
      <c r="F13" s="11"/>
    </row>
    <row r="14" spans="1:6" x14ac:dyDescent="0.15">
      <c r="A14" s="2">
        <f>DATE(MID(A10,7,4),MID(A10,11,2),MID(A10,13,2))</f>
        <v>32874</v>
      </c>
      <c r="C14" s="18"/>
      <c r="D14" s="4"/>
      <c r="E14" s="4"/>
      <c r="F14" s="4"/>
    </row>
    <row r="15" spans="1:6" x14ac:dyDescent="0.15">
      <c r="A15" t="str">
        <f>LEFT(A10,2)</f>
        <v>31</v>
      </c>
      <c r="C15" s="18"/>
    </row>
    <row r="16" spans="1:6" ht="23.25" customHeight="1" x14ac:dyDescent="0.15">
      <c r="A16" s="20" t="s">
        <v>120</v>
      </c>
      <c r="B16" t="str">
        <f>VLOOKUP(A15,p,2,0)</f>
        <v>上海</v>
      </c>
      <c r="C16" s="18"/>
      <c r="D16">
        <v>0.1</v>
      </c>
      <c r="E16" s="4">
        <f t="array" ref="E16">VLOOKUP(D16,IF({1,0},B18:B21,A18:A21),2,0)</f>
        <v>5000</v>
      </c>
    </row>
    <row r="17" spans="1:6" x14ac:dyDescent="0.15">
      <c r="A17" s="22"/>
      <c r="B17" s="22"/>
      <c r="C17" s="22"/>
    </row>
    <row r="18" spans="1:6" x14ac:dyDescent="0.15">
      <c r="A18" t="s">
        <v>82</v>
      </c>
      <c r="B18" t="s">
        <v>72</v>
      </c>
      <c r="C18" t="s">
        <v>83</v>
      </c>
    </row>
    <row r="19" spans="1:6" x14ac:dyDescent="0.15">
      <c r="A19">
        <v>0</v>
      </c>
      <c r="B19">
        <v>0</v>
      </c>
      <c r="C19">
        <v>0</v>
      </c>
    </row>
    <row r="20" spans="1:6" x14ac:dyDescent="0.15">
      <c r="A20">
        <v>3500</v>
      </c>
      <c r="B20">
        <v>0.03</v>
      </c>
      <c r="C20">
        <v>105</v>
      </c>
    </row>
    <row r="21" spans="1:6" x14ac:dyDescent="0.15">
      <c r="A21">
        <v>5000</v>
      </c>
      <c r="B21">
        <v>0.1</v>
      </c>
      <c r="C21">
        <v>455</v>
      </c>
    </row>
    <row r="22" spans="1:6" x14ac:dyDescent="0.15">
      <c r="F22">
        <v>50</v>
      </c>
    </row>
    <row r="24" spans="1:6" x14ac:dyDescent="0.15">
      <c r="A24">
        <v>4000</v>
      </c>
      <c r="B24">
        <f>VLOOKUP(A24,A18:C21,2)*A24-VLOOKUP(A24,A18:C21,3)</f>
        <v>15</v>
      </c>
    </row>
    <row r="25" spans="1:6" x14ac:dyDescent="0.15">
      <c r="A25" s="4" t="s">
        <v>84</v>
      </c>
      <c r="C25" s="4" t="s">
        <v>65</v>
      </c>
      <c r="D25">
        <v>1</v>
      </c>
    </row>
    <row r="26" spans="1:6" x14ac:dyDescent="0.15">
      <c r="A26" t="str">
        <f>LEFT(A25,LENB(A25)-LEN(A25))</f>
        <v>张三丰</v>
      </c>
      <c r="C26" t="str">
        <f t="shared" ref="C26:C28" si="0">C25</f>
        <v>a</v>
      </c>
      <c r="D26">
        <v>2</v>
      </c>
    </row>
    <row r="27" spans="1:6" x14ac:dyDescent="0.15">
      <c r="A27">
        <f>LEN(A25)</f>
        <v>17</v>
      </c>
      <c r="C27" t="str">
        <f t="shared" si="0"/>
        <v>a</v>
      </c>
      <c r="D27">
        <v>3</v>
      </c>
    </row>
    <row r="28" spans="1:6" x14ac:dyDescent="0.15">
      <c r="A28">
        <f>LENB(A25)</f>
        <v>20</v>
      </c>
      <c r="C28" t="str">
        <f t="shared" si="0"/>
        <v>a</v>
      </c>
      <c r="D28">
        <v>4</v>
      </c>
    </row>
    <row r="29" spans="1:6" x14ac:dyDescent="0.15">
      <c r="C29" s="4" t="s">
        <v>85</v>
      </c>
      <c r="D29">
        <v>5</v>
      </c>
    </row>
    <row r="30" spans="1:6" x14ac:dyDescent="0.15">
      <c r="C30" t="str">
        <f t="shared" ref="C30:C31" si="1">C29</f>
        <v>b</v>
      </c>
      <c r="D30">
        <v>6</v>
      </c>
    </row>
    <row r="31" spans="1:6" x14ac:dyDescent="0.15">
      <c r="C31" t="str">
        <f t="shared" si="1"/>
        <v>b</v>
      </c>
      <c r="D31">
        <v>7</v>
      </c>
    </row>
    <row r="32" spans="1:6" x14ac:dyDescent="0.15">
      <c r="C32" s="4" t="s">
        <v>86</v>
      </c>
      <c r="D32">
        <v>8</v>
      </c>
    </row>
    <row r="33" spans="3:4" x14ac:dyDescent="0.15">
      <c r="C33" t="str">
        <f t="shared" ref="C33:C35" si="2">C32</f>
        <v>c</v>
      </c>
      <c r="D33">
        <v>9</v>
      </c>
    </row>
    <row r="34" spans="3:4" x14ac:dyDescent="0.15">
      <c r="C34" t="str">
        <f t="shared" si="2"/>
        <v>c</v>
      </c>
      <c r="D34">
        <v>10</v>
      </c>
    </row>
    <row r="35" spans="3:4" x14ac:dyDescent="0.15">
      <c r="C35" t="str">
        <f t="shared" si="2"/>
        <v>c</v>
      </c>
      <c r="D35">
        <v>11</v>
      </c>
    </row>
    <row r="36" spans="3:4" x14ac:dyDescent="0.15">
      <c r="C36" s="4" t="s">
        <v>87</v>
      </c>
    </row>
  </sheetData>
  <phoneticPr fontId="4" type="noConversion"/>
  <dataValidations count="1">
    <dataValidation type="custom" allowBlank="1" showInputMessage="1" showErrorMessage="1" sqref="B12:D12">
      <formula1>SUM($B$12:$D$12)&lt;=$A$12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60" zoomScaleNormal="160" workbookViewId="0">
      <selection activeCell="E7" sqref="E7"/>
    </sheetView>
  </sheetViews>
  <sheetFormatPr defaultRowHeight="14.25" x14ac:dyDescent="0.15"/>
  <sheetData>
    <row r="1" spans="1:5" x14ac:dyDescent="0.15">
      <c r="A1" s="23" t="s">
        <v>88</v>
      </c>
      <c r="B1" s="23" t="s">
        <v>89</v>
      </c>
      <c r="C1" s="23"/>
    </row>
    <row r="2" spans="1:5" x14ac:dyDescent="0.15">
      <c r="A2" s="23" t="s">
        <v>90</v>
      </c>
      <c r="B2" s="23" t="s">
        <v>91</v>
      </c>
      <c r="C2" s="23"/>
    </row>
    <row r="3" spans="1:5" x14ac:dyDescent="0.15">
      <c r="A3" s="23" t="s">
        <v>90</v>
      </c>
      <c r="B3" s="23" t="s">
        <v>92</v>
      </c>
      <c r="C3" s="23"/>
    </row>
    <row r="4" spans="1:5" x14ac:dyDescent="0.15">
      <c r="A4" s="23" t="s">
        <v>90</v>
      </c>
      <c r="B4" s="23" t="s">
        <v>93</v>
      </c>
      <c r="C4" s="23"/>
    </row>
    <row r="5" spans="1:5" x14ac:dyDescent="0.15">
      <c r="A5" s="23" t="s">
        <v>88</v>
      </c>
      <c r="B5" s="23" t="s">
        <v>89</v>
      </c>
      <c r="C5" s="23"/>
    </row>
    <row r="6" spans="1:5" x14ac:dyDescent="0.15">
      <c r="C6" s="23" t="s">
        <v>94</v>
      </c>
      <c r="D6" s="23" t="s">
        <v>95</v>
      </c>
      <c r="E6" s="23" t="s">
        <v>96</v>
      </c>
    </row>
    <row r="7" spans="1:5" x14ac:dyDescent="0.15">
      <c r="C7" s="23" t="s">
        <v>90</v>
      </c>
      <c r="D7" s="23" t="str">
        <f>VLOOKUP(C7,A1:B4,2,0)</f>
        <v>lim</v>
      </c>
      <c r="E7" s="23" t="str">
        <f t="array" aca="1" ref="E7" ca="1">INDIRECT("b"&amp;SMALL(IF(A1:A5=C7,ROW(A1:A5)),2))</f>
        <v>liz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showGridLines="0" zoomScale="190" zoomScaleNormal="190" workbookViewId="0">
      <selection activeCell="Q45" sqref="Q45"/>
    </sheetView>
  </sheetViews>
  <sheetFormatPr defaultRowHeight="14.25" x14ac:dyDescent="0.15"/>
  <cols>
    <col min="1" max="1" width="3.375" customWidth="1"/>
    <col min="2" max="2" width="4.25" customWidth="1"/>
    <col min="3" max="4" width="5.375" customWidth="1"/>
    <col min="5" max="10" width="3.5" customWidth="1"/>
    <col min="11" max="16" width="3" customWidth="1"/>
  </cols>
  <sheetData>
    <row r="1" spans="1:2" x14ac:dyDescent="0.15">
      <c r="A1" s="4" t="s">
        <v>100</v>
      </c>
    </row>
    <row r="2" spans="1:2" x14ac:dyDescent="0.15">
      <c r="A2">
        <v>3</v>
      </c>
      <c r="B2" s="13">
        <f>A2</f>
        <v>3</v>
      </c>
    </row>
    <row r="3" spans="1:2" x14ac:dyDescent="0.15">
      <c r="A3">
        <v>30</v>
      </c>
      <c r="B3" s="13">
        <f t="shared" ref="B3:B17" si="0">A3</f>
        <v>30</v>
      </c>
    </row>
    <row r="4" spans="1:2" x14ac:dyDescent="0.15">
      <c r="A4">
        <v>2</v>
      </c>
      <c r="B4" s="13">
        <f t="shared" si="0"/>
        <v>2</v>
      </c>
    </row>
    <row r="5" spans="1:2" x14ac:dyDescent="0.15">
      <c r="A5">
        <v>2</v>
      </c>
      <c r="B5" s="13">
        <f t="shared" si="0"/>
        <v>2</v>
      </c>
    </row>
    <row r="6" spans="1:2" x14ac:dyDescent="0.15">
      <c r="A6">
        <v>-5</v>
      </c>
      <c r="B6" s="13">
        <f t="shared" si="0"/>
        <v>-5</v>
      </c>
    </row>
    <row r="7" spans="1:2" x14ac:dyDescent="0.15">
      <c r="A7">
        <v>98</v>
      </c>
      <c r="B7" s="13">
        <f t="shared" si="0"/>
        <v>98</v>
      </c>
    </row>
    <row r="8" spans="1:2" x14ac:dyDescent="0.15">
      <c r="A8">
        <v>1</v>
      </c>
      <c r="B8" s="13">
        <f t="shared" si="0"/>
        <v>1</v>
      </c>
    </row>
    <row r="9" spans="1:2" x14ac:dyDescent="0.15">
      <c r="A9">
        <v>4</v>
      </c>
      <c r="B9" s="13">
        <f t="shared" si="0"/>
        <v>4</v>
      </c>
    </row>
    <row r="10" spans="1:2" x14ac:dyDescent="0.15">
      <c r="A10">
        <v>6</v>
      </c>
      <c r="B10" s="13">
        <f t="shared" si="0"/>
        <v>6</v>
      </c>
    </row>
    <row r="11" spans="1:2" x14ac:dyDescent="0.15">
      <c r="A11">
        <v>7</v>
      </c>
      <c r="B11" s="13">
        <f t="shared" si="0"/>
        <v>7</v>
      </c>
    </row>
    <row r="12" spans="1:2" x14ac:dyDescent="0.15">
      <c r="A12">
        <v>8</v>
      </c>
      <c r="B12" s="13">
        <f t="shared" si="0"/>
        <v>8</v>
      </c>
    </row>
    <row r="13" spans="1:2" x14ac:dyDescent="0.15">
      <c r="A13">
        <v>9</v>
      </c>
      <c r="B13" s="13">
        <f t="shared" si="0"/>
        <v>9</v>
      </c>
    </row>
    <row r="14" spans="1:2" x14ac:dyDescent="0.15">
      <c r="A14">
        <v>10</v>
      </c>
      <c r="B14" s="13">
        <f t="shared" si="0"/>
        <v>10</v>
      </c>
    </row>
    <row r="15" spans="1:2" x14ac:dyDescent="0.15">
      <c r="A15">
        <v>11</v>
      </c>
      <c r="B15" s="13">
        <f t="shared" si="0"/>
        <v>11</v>
      </c>
    </row>
    <row r="16" spans="1:2" x14ac:dyDescent="0.15">
      <c r="A16">
        <v>12</v>
      </c>
      <c r="B16" s="13">
        <f t="shared" si="0"/>
        <v>12</v>
      </c>
    </row>
    <row r="17" spans="1:2" x14ac:dyDescent="0.15">
      <c r="A17">
        <v>-2</v>
      </c>
      <c r="B17" s="13">
        <f t="shared" si="0"/>
        <v>-2</v>
      </c>
    </row>
    <row r="21" spans="1:2" x14ac:dyDescent="0.15">
      <c r="A21" s="4" t="s">
        <v>101</v>
      </c>
      <c r="B21" s="4" t="s">
        <v>102</v>
      </c>
    </row>
    <row r="22" spans="1:2" x14ac:dyDescent="0.15">
      <c r="A22" s="5">
        <v>41506</v>
      </c>
      <c r="B22" s="5">
        <v>41505</v>
      </c>
    </row>
    <row r="23" spans="1:2" x14ac:dyDescent="0.15">
      <c r="A23" s="5">
        <v>41507</v>
      </c>
      <c r="B23" s="5">
        <v>41507</v>
      </c>
    </row>
    <row r="24" spans="1:2" x14ac:dyDescent="0.15">
      <c r="A24" s="5">
        <v>41508</v>
      </c>
      <c r="B24" s="5">
        <v>41509</v>
      </c>
    </row>
    <row r="25" spans="1:2" x14ac:dyDescent="0.15">
      <c r="A25" s="5">
        <v>41509</v>
      </c>
      <c r="B25" s="5">
        <v>41510</v>
      </c>
    </row>
    <row r="26" spans="1:2" x14ac:dyDescent="0.15">
      <c r="A26" s="5">
        <v>41510</v>
      </c>
      <c r="B26" s="2">
        <v>41518</v>
      </c>
    </row>
    <row r="27" spans="1:2" x14ac:dyDescent="0.15">
      <c r="A27" s="5">
        <v>41505</v>
      </c>
    </row>
    <row r="28" spans="1:2" x14ac:dyDescent="0.15">
      <c r="A28" s="5">
        <v>41512</v>
      </c>
    </row>
    <row r="29" spans="1:2" x14ac:dyDescent="0.15">
      <c r="A29" s="5">
        <v>41513</v>
      </c>
      <c r="B29" s="5">
        <v>41512</v>
      </c>
    </row>
    <row r="30" spans="1:2" x14ac:dyDescent="0.15">
      <c r="A30" s="5">
        <v>41514</v>
      </c>
      <c r="B30" s="5">
        <v>41518</v>
      </c>
    </row>
    <row r="31" spans="1:2" x14ac:dyDescent="0.15">
      <c r="A31" s="5">
        <v>41515</v>
      </c>
    </row>
    <row r="32" spans="1:2" x14ac:dyDescent="0.15">
      <c r="A32" s="5">
        <v>41516</v>
      </c>
    </row>
    <row r="33" spans="1:16" x14ac:dyDescent="0.15">
      <c r="A33" s="5">
        <v>41517</v>
      </c>
    </row>
    <row r="34" spans="1:16" x14ac:dyDescent="0.15">
      <c r="A34" s="5">
        <v>41518</v>
      </c>
    </row>
    <row r="35" spans="1:16" x14ac:dyDescent="0.15">
      <c r="A35" s="5">
        <v>41519</v>
      </c>
    </row>
    <row r="36" spans="1:16" x14ac:dyDescent="0.15">
      <c r="A36" s="5">
        <v>41520</v>
      </c>
    </row>
    <row r="38" spans="1:16" x14ac:dyDescent="0.15">
      <c r="A38" s="25"/>
    </row>
    <row r="39" spans="1:16" ht="15" thickBot="1" x14ac:dyDescent="0.2"/>
    <row r="40" spans="1:16" s="24" customFormat="1" ht="12.75" customHeight="1" x14ac:dyDescent="0.15">
      <c r="A40" s="26" t="s">
        <v>103</v>
      </c>
      <c r="B40" s="27" t="s">
        <v>104</v>
      </c>
      <c r="C40" s="27" t="s">
        <v>105</v>
      </c>
      <c r="D40" s="27" t="s">
        <v>106</v>
      </c>
      <c r="E40" s="28">
        <v>41512</v>
      </c>
      <c r="F40" s="29">
        <v>41513</v>
      </c>
      <c r="G40" s="29">
        <v>41514</v>
      </c>
      <c r="H40" s="29">
        <v>41515</v>
      </c>
      <c r="I40" s="29">
        <v>41516</v>
      </c>
      <c r="J40" s="29">
        <v>41517</v>
      </c>
      <c r="K40" s="29">
        <v>41518</v>
      </c>
      <c r="L40" s="29">
        <v>41519</v>
      </c>
      <c r="M40" s="29">
        <v>41520</v>
      </c>
      <c r="N40" s="29">
        <v>41521</v>
      </c>
      <c r="O40" s="29">
        <v>41522</v>
      </c>
      <c r="P40" s="30">
        <v>41523</v>
      </c>
    </row>
    <row r="41" spans="1:16" s="24" customFormat="1" ht="16.5" customHeight="1" x14ac:dyDescent="0.15">
      <c r="A41" s="31">
        <v>1</v>
      </c>
      <c r="B41" s="32" t="s">
        <v>107</v>
      </c>
      <c r="C41" s="33">
        <v>41512</v>
      </c>
      <c r="D41" s="33">
        <v>41512</v>
      </c>
      <c r="E41" s="34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6"/>
    </row>
    <row r="42" spans="1:16" s="24" customFormat="1" ht="14.25" customHeight="1" x14ac:dyDescent="0.15">
      <c r="A42" s="37">
        <v>2</v>
      </c>
      <c r="B42" s="38" t="s">
        <v>108</v>
      </c>
      <c r="C42" s="39">
        <v>41513</v>
      </c>
      <c r="D42" s="39">
        <v>41514</v>
      </c>
      <c r="E42" s="40"/>
      <c r="F42" s="41"/>
      <c r="G42" s="41"/>
      <c r="H42" s="35"/>
      <c r="I42" s="35"/>
      <c r="J42" s="35"/>
      <c r="K42" s="35"/>
      <c r="L42" s="35"/>
      <c r="M42" s="35"/>
      <c r="N42" s="35"/>
      <c r="O42" s="35"/>
      <c r="P42" s="36"/>
    </row>
    <row r="43" spans="1:16" s="24" customFormat="1" ht="12" customHeight="1" x14ac:dyDescent="0.15">
      <c r="A43" s="31">
        <v>3</v>
      </c>
      <c r="B43" s="32" t="s">
        <v>109</v>
      </c>
      <c r="C43" s="33">
        <v>41515</v>
      </c>
      <c r="D43" s="33">
        <v>41521</v>
      </c>
      <c r="E43" s="40"/>
      <c r="F43" s="35"/>
      <c r="G43" s="35"/>
      <c r="H43" s="41"/>
      <c r="I43" s="41"/>
      <c r="J43" s="41"/>
      <c r="K43" s="41"/>
      <c r="L43" s="41"/>
      <c r="M43" s="41"/>
      <c r="N43" s="41"/>
      <c r="O43" s="35"/>
      <c r="P43" s="36"/>
    </row>
    <row r="44" spans="1:16" s="24" customFormat="1" ht="13.5" customHeight="1" x14ac:dyDescent="0.15">
      <c r="A44" s="37">
        <v>4</v>
      </c>
      <c r="B44" s="38" t="s">
        <v>110</v>
      </c>
      <c r="C44" s="39">
        <v>41522</v>
      </c>
      <c r="D44" s="39">
        <v>41522</v>
      </c>
      <c r="E44" s="40"/>
      <c r="F44" s="35"/>
      <c r="G44" s="35"/>
      <c r="H44" s="35"/>
      <c r="I44" s="35"/>
      <c r="J44" s="35"/>
      <c r="K44" s="35"/>
      <c r="L44" s="35"/>
      <c r="M44" s="35"/>
      <c r="N44" s="35"/>
      <c r="O44" s="41"/>
      <c r="P44" s="36"/>
    </row>
    <row r="45" spans="1:16" s="24" customFormat="1" ht="12.75" customHeight="1" thickBot="1" x14ac:dyDescent="0.2">
      <c r="A45" s="42">
        <v>5</v>
      </c>
      <c r="B45" s="43" t="s">
        <v>111</v>
      </c>
      <c r="C45" s="44">
        <v>41523</v>
      </c>
      <c r="D45" s="44">
        <v>41523</v>
      </c>
      <c r="E45" s="45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</row>
  </sheetData>
  <phoneticPr fontId="4" type="noConversion"/>
  <conditionalFormatting sqref="A2:A17">
    <cfRule type="duplicateValues" dxfId="7" priority="7"/>
    <cfRule type="top10" dxfId="6" priority="8" rank="1"/>
    <cfRule type="top10" dxfId="5" priority="9" bottom="1" rank="1"/>
  </conditionalFormatting>
  <conditionalFormatting sqref="B2:B17">
    <cfRule type="iconSet" priority="6">
      <iconSet showValue="0">
        <cfvo type="percent" val="0"/>
        <cfvo type="num" val="5"/>
        <cfvo type="num" val="10"/>
      </iconSet>
    </cfRule>
  </conditionalFormatting>
  <conditionalFormatting sqref="A22:B36">
    <cfRule type="expression" dxfId="4" priority="2">
      <formula>AND($B22&lt;&gt;"",$B22-$A22&lt;=0)</formula>
    </cfRule>
    <cfRule type="expression" dxfId="3" priority="3">
      <formula>AND($B22&lt;&gt;"",$B22-$A22&lt;=7)</formula>
    </cfRule>
    <cfRule type="expression" dxfId="2" priority="4">
      <formula>AND($B22&lt;&gt;"",$B22-$A22&gt;7)</formula>
    </cfRule>
    <cfRule type="expression" dxfId="1" priority="5">
      <formula>AND($B22="",TODAY()-$A22&gt;7)</formula>
    </cfRule>
  </conditionalFormatting>
  <conditionalFormatting sqref="E41:P45">
    <cfRule type="expression" dxfId="0" priority="1">
      <formula>E$40=TODAY()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90" zoomScaleNormal="190" workbookViewId="0">
      <selection activeCell="B8" sqref="B8"/>
    </sheetView>
  </sheetViews>
  <sheetFormatPr defaultRowHeight="14.25" x14ac:dyDescent="0.15"/>
  <sheetData>
    <row r="1" spans="1:4" x14ac:dyDescent="0.15">
      <c r="A1" s="4" t="s">
        <v>121</v>
      </c>
      <c r="B1" s="4" t="s">
        <v>65</v>
      </c>
      <c r="C1" s="4" t="s">
        <v>122</v>
      </c>
    </row>
    <row r="2" spans="1:4" x14ac:dyDescent="0.15">
      <c r="A2" s="5">
        <v>41534</v>
      </c>
      <c r="B2">
        <v>1</v>
      </c>
      <c r="C2">
        <v>8</v>
      </c>
    </row>
    <row r="3" spans="1:4" x14ac:dyDescent="0.15">
      <c r="A3" s="5">
        <v>41535</v>
      </c>
      <c r="B3">
        <v>2</v>
      </c>
      <c r="C3">
        <v>9</v>
      </c>
    </row>
    <row r="4" spans="1:4" x14ac:dyDescent="0.15">
      <c r="A4" s="5">
        <v>41536</v>
      </c>
      <c r="B4">
        <v>3</v>
      </c>
      <c r="C4">
        <v>10</v>
      </c>
    </row>
    <row r="5" spans="1:4" x14ac:dyDescent="0.15">
      <c r="A5" s="5">
        <v>41537</v>
      </c>
      <c r="B5">
        <v>4</v>
      </c>
      <c r="C5">
        <v>11</v>
      </c>
    </row>
    <row r="6" spans="1:4" x14ac:dyDescent="0.15">
      <c r="A6" s="5">
        <v>41538</v>
      </c>
      <c r="B6">
        <v>5</v>
      </c>
      <c r="C6">
        <v>12</v>
      </c>
    </row>
    <row r="8" spans="1:4" x14ac:dyDescent="0.15">
      <c r="D8">
        <f>MATCH(Sheet11!B2,Sheet10!A1:A6,0)</f>
        <v>5</v>
      </c>
    </row>
    <row r="9" spans="1:4" x14ac:dyDescent="0.15">
      <c r="D9">
        <f>MATCH(Sheet11!D2,Sheet10!A1:C1,0)</f>
        <v>2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220" zoomScaleNormal="220" workbookViewId="0">
      <selection activeCell="B4" sqref="B4"/>
    </sheetView>
  </sheetViews>
  <sheetFormatPr defaultRowHeight="14.25" x14ac:dyDescent="0.15"/>
  <sheetData>
    <row r="1" spans="1:4" x14ac:dyDescent="0.15">
      <c r="B1" s="4" t="s">
        <v>123</v>
      </c>
    </row>
    <row r="2" spans="1:4" x14ac:dyDescent="0.15">
      <c r="A2" s="4" t="s">
        <v>124</v>
      </c>
      <c r="B2" s="5">
        <v>41537</v>
      </c>
      <c r="C2" s="4" t="s">
        <v>125</v>
      </c>
      <c r="D2" s="4" t="s">
        <v>65</v>
      </c>
    </row>
    <row r="4" spans="1:4" x14ac:dyDescent="0.15">
      <c r="A4" s="4" t="s">
        <v>126</v>
      </c>
      <c r="B4">
        <f>INDEX(sale,MATCH(B2,Sheet10!A1:A6,0),MATCH(Sheet11!D2,Sheet10!A1:C1,0))</f>
        <v>4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205" zoomScaleNormal="205" workbookViewId="0">
      <selection activeCell="A3" sqref="A3:D3"/>
    </sheetView>
  </sheetViews>
  <sheetFormatPr defaultRowHeight="14.25" x14ac:dyDescent="0.15"/>
  <sheetData>
    <row r="1" spans="1:4" x14ac:dyDescent="0.15">
      <c r="A1" s="4" t="s">
        <v>160</v>
      </c>
      <c r="B1" s="4" t="s">
        <v>161</v>
      </c>
      <c r="C1" s="4" t="s">
        <v>162</v>
      </c>
      <c r="D1" s="4" t="s">
        <v>163</v>
      </c>
    </row>
    <row r="2" spans="1:4" x14ac:dyDescent="0.15">
      <c r="A2" s="4" t="s">
        <v>128</v>
      </c>
      <c r="B2" s="4" t="s">
        <v>113</v>
      </c>
      <c r="C2">
        <v>10</v>
      </c>
      <c r="D2" s="5">
        <v>41649</v>
      </c>
    </row>
    <row r="3" spans="1:4" x14ac:dyDescent="0.15">
      <c r="A3" s="4" t="s">
        <v>128</v>
      </c>
      <c r="B3" s="4" t="s">
        <v>65</v>
      </c>
      <c r="C3">
        <v>8</v>
      </c>
      <c r="D3" s="5">
        <v>41646</v>
      </c>
    </row>
    <row r="4" spans="1:4" x14ac:dyDescent="0.15">
      <c r="A4" s="4" t="s">
        <v>127</v>
      </c>
      <c r="B4" s="4" t="s">
        <v>113</v>
      </c>
      <c r="C4">
        <v>6</v>
      </c>
      <c r="D4" s="5">
        <v>41644</v>
      </c>
    </row>
    <row r="5" spans="1:4" x14ac:dyDescent="0.15">
      <c r="A5" s="4" t="s">
        <v>127</v>
      </c>
      <c r="B5" s="4" t="s">
        <v>65</v>
      </c>
      <c r="C5">
        <v>4</v>
      </c>
      <c r="D5" s="5">
        <v>41641</v>
      </c>
    </row>
    <row r="13" spans="1:4" x14ac:dyDescent="0.15">
      <c r="B13">
        <f t="array" aca="1" ref="B13" ca="1">INDIRECT("c"&amp;MIN(IF(A2:A11="甲",IF(B2:B11="b",ROW(A2:A11)))))</f>
        <v>6</v>
      </c>
    </row>
  </sheetData>
  <sortState ref="A2:E11">
    <sortCondition descending="1" ref="D6"/>
  </sortState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205" zoomScaleNormal="205" workbookViewId="0">
      <selection activeCell="B6" sqref="B6"/>
    </sheetView>
  </sheetViews>
  <sheetFormatPr defaultRowHeight="14.25" x14ac:dyDescent="0.15"/>
  <sheetData>
    <row r="1" spans="1:5" x14ac:dyDescent="0.15">
      <c r="A1" s="4" t="s">
        <v>147</v>
      </c>
      <c r="B1" s="4" t="s">
        <v>129</v>
      </c>
      <c r="C1" s="4" t="s">
        <v>130</v>
      </c>
      <c r="D1" s="4" t="s">
        <v>131</v>
      </c>
      <c r="E1" s="4" t="s">
        <v>132</v>
      </c>
    </row>
    <row r="2" spans="1:5" x14ac:dyDescent="0.15">
      <c r="A2" s="4" t="s">
        <v>33</v>
      </c>
      <c r="B2" s="4" t="s">
        <v>135</v>
      </c>
      <c r="C2" s="4" t="s">
        <v>138</v>
      </c>
      <c r="D2" s="4" t="s">
        <v>141</v>
      </c>
      <c r="E2" s="4" t="s">
        <v>144</v>
      </c>
    </row>
    <row r="3" spans="1:5" x14ac:dyDescent="0.15">
      <c r="A3" s="4" t="s">
        <v>133</v>
      </c>
      <c r="B3" s="4" t="s">
        <v>136</v>
      </c>
      <c r="C3" s="4" t="s">
        <v>139</v>
      </c>
      <c r="D3" s="4" t="s">
        <v>142</v>
      </c>
      <c r="E3" s="4" t="s">
        <v>145</v>
      </c>
    </row>
    <row r="4" spans="1:5" x14ac:dyDescent="0.15">
      <c r="A4" s="4" t="s">
        <v>134</v>
      </c>
      <c r="B4" s="4" t="s">
        <v>137</v>
      </c>
      <c r="C4" s="4" t="s">
        <v>140</v>
      </c>
      <c r="D4" s="4" t="s">
        <v>143</v>
      </c>
      <c r="E4" s="4" t="s">
        <v>57</v>
      </c>
    </row>
    <row r="6" spans="1:5" x14ac:dyDescent="0.15">
      <c r="A6" t="s">
        <v>146</v>
      </c>
    </row>
  </sheetData>
  <phoneticPr fontId="4" type="noConversion"/>
  <dataValidations count="2">
    <dataValidation type="list" allowBlank="1" showInputMessage="1" showErrorMessage="1" sqref="A6">
      <formula1>area</formula1>
    </dataValidation>
    <dataValidation type="list" allowBlank="1" showInputMessage="1" showErrorMessage="1" sqref="B6">
      <formula1>INDIRECT($A$6)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5"/>
  <sheetViews>
    <sheetView workbookViewId="0">
      <selection activeCell="D6" sqref="D6"/>
    </sheetView>
  </sheetViews>
  <sheetFormatPr defaultRowHeight="14.25" x14ac:dyDescent="0.15"/>
  <sheetData>
    <row r="5" spans="2:4" x14ac:dyDescent="0.15">
      <c r="B5" t="s">
        <v>177</v>
      </c>
      <c r="D5">
        <f>VLOOKUP(B5,rate,2,0)/10</f>
        <v>0.1</v>
      </c>
    </row>
  </sheetData>
  <phoneticPr fontId="18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opLeftCell="A13" zoomScale="175" zoomScaleNormal="175" workbookViewId="0">
      <selection activeCell="B23" sqref="B23"/>
    </sheetView>
  </sheetViews>
  <sheetFormatPr defaultRowHeight="14.25" x14ac:dyDescent="0.15"/>
  <sheetData>
    <row r="2" spans="1:7" x14ac:dyDescent="0.15">
      <c r="B2" t="s">
        <v>177</v>
      </c>
      <c r="C2">
        <v>1</v>
      </c>
    </row>
    <row r="3" spans="1:7" x14ac:dyDescent="0.15">
      <c r="B3" t="s">
        <v>179</v>
      </c>
      <c r="C3">
        <v>2</v>
      </c>
    </row>
    <row r="4" spans="1:7" x14ac:dyDescent="0.15">
      <c r="B4" t="s">
        <v>181</v>
      </c>
      <c r="C4">
        <v>3</v>
      </c>
      <c r="G4" t="s">
        <v>177</v>
      </c>
    </row>
    <row r="5" spans="1:7" x14ac:dyDescent="0.15">
      <c r="B5" t="s">
        <v>183</v>
      </c>
      <c r="C5">
        <v>4</v>
      </c>
      <c r="G5" t="s">
        <v>178</v>
      </c>
    </row>
    <row r="6" spans="1:7" x14ac:dyDescent="0.15">
      <c r="B6" t="s">
        <v>185</v>
      </c>
      <c r="C6">
        <v>5</v>
      </c>
      <c r="G6" t="s">
        <v>180</v>
      </c>
    </row>
    <row r="7" spans="1:7" x14ac:dyDescent="0.15">
      <c r="B7" t="s">
        <v>187</v>
      </c>
      <c r="C7">
        <v>6</v>
      </c>
      <c r="G7" t="s">
        <v>182</v>
      </c>
    </row>
    <row r="8" spans="1:7" x14ac:dyDescent="0.15">
      <c r="B8" t="s">
        <v>189</v>
      </c>
      <c r="C8">
        <v>7</v>
      </c>
      <c r="G8" t="s">
        <v>184</v>
      </c>
    </row>
    <row r="9" spans="1:7" x14ac:dyDescent="0.15">
      <c r="G9" t="s">
        <v>186</v>
      </c>
    </row>
    <row r="10" spans="1:7" x14ac:dyDescent="0.15">
      <c r="G10" t="s">
        <v>188</v>
      </c>
    </row>
    <row r="11" spans="1:7" x14ac:dyDescent="0.15">
      <c r="G11" t="s">
        <v>176</v>
      </c>
    </row>
    <row r="12" spans="1:7" x14ac:dyDescent="0.15">
      <c r="G12" t="s">
        <v>178</v>
      </c>
    </row>
    <row r="13" spans="1:7" x14ac:dyDescent="0.15">
      <c r="G13" t="s">
        <v>180</v>
      </c>
    </row>
    <row r="15" spans="1:7" x14ac:dyDescent="0.15">
      <c r="A15" t="s">
        <v>190</v>
      </c>
      <c r="B15" t="s">
        <v>194</v>
      </c>
    </row>
    <row r="16" spans="1:7" x14ac:dyDescent="0.15">
      <c r="A16" t="s">
        <v>191</v>
      </c>
      <c r="B16" t="s">
        <v>192</v>
      </c>
    </row>
    <row r="17" spans="1:3" x14ac:dyDescent="0.15">
      <c r="A17" t="s">
        <v>191</v>
      </c>
      <c r="B17" t="s">
        <v>193</v>
      </c>
    </row>
    <row r="20" spans="1:3" x14ac:dyDescent="0.15">
      <c r="A20" t="s">
        <v>195</v>
      </c>
      <c r="B20" t="s">
        <v>196</v>
      </c>
      <c r="C20" t="s">
        <v>197</v>
      </c>
    </row>
    <row r="21" spans="1:3" x14ac:dyDescent="0.15">
      <c r="A21" t="s">
        <v>191</v>
      </c>
      <c r="B21" t="str">
        <f>VLOOKUP(A21,A15:B17,2,0)</f>
        <v>lim</v>
      </c>
      <c r="C21" t="str">
        <f t="array" aca="1" ref="C21" ca="1">INDIRECT("b"&amp;SMALL(IF(A15:A17=A21,ROW(A15:A17)),2))</f>
        <v>liz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命名范围</vt:lpstr>
      </vt:variant>
      <vt:variant>
        <vt:i4>19</vt:i4>
      </vt:variant>
    </vt:vector>
  </HeadingPairs>
  <TitlesOfParts>
    <vt:vector size="38" baseType="lpstr">
      <vt:lpstr>柏拉图</vt:lpstr>
      <vt:lpstr>indirect&amp;double pie</vt:lpstr>
      <vt:lpstr>甘特图</vt:lpstr>
      <vt:lpstr>Information</vt:lpstr>
      <vt:lpstr>Department</vt:lpstr>
      <vt:lpstr>Sheet3</vt:lpstr>
      <vt:lpstr>mutiple chart</vt:lpstr>
      <vt:lpstr>formula &amp; con format</vt:lpstr>
      <vt:lpstr>中文大写</vt:lpstr>
      <vt:lpstr>复合饼图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a</vt:lpstr>
      <vt:lpstr>aa</vt:lpstr>
      <vt:lpstr>area</vt:lpstr>
      <vt:lpstr>db</vt:lpstr>
      <vt:lpstr>h</vt:lpstr>
      <vt:lpstr>half</vt:lpstr>
      <vt:lpstr>hb</vt:lpstr>
      <vt:lpstr>hd</vt:lpstr>
      <vt:lpstr>hn</vt:lpstr>
      <vt:lpstr>hu</vt:lpstr>
      <vt:lpstr>me</vt:lpstr>
      <vt:lpstr>my</vt:lpstr>
      <vt:lpstr>p</vt:lpstr>
      <vt:lpstr>rate</vt:lpstr>
      <vt:lpstr>sale</vt:lpstr>
      <vt:lpstr>usd</vt:lpstr>
      <vt:lpstr>xb</vt:lpstr>
      <vt:lpstr>xib</vt:lpstr>
      <vt:lpstr>xn</vt:lpstr>
    </vt:vector>
  </TitlesOfParts>
  <Company>cheng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song</cp:lastModifiedBy>
  <dcterms:created xsi:type="dcterms:W3CDTF">2004-05-17T02:38:03Z</dcterms:created>
  <dcterms:modified xsi:type="dcterms:W3CDTF">2014-10-16T07:42:12Z</dcterms:modified>
</cp:coreProperties>
</file>