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69FE6611-58F6-422F-A703-3A49BE7E1B2A}" xr6:coauthVersionLast="45" xr6:coauthVersionMax="45" xr10:uidLastSave="{00000000-0000-0000-0000-000000000000}"/>
  <bookViews>
    <workbookView xWindow="-110" yWindow="-110" windowWidth="22780" windowHeight="14660" tabRatio="747" activeTab="1" xr2:uid="{00000000-000D-0000-FFFF-FFFF00000000}"/>
  </bookViews>
  <sheets>
    <sheet name="Problem 1.a" sheetId="2" r:id="rId1"/>
    <sheet name="Problem 1.b" sheetId="13" r:id="rId2"/>
    <sheet name="Problem 1.c" sheetId="14" r:id="rId3"/>
    <sheet name="Problem 2 - MMc Station 1" sheetId="16" r:id="rId4"/>
    <sheet name="Problem 2 - MMc Station 2" sheetId="17" r:id="rId5"/>
    <sheet name="Problem 2 - MMc Station 3" sheetId="18" r:id="rId6"/>
    <sheet name="Problem 2.c" sheetId="19" r:id="rId7"/>
    <sheet name="Problem 3" sheetId="20" r:id="rId8"/>
  </sheets>
  <definedNames>
    <definedName name="beta">#REF!</definedName>
    <definedName name="InitialTrend">#REF!</definedName>
    <definedName name="k">#REF!</definedName>
    <definedName name="L" localSheetId="1">'Problem 1.b'!$H$5</definedName>
    <definedName name="L" localSheetId="3">'Problem 2 - MMc Station 1'!$H$5</definedName>
    <definedName name="L" localSheetId="4">'Problem 2 - MMc Station 2'!$H$5</definedName>
    <definedName name="L" localSheetId="5">'Problem 2 - MMc Station 3'!$H$5</definedName>
    <definedName name="L">'Problem 1.a'!$H$5</definedName>
    <definedName name="Lambda" localSheetId="1">'Problem 1.b'!$C$5</definedName>
    <definedName name="Lambda" localSheetId="3">'Problem 2 - MMc Station 1'!$C$5</definedName>
    <definedName name="Lambda" localSheetId="4">'Problem 2 - MMc Station 2'!$C$5</definedName>
    <definedName name="Lambda" localSheetId="5">'Problem 2 - MMc Station 3'!$C$5</definedName>
    <definedName name="Lambda">'Problem 1.a'!$C$5</definedName>
    <definedName name="Lq" localSheetId="1">'Problem 1.b'!$H$6</definedName>
    <definedName name="Lq" localSheetId="3">'Problem 2 - MMc Station 1'!$H$6</definedName>
    <definedName name="Lq" localSheetId="4">'Problem 2 - MMc Station 2'!$H$6</definedName>
    <definedName name="Lq" localSheetId="5">'Problem 2 - MMc Station 3'!$H$6</definedName>
    <definedName name="Lq">'Problem 1.a'!$H$6</definedName>
    <definedName name="Mu" localSheetId="1">'Problem 1.b'!$C$6</definedName>
    <definedName name="Mu" localSheetId="3">'Problem 2 - MMc Station 1'!$C$6</definedName>
    <definedName name="Mu" localSheetId="4">'Problem 2 - MMc Station 2'!$C$6</definedName>
    <definedName name="Mu" localSheetId="5">'Problem 2 - MMc Station 3'!$C$6</definedName>
    <definedName name="Mu">'Problem 1.a'!$C$6</definedName>
    <definedName name="n" localSheetId="1">'Problem 1.b'!$G$14:$G$39</definedName>
    <definedName name="n" localSheetId="3">'Problem 2 - MMc Station 1'!$G$14:$G$39</definedName>
    <definedName name="n" localSheetId="4">'Problem 2 - MMc Station 2'!$G$14:$G$39</definedName>
    <definedName name="n" localSheetId="5">'Problem 2 - MMc Station 3'!$G$14:$G$39</definedName>
    <definedName name="n">'Problem 1.a'!$G$14:$G$39</definedName>
    <definedName name="OneOverMu">#REF!</definedName>
    <definedName name="P0" localSheetId="1">'Problem 1.b'!$H$14</definedName>
    <definedName name="P0" localSheetId="3">'Problem 2 - MMc Station 1'!$H$14</definedName>
    <definedName name="P0" localSheetId="4">'Problem 2 - MMc Station 2'!$H$14</definedName>
    <definedName name="P0" localSheetId="5">'Problem 2 - MMc Station 3'!$H$14</definedName>
    <definedName name="P0">'Problem 1.a'!$H$14</definedName>
    <definedName name="Pn" localSheetId="1">'Problem 1.b'!$H$14:$H$39</definedName>
    <definedName name="Pn" localSheetId="3">'Problem 2 - MMc Station 1'!$H$14:$H$39</definedName>
    <definedName name="Pn" localSheetId="4">'Problem 2 - MMc Station 2'!$H$14:$H$39</definedName>
    <definedName name="Pn" localSheetId="5">'Problem 2 - MMc Station 3'!$H$14:$H$39</definedName>
    <definedName name="Pn">'Problem 1.a'!$H$14:$H$39</definedName>
    <definedName name="Rho" localSheetId="1">'Problem 1.b'!$H$11</definedName>
    <definedName name="Rho" localSheetId="3">'Problem 2 - MMc Station 1'!$H$11</definedName>
    <definedName name="Rho" localSheetId="4">'Problem 2 - MMc Station 2'!$H$11</definedName>
    <definedName name="Rho" localSheetId="5">'Problem 2 - MMc Station 3'!$H$11</definedName>
    <definedName name="Rho">'Problem 1.a'!$H$11</definedName>
    <definedName name="s" localSheetId="1">'Problem 1.b'!$C$7</definedName>
    <definedName name="s" localSheetId="3">'Problem 2 - MMc Station 1'!$C$7</definedName>
    <definedName name="s" localSheetId="4">'Problem 2 - MMc Station 2'!$C$7</definedName>
    <definedName name="s" localSheetId="5">'Problem 2 - MMc Station 3'!$C$7</definedName>
    <definedName name="s">'Problem 1.a'!$C$7</definedName>
    <definedName name="sencount" hidden="1">4</definedName>
    <definedName name="sencount2" hidden="1">3</definedName>
    <definedName name="Sigma">#REF!</definedName>
    <definedName name="W" localSheetId="1">'Problem 1.b'!$H$8</definedName>
    <definedName name="W" localSheetId="3">'Problem 2 - MMc Station 1'!$H$8</definedName>
    <definedName name="W" localSheetId="4">'Problem 2 - MMc Station 2'!$H$8</definedName>
    <definedName name="W" localSheetId="5">'Problem 2 - MMc Station 3'!$H$8</definedName>
    <definedName name="W">'Problem 1.a'!$H$8</definedName>
    <definedName name="Wq" localSheetId="1">'Problem 1.b'!$H$9</definedName>
    <definedName name="Wq" localSheetId="3">'Problem 2 - MMc Station 1'!$H$9</definedName>
    <definedName name="Wq" localSheetId="4">'Problem 2 - MMc Station 2'!$H$9</definedName>
    <definedName name="Wq" localSheetId="5">'Problem 2 - MMc Station 3'!$H$9</definedName>
    <definedName name="Wq">'Problem 1.a'!$H$9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8" i="13" l="1" a="1"/>
  <c r="C18" i="13" s="1"/>
  <c r="C18" i="2" l="1" a="1"/>
  <c r="C18" i="2" s="1"/>
  <c r="C24" i="13" a="1"/>
  <c r="C24" i="13" s="1"/>
  <c r="C22" i="13" a="1"/>
  <c r="C22" i="13" s="1"/>
  <c r="C17" i="13" a="1"/>
  <c r="C17" i="13" s="1"/>
  <c r="C24" i="2"/>
  <c r="C22" i="2" a="1"/>
  <c r="C22" i="2" s="1"/>
  <c r="C17" i="2"/>
  <c r="B9" i="19" a="1"/>
  <c r="B9" i="19" s="1"/>
  <c r="B8" i="19" a="1"/>
  <c r="B8" i="19" s="1"/>
  <c r="B6" i="19" a="1"/>
  <c r="B6" i="19" s="1"/>
  <c r="B5" i="19" a="1"/>
  <c r="B5" i="19" s="1"/>
  <c r="B4" i="19" a="1"/>
  <c r="B4" i="19" s="1"/>
  <c r="C5" i="18" a="1"/>
  <c r="C5" i="18" s="1"/>
  <c r="C5" i="17" a="1"/>
  <c r="C5" i="17" s="1"/>
  <c r="C30" i="13" a="1"/>
  <c r="C30" i="2" a="1"/>
  <c r="A30" i="18" l="1"/>
  <c r="A29" i="18"/>
  <c r="A28" i="18"/>
  <c r="A27" i="18"/>
  <c r="A26" i="18"/>
  <c r="A25" i="18"/>
  <c r="A24" i="18"/>
  <c r="A23" i="18"/>
  <c r="A22" i="18"/>
  <c r="A21" i="18"/>
  <c r="A20" i="18"/>
  <c r="A19" i="18"/>
  <c r="A18" i="18"/>
  <c r="A17" i="18"/>
  <c r="A16" i="18"/>
  <c r="A15" i="18"/>
  <c r="A14" i="18"/>
  <c r="A13" i="18"/>
  <c r="A12" i="18"/>
  <c r="H11" i="18"/>
  <c r="E11" i="18" s="1"/>
  <c r="A11" i="18"/>
  <c r="A10" i="18"/>
  <c r="A9" i="18"/>
  <c r="A8" i="18"/>
  <c r="A7" i="18"/>
  <c r="A6" i="18"/>
  <c r="A5" i="18"/>
  <c r="A30" i="17"/>
  <c r="A29" i="17"/>
  <c r="A28" i="17"/>
  <c r="A27" i="17"/>
  <c r="A26" i="17"/>
  <c r="A25" i="17"/>
  <c r="A24" i="17"/>
  <c r="A23" i="17"/>
  <c r="A22" i="17"/>
  <c r="A21" i="17"/>
  <c r="A20" i="17"/>
  <c r="A19" i="17"/>
  <c r="A18" i="17"/>
  <c r="A17" i="17"/>
  <c r="A16" i="17"/>
  <c r="A15" i="17"/>
  <c r="A14" i="17"/>
  <c r="A13" i="17"/>
  <c r="A12" i="17"/>
  <c r="H11" i="17"/>
  <c r="E11" i="17" s="1"/>
  <c r="A11" i="17"/>
  <c r="A10" i="17"/>
  <c r="A9" i="17"/>
  <c r="A8" i="17"/>
  <c r="A7" i="17"/>
  <c r="A6" i="17"/>
  <c r="A5" i="17"/>
  <c r="A30" i="16"/>
  <c r="A29" i="16"/>
  <c r="A28" i="16"/>
  <c r="A27" i="16"/>
  <c r="A26" i="16"/>
  <c r="A25" i="16"/>
  <c r="A24" i="16"/>
  <c r="A23" i="16"/>
  <c r="A22" i="16"/>
  <c r="A21" i="16"/>
  <c r="A20" i="16"/>
  <c r="A19" i="16"/>
  <c r="A18" i="16"/>
  <c r="A17" i="16"/>
  <c r="A16" i="16"/>
  <c r="A15" i="16"/>
  <c r="A14" i="16"/>
  <c r="A13" i="16"/>
  <c r="A12" i="16"/>
  <c r="H11" i="16"/>
  <c r="E11" i="16" s="1"/>
  <c r="A11" i="16"/>
  <c r="A10" i="16"/>
  <c r="A9" i="16"/>
  <c r="A8" i="16"/>
  <c r="A7" i="16"/>
  <c r="A6" i="16"/>
  <c r="A5" i="16"/>
  <c r="E10" i="18" l="1"/>
  <c r="H14" i="18"/>
  <c r="H26" i="18" s="1"/>
  <c r="E10" i="17"/>
  <c r="H14" i="17"/>
  <c r="H25" i="17" s="1"/>
  <c r="H14" i="16"/>
  <c r="H39" i="16" s="1"/>
  <c r="E10" i="16"/>
  <c r="H18" i="16"/>
  <c r="H33" i="16"/>
  <c r="H16" i="16" l="1"/>
  <c r="H38" i="18"/>
  <c r="H37" i="18"/>
  <c r="H34" i="18"/>
  <c r="H28" i="18"/>
  <c r="H6" i="18"/>
  <c r="H5" i="18" s="1"/>
  <c r="H8" i="18" s="1"/>
  <c r="H35" i="18"/>
  <c r="H15" i="18"/>
  <c r="H18" i="18"/>
  <c r="H31" i="18"/>
  <c r="H30" i="18"/>
  <c r="H36" i="18"/>
  <c r="H27" i="18"/>
  <c r="H29" i="18"/>
  <c r="H20" i="18"/>
  <c r="H19" i="18"/>
  <c r="H23" i="18"/>
  <c r="H24" i="18"/>
  <c r="H16" i="18"/>
  <c r="H21" i="18"/>
  <c r="H33" i="18"/>
  <c r="H22" i="18"/>
  <c r="H32" i="18"/>
  <c r="H25" i="18"/>
  <c r="H17" i="18"/>
  <c r="C12" i="18" s="1"/>
  <c r="H39" i="18"/>
  <c r="C9" i="18"/>
  <c r="H33" i="17"/>
  <c r="H39" i="17"/>
  <c r="H9" i="18"/>
  <c r="H22" i="17"/>
  <c r="H26" i="17"/>
  <c r="H36" i="16"/>
  <c r="H18" i="17"/>
  <c r="H21" i="17"/>
  <c r="H36" i="17"/>
  <c r="H29" i="17"/>
  <c r="H30" i="17"/>
  <c r="H23" i="17"/>
  <c r="H24" i="17"/>
  <c r="H19" i="17"/>
  <c r="H20" i="17"/>
  <c r="H16" i="17"/>
  <c r="H34" i="17"/>
  <c r="C9" i="17"/>
  <c r="H28" i="17"/>
  <c r="H32" i="17"/>
  <c r="H27" i="17"/>
  <c r="H15" i="17"/>
  <c r="H17" i="17"/>
  <c r="H31" i="16"/>
  <c r="H24" i="16"/>
  <c r="H31" i="17"/>
  <c r="H6" i="17"/>
  <c r="H6" i="16"/>
  <c r="H38" i="17"/>
  <c r="H37" i="17"/>
  <c r="H35" i="17"/>
  <c r="H26" i="16"/>
  <c r="H30" i="16"/>
  <c r="H32" i="16"/>
  <c r="H27" i="16"/>
  <c r="C9" i="16"/>
  <c r="H34" i="16"/>
  <c r="H17" i="16"/>
  <c r="H25" i="16"/>
  <c r="H37" i="16"/>
  <c r="H29" i="16"/>
  <c r="H22" i="16"/>
  <c r="H15" i="16"/>
  <c r="C12" i="16" s="1"/>
  <c r="H23" i="16"/>
  <c r="H35" i="16"/>
  <c r="H20" i="16"/>
  <c r="H19" i="16"/>
  <c r="H28" i="16"/>
  <c r="H21" i="16"/>
  <c r="H38" i="16"/>
  <c r="H9" i="16"/>
  <c r="H5" i="16"/>
  <c r="H8" i="16" s="1"/>
  <c r="C12" i="17" l="1"/>
  <c r="H9" i="17"/>
  <c r="H5" i="17"/>
  <c r="H8" i="17" s="1"/>
  <c r="A30" i="13" l="1"/>
  <c r="A29" i="13"/>
  <c r="A28" i="13"/>
  <c r="A27" i="13"/>
  <c r="A26" i="13"/>
  <c r="A25" i="13"/>
  <c r="A24" i="13"/>
  <c r="A23" i="13"/>
  <c r="A22" i="13"/>
  <c r="A21" i="13"/>
  <c r="A20" i="13"/>
  <c r="A19" i="13"/>
  <c r="A18" i="13"/>
  <c r="A17" i="13"/>
  <c r="A16" i="13"/>
  <c r="A15" i="13"/>
  <c r="A14" i="13"/>
  <c r="A13" i="13"/>
  <c r="A12" i="13"/>
  <c r="H11" i="13"/>
  <c r="A11" i="13"/>
  <c r="A10" i="13"/>
  <c r="A9" i="13"/>
  <c r="A8" i="13"/>
  <c r="A7" i="13"/>
  <c r="A6" i="13"/>
  <c r="A5" i="13"/>
  <c r="E10" i="13" l="1"/>
  <c r="H14" i="13"/>
  <c r="C9" i="13" s="1"/>
  <c r="C25" i="13" s="1"/>
  <c r="C28" i="13" s="1"/>
  <c r="C30" i="13" s="1"/>
  <c r="H27" i="13"/>
  <c r="H39" i="13"/>
  <c r="H21" i="13"/>
  <c r="H31" i="13"/>
  <c r="H17" i="13"/>
  <c r="H20" i="13"/>
  <c r="H33" i="13"/>
  <c r="E11" i="13"/>
  <c r="H18" i="13"/>
  <c r="H28" i="13"/>
  <c r="H34" i="13"/>
  <c r="H22" i="13"/>
  <c r="H25" i="13"/>
  <c r="H35" i="13"/>
  <c r="H16" i="13"/>
  <c r="H19" i="13"/>
  <c r="H29" i="13"/>
  <c r="H36" i="13"/>
  <c r="H23" i="13"/>
  <c r="H26" i="13"/>
  <c r="H15" i="13" l="1"/>
  <c r="C12" i="13" s="1"/>
  <c r="H38" i="13"/>
  <c r="H6" i="13"/>
  <c r="H5" i="13" s="1"/>
  <c r="H8" i="13" s="1"/>
  <c r="H32" i="13"/>
  <c r="H37" i="13"/>
  <c r="H30" i="13"/>
  <c r="H24" i="13"/>
  <c r="H9" i="13" l="1"/>
  <c r="A30" i="2"/>
  <c r="A29" i="2"/>
  <c r="A28" i="2"/>
  <c r="A27" i="2"/>
  <c r="A26" i="2"/>
  <c r="A25" i="2"/>
  <c r="A24" i="2"/>
  <c r="A23" i="2"/>
  <c r="A22" i="2"/>
  <c r="A21" i="2"/>
  <c r="A20" i="2"/>
  <c r="A19" i="2"/>
  <c r="A18" i="2"/>
  <c r="A17" i="2"/>
  <c r="A16" i="2"/>
  <c r="A15" i="2"/>
  <c r="A14" i="2"/>
  <c r="A13" i="2"/>
  <c r="A12" i="2"/>
  <c r="H11" i="2"/>
  <c r="A11" i="2"/>
  <c r="A10" i="2"/>
  <c r="A9" i="2"/>
  <c r="A8" i="2"/>
  <c r="A7" i="2"/>
  <c r="A6" i="2"/>
  <c r="A5" i="2"/>
  <c r="E11" i="2" l="1"/>
  <c r="E10" i="2"/>
  <c r="H14" i="2"/>
  <c r="H6" i="2" s="1"/>
  <c r="H34" i="2" l="1"/>
  <c r="H30" i="2"/>
  <c r="H26" i="2"/>
  <c r="H24" i="2"/>
  <c r="H33" i="2"/>
  <c r="H25" i="2"/>
  <c r="H21" i="2"/>
  <c r="H28" i="2"/>
  <c r="H37" i="2"/>
  <c r="H35" i="2"/>
  <c r="H22" i="2"/>
  <c r="H27" i="2"/>
  <c r="H16" i="2"/>
  <c r="H32" i="2"/>
  <c r="H31" i="2"/>
  <c r="H20" i="2"/>
  <c r="H19" i="2"/>
  <c r="H23" i="2"/>
  <c r="H15" i="2"/>
  <c r="H38" i="2"/>
  <c r="H18" i="2"/>
  <c r="H36" i="2"/>
  <c r="H29" i="2"/>
  <c r="H17" i="2"/>
  <c r="H39" i="2"/>
  <c r="H9" i="2"/>
  <c r="H5" i="2"/>
  <c r="H8" i="2" s="1"/>
  <c r="C9" i="2"/>
  <c r="C25" i="2" s="1"/>
  <c r="C28" i="2" s="1"/>
  <c r="C30" i="2" s="1"/>
  <c r="C12" i="2" l="1"/>
</calcChain>
</file>

<file path=xl/sharedStrings.xml><?xml version="1.0" encoding="utf-8"?>
<sst xmlns="http://schemas.openxmlformats.org/spreadsheetml/2006/main" count="312" uniqueCount="98">
  <si>
    <t>Data</t>
  </si>
  <si>
    <t>Results</t>
  </si>
  <si>
    <t>Range Name</t>
  </si>
  <si>
    <t>Cells</t>
  </si>
  <si>
    <t>l =</t>
  </si>
  <si>
    <t>(mean arrival rate)</t>
  </si>
  <si>
    <t>L =</t>
  </si>
  <si>
    <t>L</t>
  </si>
  <si>
    <t>H4</t>
  </si>
  <si>
    <t>m =</t>
  </si>
  <si>
    <t>(mean service rate)</t>
  </si>
  <si>
    <r>
      <t>L</t>
    </r>
    <r>
      <rPr>
        <vertAlign val="subscript"/>
        <sz val="10"/>
        <rFont val="Arial"/>
        <family val="2"/>
      </rPr>
      <t>q</t>
    </r>
    <r>
      <rPr>
        <sz val="10"/>
        <rFont val="Arial"/>
        <family val="2"/>
      </rPr>
      <t xml:space="preserve"> =</t>
    </r>
  </si>
  <si>
    <t>Lambda</t>
  </si>
  <si>
    <t>C4</t>
  </si>
  <si>
    <t>(# servers)</t>
  </si>
  <si>
    <t>Lq</t>
  </si>
  <si>
    <t>H5</t>
  </si>
  <si>
    <t>W =</t>
  </si>
  <si>
    <t>Mu</t>
  </si>
  <si>
    <t>C5</t>
  </si>
  <si>
    <t>Pr(W &gt; t) =</t>
  </si>
  <si>
    <r>
      <t>W</t>
    </r>
    <r>
      <rPr>
        <vertAlign val="subscript"/>
        <sz val="10"/>
        <rFont val="Arial"/>
        <family val="2"/>
      </rPr>
      <t>q</t>
    </r>
    <r>
      <rPr>
        <sz val="10"/>
        <rFont val="Arial"/>
        <family val="2"/>
      </rPr>
      <t xml:space="preserve"> =</t>
    </r>
  </si>
  <si>
    <t>n</t>
  </si>
  <si>
    <t>G13:G38</t>
  </si>
  <si>
    <t>when t =</t>
  </si>
  <si>
    <t>P0</t>
  </si>
  <si>
    <t>H13</t>
  </si>
  <si>
    <t>r =</t>
  </si>
  <si>
    <t>Pn</t>
  </si>
  <si>
    <t>H13:H38</t>
  </si>
  <si>
    <r>
      <t>Prob(W</t>
    </r>
    <r>
      <rPr>
        <vertAlign val="subscript"/>
        <sz val="10"/>
        <rFont val="Arial"/>
        <family val="2"/>
      </rPr>
      <t xml:space="preserve">q </t>
    </r>
    <r>
      <rPr>
        <sz val="10"/>
        <rFont val="Arial"/>
        <family val="2"/>
      </rPr>
      <t>&gt; t) =</t>
    </r>
  </si>
  <si>
    <t>Rho</t>
  </si>
  <si>
    <t>H10</t>
  </si>
  <si>
    <t>s</t>
  </si>
  <si>
    <t>C6</t>
  </si>
  <si>
    <t>Time1</t>
  </si>
  <si>
    <t>C9</t>
  </si>
  <si>
    <t>Time2</t>
  </si>
  <si>
    <t>C12</t>
  </si>
  <si>
    <t>W</t>
  </si>
  <si>
    <t>H7</t>
  </si>
  <si>
    <t>Wq</t>
  </si>
  <si>
    <t>H8</t>
  </si>
  <si>
    <t>c =</t>
  </si>
  <si>
    <t>probability a customer waits more than t time units in the system</t>
  </si>
  <si>
    <t>probability a customer waits more than t time units in the queue</t>
  </si>
  <si>
    <t>one server cost/day</t>
  </si>
  <si>
    <t>total server cost/day</t>
  </si>
  <si>
    <t>handling cost/customer</t>
  </si>
  <si>
    <t>exp.discount/customer</t>
  </si>
  <si>
    <t>exp. Cost /customer</t>
  </si>
  <si>
    <t>total customer cost/day</t>
  </si>
  <si>
    <t>total cost per day</t>
  </si>
  <si>
    <t>for one M/M/2</t>
  </si>
  <si>
    <t>Therefore, total cost is</t>
  </si>
  <si>
    <t>per day under plan 2</t>
  </si>
  <si>
    <t>we have 3 such M/M/2 under plan 1</t>
  </si>
  <si>
    <t>per day under plan 1</t>
  </si>
  <si>
    <t>Company FIX: Plan 1 - three identical M/M/2</t>
  </si>
  <si>
    <t>Company FIX: Plan 2 - two identical M/M/2</t>
  </si>
  <si>
    <t>Expected Total Cost Per Day for FIX</t>
  </si>
  <si>
    <t>Under Plan 1=</t>
  </si>
  <si>
    <t>Under Plan 2=</t>
  </si>
  <si>
    <t>Based on cost comparison, I would select Plan</t>
  </si>
  <si>
    <t>We have 2 such M/M/2 under plan 2</t>
  </si>
  <si>
    <t>Problem 2 - Station 1</t>
  </si>
  <si>
    <t>Lambda 1=20/day  and mu1=7/day given</t>
  </si>
  <si>
    <t>Results:</t>
  </si>
  <si>
    <t>Problem 2 - Station 2</t>
  </si>
  <si>
    <t>Problem 2 - Station 3</t>
  </si>
  <si>
    <t>b.</t>
  </si>
  <si>
    <t>a.</t>
  </si>
  <si>
    <t>a</t>
  </si>
  <si>
    <t>b</t>
  </si>
  <si>
    <t>For each station:</t>
  </si>
  <si>
    <t>For the network:</t>
  </si>
  <si>
    <t>L1=</t>
  </si>
  <si>
    <t>L2=</t>
  </si>
  <si>
    <t>L3=</t>
  </si>
  <si>
    <t>L=</t>
  </si>
  <si>
    <t>W=</t>
  </si>
  <si>
    <t>for station 1</t>
  </si>
  <si>
    <t>for station 2</t>
  </si>
  <si>
    <t>for station 3</t>
  </si>
  <si>
    <t>for the network</t>
  </si>
  <si>
    <r>
      <t>a)</t>
    </r>
    <r>
      <rPr>
        <b/>
        <sz val="7"/>
        <color theme="1"/>
        <rFont val="Times New Roman"/>
        <family val="1"/>
      </rPr>
      <t xml:space="preserve">      </t>
    </r>
    <r>
      <rPr>
        <b/>
        <sz val="11"/>
        <color theme="1"/>
        <rFont val="Calibri"/>
        <family val="2"/>
        <scheme val="minor"/>
      </rPr>
      <t>If you increase the service rate, the server will be busier. True or False? Explain why?</t>
    </r>
  </si>
  <si>
    <r>
      <t>b)</t>
    </r>
    <r>
      <rPr>
        <b/>
        <sz val="7"/>
        <color theme="1"/>
        <rFont val="Times New Roman"/>
        <family val="1"/>
      </rPr>
      <t xml:space="preserve">      </t>
    </r>
    <r>
      <rPr>
        <b/>
        <sz val="11"/>
        <color theme="1"/>
        <rFont val="Calibri"/>
        <family val="2"/>
        <scheme val="minor"/>
      </rPr>
      <t>If the mean interarrival time increases, expected number of customers in the system will increase. True or False? Explain why?</t>
    </r>
  </si>
  <si>
    <r>
      <t>c)</t>
    </r>
    <r>
      <rPr>
        <b/>
        <sz val="7"/>
        <color theme="1"/>
        <rFont val="Times New Roman"/>
        <family val="1"/>
      </rPr>
      <t xml:space="preserve">       </t>
    </r>
    <r>
      <rPr>
        <b/>
        <sz val="11"/>
        <color theme="1"/>
        <rFont val="Calibri"/>
        <family val="2"/>
        <scheme val="minor"/>
      </rPr>
      <t>If you increase the mean service time, the average waiting time in line for customers will increase. True or False? Explainwhy?</t>
    </r>
  </si>
  <si>
    <r>
      <t>d)</t>
    </r>
    <r>
      <rPr>
        <b/>
        <sz val="7"/>
        <color theme="1"/>
        <rFont val="Times New Roman"/>
        <family val="1"/>
      </rPr>
      <t xml:space="preserve">      </t>
    </r>
    <r>
      <rPr>
        <b/>
        <sz val="11"/>
        <color theme="1"/>
        <rFont val="Calibri"/>
        <family val="2"/>
        <scheme val="minor"/>
      </rPr>
      <t>If you want customers to spend less time in the system, you should increase the mean service time. True or False? Explain why</t>
    </r>
  </si>
  <si>
    <t>Put the correct values and correct functions in green cells!</t>
  </si>
  <si>
    <t>Put the correct values in green cells!</t>
  </si>
  <si>
    <t>Lambda2= ….. (show how you calculate)</t>
  </si>
  <si>
    <t>Lambda3= ….. (show how you calculate)</t>
  </si>
  <si>
    <t>Minimum number of employees needed is ... because ….</t>
  </si>
  <si>
    <r>
      <rPr>
        <b/>
        <sz val="11"/>
        <color theme="1"/>
        <rFont val="Calibri"/>
        <family val="2"/>
        <scheme val="minor"/>
      </rPr>
      <t>False.</t>
    </r>
    <r>
      <rPr>
        <sz val="11"/>
        <color theme="1"/>
        <rFont val="Calibri"/>
        <family val="2"/>
        <scheme val="minor"/>
      </rPr>
      <t xml:space="preserve"> The occupancy of a server is dependent on the </t>
    </r>
    <r>
      <rPr>
        <b/>
        <sz val="11"/>
        <color theme="1"/>
        <rFont val="Calibri"/>
        <family val="2"/>
        <scheme val="minor"/>
      </rPr>
      <t xml:space="preserve">ratio between arrival rate and service rate values. </t>
    </r>
    <r>
      <rPr>
        <sz val="11"/>
        <color theme="1"/>
        <rFont val="Calibri"/>
        <family val="2"/>
        <scheme val="minor"/>
      </rPr>
      <t xml:space="preserve">If the customers arrive faster than what the server can assist, that is when server could be expected to get busier. </t>
    </r>
  </si>
  <si>
    <r>
      <rPr>
        <b/>
        <sz val="11"/>
        <color theme="1"/>
        <rFont val="Calibri"/>
        <family val="2"/>
        <scheme val="minor"/>
      </rPr>
      <t>False</t>
    </r>
    <r>
      <rPr>
        <sz val="11"/>
        <color theme="1"/>
        <rFont val="Calibri"/>
        <family val="2"/>
        <scheme val="minor"/>
      </rPr>
      <t xml:space="preserve">. </t>
    </r>
    <r>
      <rPr>
        <b/>
        <sz val="11"/>
        <color theme="1"/>
        <rFont val="Calibri"/>
        <family val="2"/>
        <scheme val="minor"/>
      </rPr>
      <t>Number of customers in the system</t>
    </r>
    <r>
      <rPr>
        <sz val="11"/>
        <color theme="1"/>
        <rFont val="Calibri"/>
        <family val="2"/>
        <scheme val="minor"/>
      </rPr>
      <t xml:space="preserve"> are dependent on the product of </t>
    </r>
    <r>
      <rPr>
        <b/>
        <sz val="11"/>
        <color theme="1"/>
        <rFont val="Calibri"/>
        <family val="2"/>
        <scheme val="minor"/>
      </rPr>
      <t xml:space="preserve">mean interarrival time </t>
    </r>
    <r>
      <rPr>
        <sz val="11"/>
        <color theme="1"/>
        <rFont val="Calibri"/>
        <family val="2"/>
        <scheme val="minor"/>
      </rPr>
      <t xml:space="preserve">and </t>
    </r>
    <r>
      <rPr>
        <b/>
        <sz val="11"/>
        <color theme="1"/>
        <rFont val="Calibri"/>
        <family val="2"/>
        <scheme val="minor"/>
      </rPr>
      <t>waiting time in the system</t>
    </r>
    <r>
      <rPr>
        <sz val="11"/>
        <color theme="1"/>
        <rFont val="Calibri"/>
        <family val="2"/>
        <scheme val="minor"/>
      </rPr>
      <t>. If i</t>
    </r>
    <r>
      <rPr>
        <b/>
        <sz val="11"/>
        <color theme="1"/>
        <rFont val="Calibri"/>
        <family val="2"/>
        <scheme val="minor"/>
      </rPr>
      <t xml:space="preserve">nterarrival time </t>
    </r>
    <r>
      <rPr>
        <sz val="11"/>
        <color theme="1"/>
        <rFont val="Calibri"/>
        <family val="2"/>
        <scheme val="minor"/>
      </rPr>
      <t>increases, then</t>
    </r>
    <r>
      <rPr>
        <b/>
        <sz val="11"/>
        <color theme="1"/>
        <rFont val="Calibri"/>
        <family val="2"/>
        <scheme val="minor"/>
      </rPr>
      <t xml:space="preserve"> expected number of customers in</t>
    </r>
    <r>
      <rPr>
        <sz val="11"/>
        <color theme="1"/>
        <rFont val="Calibri"/>
        <family val="2"/>
        <scheme val="minor"/>
      </rPr>
      <t xml:space="preserve"> </t>
    </r>
    <r>
      <rPr>
        <b/>
        <sz val="11"/>
        <color theme="1"/>
        <rFont val="Calibri"/>
        <family val="2"/>
        <scheme val="minor"/>
      </rPr>
      <t>the sytem</t>
    </r>
    <r>
      <rPr>
        <sz val="11"/>
        <color theme="1"/>
        <rFont val="Calibri"/>
        <family val="2"/>
        <scheme val="minor"/>
      </rPr>
      <t xml:space="preserve"> would only increase if </t>
    </r>
    <r>
      <rPr>
        <b/>
        <sz val="11"/>
        <color theme="1"/>
        <rFont val="Calibri"/>
        <family val="2"/>
        <scheme val="minor"/>
      </rPr>
      <t xml:space="preserve">waiting time in the system in not reduced. </t>
    </r>
  </si>
  <si>
    <r>
      <rPr>
        <b/>
        <sz val="11"/>
        <color theme="1"/>
        <rFont val="Calibri"/>
        <family val="2"/>
        <scheme val="minor"/>
      </rPr>
      <t>True.</t>
    </r>
    <r>
      <rPr>
        <sz val="11"/>
        <color theme="1"/>
        <rFont val="Calibri"/>
        <family val="2"/>
        <scheme val="minor"/>
      </rPr>
      <t xml:space="preserve"> Mean service time is the inverse of the service rate; and service rate is the rate at which customers are served. Therefore increasing mean service time would be equivalent to decreasing the service rate and essentially would result in longer time in queue for customers. </t>
    </r>
  </si>
  <si>
    <r>
      <t xml:space="preserve">False. </t>
    </r>
    <r>
      <rPr>
        <sz val="11"/>
        <color theme="1"/>
        <rFont val="Calibri"/>
        <family val="2"/>
        <scheme val="minor"/>
      </rPr>
      <t>The total time a customer spends in the system is the sum of mean service time and time the customer spends in the queue. In order to reduce total time spent by the customer in the system, we need to reduce the values for mean service time and time spent in the queue both.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</si>
</sst>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0"/>
      <name val="Geneva"/>
    </font>
    <font>
      <b/>
      <sz val="14"/>
      <name val="Arial"/>
      <family val="2"/>
    </font>
    <font>
      <sz val="10"/>
      <name val="Arial"/>
      <family val="2"/>
    </font>
    <font>
      <b/>
      <sz val="10"/>
      <name val="Arial"/>
      <family val="2"/>
    </font>
    <font>
      <sz val="10"/>
      <color theme="0"/>
      <name val="Arial"/>
      <family val="2"/>
    </font>
    <font>
      <sz val="10"/>
      <name val="Symbol"/>
      <family val="1"/>
      <charset val="2"/>
    </font>
    <font>
      <vertAlign val="subscript"/>
      <sz val="10"/>
      <name val="Arial"/>
      <family val="2"/>
    </font>
    <font>
      <u/>
      <sz val="10"/>
      <name val="Arial"/>
      <family val="2"/>
    </font>
    <font>
      <b/>
      <sz val="10"/>
      <name val="Symbol"/>
      <family val="1"/>
      <charset val="2"/>
    </font>
    <font>
      <sz val="8"/>
      <name val="Arial"/>
      <family val="2"/>
    </font>
    <font>
      <b/>
      <sz val="11"/>
      <color theme="1"/>
      <name val="Calibri"/>
      <family val="2"/>
      <scheme val="minor"/>
    </font>
    <font>
      <b/>
      <sz val="7"/>
      <color theme="1"/>
      <name val="Times New Roman"/>
      <family val="1"/>
    </font>
    <font>
      <sz val="14"/>
      <name val="Arial"/>
      <family val="2"/>
    </font>
    <font>
      <sz val="12"/>
      <name val="Arial"/>
      <family val="2"/>
    </font>
  </fonts>
  <fills count="7">
    <fill>
      <patternFill patternType="none"/>
    </fill>
    <fill>
      <patternFill patternType="gray125"/>
    </fill>
    <fill>
      <patternFill patternType="solid">
        <fgColor indexed="22"/>
        <bgColor indexed="64"/>
      </patternFill>
    </fill>
    <fill>
      <patternFill patternType="solid">
        <fgColor theme="3" tint="0.79998168889431442"/>
        <bgColor indexed="64"/>
      </patternFill>
    </fill>
    <fill>
      <patternFill patternType="solid">
        <fgColor rgb="FFFFC000"/>
        <bgColor indexed="64"/>
      </patternFill>
    </fill>
    <fill>
      <patternFill patternType="solid">
        <fgColor theme="9" tint="0.79998168889431442"/>
        <bgColor indexed="64"/>
      </patternFill>
    </fill>
    <fill>
      <patternFill patternType="solid">
        <fgColor theme="4" tint="0.79998168889431442"/>
        <bgColor indexed="64"/>
      </patternFill>
    </fill>
  </fills>
  <borders count="11">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45">
    <xf numFmtId="0" fontId="0" fillId="0" borderId="0" xfId="0"/>
    <xf numFmtId="0" fontId="2" fillId="0" borderId="0" xfId="1" applyFont="1" applyProtection="1">
      <protection locked="0"/>
    </xf>
    <xf numFmtId="0" fontId="3" fillId="0" borderId="0" xfId="1" applyFont="1" applyAlignment="1" applyProtection="1">
      <alignment horizontal="right"/>
      <protection locked="0"/>
    </xf>
    <xf numFmtId="0" fontId="3" fillId="0" borderId="0" xfId="1" applyFont="1" applyAlignment="1" applyProtection="1">
      <alignment horizontal="center"/>
      <protection locked="0"/>
    </xf>
    <xf numFmtId="0" fontId="3" fillId="0" borderId="0" xfId="1" applyFont="1" applyProtection="1">
      <protection locked="0"/>
    </xf>
    <xf numFmtId="0" fontId="4" fillId="0" borderId="0" xfId="1" applyFont="1" applyAlignment="1" applyProtection="1">
      <alignment horizontal="center"/>
      <protection locked="0"/>
    </xf>
    <xf numFmtId="0" fontId="4" fillId="0" borderId="0" xfId="1" applyFont="1" applyAlignment="1" applyProtection="1">
      <alignment horizontal="centerContinuous"/>
      <protection locked="0"/>
    </xf>
    <xf numFmtId="0" fontId="4" fillId="2" borderId="1" xfId="1" applyFont="1" applyFill="1" applyBorder="1"/>
    <xf numFmtId="0" fontId="4" fillId="2" borderId="2" xfId="1" applyFont="1" applyFill="1" applyBorder="1"/>
    <xf numFmtId="0" fontId="5" fillId="0" borderId="0" xfId="1" applyFont="1" applyProtection="1">
      <protection hidden="1"/>
    </xf>
    <xf numFmtId="0" fontId="6" fillId="0" borderId="0" xfId="1" applyFont="1" applyAlignment="1" applyProtection="1">
      <alignment horizontal="right"/>
      <protection locked="0"/>
    </xf>
    <xf numFmtId="0" fontId="3" fillId="3" borderId="0" xfId="1" applyFont="1" applyFill="1" applyAlignment="1" applyProtection="1">
      <alignment horizontal="center"/>
      <protection locked="0"/>
    </xf>
    <xf numFmtId="0" fontId="3" fillId="0" borderId="0" xfId="1" applyFont="1" applyAlignment="1">
      <alignment horizontal="right"/>
    </xf>
    <xf numFmtId="0" fontId="3" fillId="4" borderId="3" xfId="1" applyFont="1" applyFill="1" applyBorder="1" applyAlignment="1">
      <alignment horizontal="right"/>
    </xf>
    <xf numFmtId="0" fontId="3" fillId="2" borderId="1" xfId="1" applyFont="1" applyFill="1" applyBorder="1"/>
    <xf numFmtId="0" fontId="3" fillId="2" borderId="2" xfId="1" applyFont="1" applyFill="1" applyBorder="1"/>
    <xf numFmtId="0" fontId="3" fillId="4" borderId="4" xfId="1" applyFont="1" applyFill="1" applyBorder="1" applyAlignment="1">
      <alignment horizontal="right"/>
    </xf>
    <xf numFmtId="0" fontId="3" fillId="2" borderId="5" xfId="1" applyFont="1" applyFill="1" applyBorder="1"/>
    <xf numFmtId="0" fontId="3" fillId="2" borderId="6" xfId="1" applyFont="1" applyFill="1" applyBorder="1"/>
    <xf numFmtId="0" fontId="8" fillId="0" borderId="0" xfId="1" applyFont="1" applyAlignment="1" applyProtection="1">
      <alignment horizontal="center"/>
      <protection locked="0"/>
    </xf>
    <xf numFmtId="0" fontId="3" fillId="4" borderId="7" xfId="1" applyFont="1" applyFill="1" applyBorder="1" applyAlignment="1">
      <alignment horizontal="center"/>
    </xf>
    <xf numFmtId="0" fontId="4" fillId="0" borderId="0" xfId="1" applyFont="1" applyProtection="1">
      <protection locked="0"/>
    </xf>
    <xf numFmtId="0" fontId="9" fillId="0" borderId="0" xfId="1" applyFont="1" applyProtection="1">
      <protection locked="0"/>
    </xf>
    <xf numFmtId="0" fontId="6" fillId="0" borderId="0" xfId="1" applyFont="1" applyAlignment="1">
      <alignment horizontal="right"/>
    </xf>
    <xf numFmtId="0" fontId="3" fillId="4" borderId="8" xfId="1" applyFont="1" applyFill="1" applyBorder="1" applyAlignment="1">
      <alignment horizontal="right"/>
    </xf>
    <xf numFmtId="0" fontId="3" fillId="2" borderId="9" xfId="1" applyFont="1" applyFill="1" applyBorder="1"/>
    <xf numFmtId="0" fontId="3" fillId="2" borderId="10" xfId="1" applyFont="1" applyFill="1" applyBorder="1"/>
    <xf numFmtId="0" fontId="10" fillId="0" borderId="0" xfId="1" applyFont="1" applyProtection="1">
      <protection locked="0"/>
    </xf>
    <xf numFmtId="0" fontId="3" fillId="0" borderId="0" xfId="1" applyFont="1" applyAlignment="1" applyProtection="1">
      <alignment horizontal="left"/>
      <protection locked="0"/>
    </xf>
    <xf numFmtId="0" fontId="2" fillId="0" borderId="0" xfId="1" applyFont="1" applyAlignment="1" applyProtection="1">
      <alignment horizontal="left"/>
      <protection locked="0"/>
    </xf>
    <xf numFmtId="0" fontId="0" fillId="5" borderId="0" xfId="0" applyFill="1"/>
    <xf numFmtId="0" fontId="3" fillId="5" borderId="0" xfId="1" applyFont="1" applyFill="1" applyProtection="1">
      <protection locked="0"/>
    </xf>
    <xf numFmtId="0" fontId="3" fillId="5" borderId="0" xfId="1" applyFont="1" applyFill="1" applyAlignment="1" applyProtection="1">
      <alignment horizontal="center"/>
      <protection locked="0"/>
    </xf>
    <xf numFmtId="0" fontId="3" fillId="0" borderId="0" xfId="1" applyFont="1" applyFill="1" applyAlignment="1" applyProtection="1">
      <alignment horizontal="center"/>
      <protection locked="0"/>
    </xf>
    <xf numFmtId="0" fontId="3" fillId="6" borderId="0" xfId="1" applyFont="1" applyFill="1" applyAlignment="1" applyProtection="1">
      <alignment horizontal="center"/>
      <protection locked="0"/>
    </xf>
    <xf numFmtId="0" fontId="3" fillId="0" borderId="0" xfId="1" applyFont="1" applyFill="1" applyProtection="1">
      <protection locked="0"/>
    </xf>
    <xf numFmtId="0" fontId="3" fillId="0" borderId="0" xfId="1" applyFont="1" applyFill="1" applyAlignment="1" applyProtection="1">
      <alignment horizontal="right"/>
      <protection locked="0"/>
    </xf>
    <xf numFmtId="0" fontId="3" fillId="0" borderId="0" xfId="1" applyFont="1" applyFill="1" applyAlignment="1" applyProtection="1">
      <alignment horizontal="left"/>
      <protection locked="0"/>
    </xf>
    <xf numFmtId="0" fontId="11" fillId="0" borderId="0" xfId="0" applyFont="1"/>
    <xf numFmtId="0" fontId="11" fillId="0" borderId="0" xfId="0" applyFont="1" applyAlignment="1">
      <alignment horizontal="left" vertical="center"/>
    </xf>
    <xf numFmtId="0" fontId="13" fillId="0" borderId="0" xfId="1" applyFont="1" applyAlignment="1" applyProtection="1">
      <alignment horizontal="left"/>
      <protection locked="0"/>
    </xf>
    <xf numFmtId="0" fontId="14" fillId="0" borderId="0" xfId="1" applyFont="1" applyAlignment="1" applyProtection="1">
      <alignment horizontal="left"/>
      <protection locked="0"/>
    </xf>
    <xf numFmtId="2" fontId="0" fillId="5" borderId="0" xfId="0" applyNumberFormat="1" applyFill="1"/>
    <xf numFmtId="0" fontId="0" fillId="0" borderId="0" xfId="0" applyFont="1" applyAlignment="1">
      <alignment horizontal="left" vertical="center" wrapText="1"/>
    </xf>
    <xf numFmtId="0" fontId="11" fillId="0" borderId="0" xfId="0" applyFont="1" applyAlignment="1">
      <alignment horizontal="left" vertical="center"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9"/>
  <sheetViews>
    <sheetView workbookViewId="0">
      <selection activeCell="C24" sqref="C24"/>
    </sheetView>
  </sheetViews>
  <sheetFormatPr defaultColWidth="10.7265625" defaultRowHeight="12.5"/>
  <cols>
    <col min="1" max="1" width="2.7265625" style="4" customWidth="1"/>
    <col min="2" max="2" width="19.6328125" style="2" bestFit="1" customWidth="1"/>
    <col min="3" max="3" width="9.36328125" style="3" customWidth="1"/>
    <col min="4" max="4" width="46.26953125" style="4" bestFit="1" customWidth="1"/>
    <col min="5" max="5" width="19.36328125" style="4" customWidth="1"/>
    <col min="6" max="6" width="5.6328125" style="4" customWidth="1"/>
    <col min="7" max="7" width="4.81640625" style="2" bestFit="1" customWidth="1"/>
    <col min="8" max="8" width="12" style="4" bestFit="1" customWidth="1"/>
    <col min="9" max="9" width="10.7265625" style="4" customWidth="1"/>
    <col min="10" max="10" width="12.7265625" style="4" bestFit="1" customWidth="1"/>
    <col min="11" max="11" width="8.7265625" style="4" customWidth="1"/>
    <col min="12" max="16384" width="10.7265625" style="4"/>
  </cols>
  <sheetData>
    <row r="1" spans="1:11" ht="18">
      <c r="A1" s="1" t="s">
        <v>58</v>
      </c>
    </row>
    <row r="2" spans="1:11" ht="18">
      <c r="A2" s="1"/>
      <c r="B2" s="41" t="s">
        <v>89</v>
      </c>
    </row>
    <row r="3" spans="1:11" ht="13" thickBot="1"/>
    <row r="4" spans="1:11" ht="18.5" thickBot="1">
      <c r="A4" s="1"/>
      <c r="C4" s="5" t="s">
        <v>0</v>
      </c>
      <c r="H4" s="6" t="s">
        <v>1</v>
      </c>
      <c r="J4" s="7" t="s">
        <v>2</v>
      </c>
      <c r="K4" s="8" t="s">
        <v>3</v>
      </c>
    </row>
    <row r="5" spans="1:11">
      <c r="A5" s="9">
        <f t="shared" ref="A5:A30" si="0">IF(G14&lt;=s-1,((Lambda/Mu)^G14)/FACT(G14),0)</f>
        <v>1</v>
      </c>
      <c r="B5" s="10" t="s">
        <v>4</v>
      </c>
      <c r="C5" s="32">
        <v>4</v>
      </c>
      <c r="D5" s="4" t="s">
        <v>5</v>
      </c>
      <c r="G5" s="12" t="s">
        <v>6</v>
      </c>
      <c r="H5" s="13">
        <f>IF(Rho&lt;1,Lq+Lambda/Mu,NA())</f>
        <v>1.3333333333333333</v>
      </c>
      <c r="J5" s="14" t="s">
        <v>7</v>
      </c>
      <c r="K5" s="15" t="s">
        <v>8</v>
      </c>
    </row>
    <row r="6" spans="1:11" ht="15.5">
      <c r="A6" s="9">
        <f t="shared" si="0"/>
        <v>1</v>
      </c>
      <c r="B6" s="10" t="s">
        <v>9</v>
      </c>
      <c r="C6" s="32">
        <v>4</v>
      </c>
      <c r="D6" s="4" t="s">
        <v>10</v>
      </c>
      <c r="G6" s="12" t="s">
        <v>11</v>
      </c>
      <c r="H6" s="16">
        <f>IF(Rho&lt;1,Lambda*Mu*((Lambda/Mu)^s)/(FACT(s-1)*(s*Mu-Lambda)^2/P0),NA())</f>
        <v>0.33333333333333331</v>
      </c>
      <c r="J6" s="17" t="s">
        <v>12</v>
      </c>
      <c r="K6" s="18" t="s">
        <v>13</v>
      </c>
    </row>
    <row r="7" spans="1:11">
      <c r="A7" s="9">
        <f t="shared" si="0"/>
        <v>0</v>
      </c>
      <c r="B7" s="2" t="s">
        <v>43</v>
      </c>
      <c r="C7" s="34">
        <v>2</v>
      </c>
      <c r="D7" s="4" t="s">
        <v>14</v>
      </c>
      <c r="G7" s="12"/>
      <c r="H7" s="16"/>
      <c r="I7" s="19"/>
      <c r="J7" s="17" t="s">
        <v>15</v>
      </c>
      <c r="K7" s="18" t="s">
        <v>16</v>
      </c>
    </row>
    <row r="8" spans="1:11" ht="13" thickBot="1">
      <c r="A8" s="9">
        <f t="shared" si="0"/>
        <v>0</v>
      </c>
      <c r="G8" s="12" t="s">
        <v>17</v>
      </c>
      <c r="H8" s="16">
        <f>IF(Rho&lt;1,L/Lambda,NA())</f>
        <v>0.33333333333333331</v>
      </c>
      <c r="I8" s="3"/>
      <c r="J8" s="17" t="s">
        <v>18</v>
      </c>
      <c r="K8" s="18" t="s">
        <v>19</v>
      </c>
    </row>
    <row r="9" spans="1:11" ht="16" thickBot="1">
      <c r="A9" s="9">
        <f t="shared" si="0"/>
        <v>0</v>
      </c>
      <c r="B9" s="12" t="s">
        <v>20</v>
      </c>
      <c r="C9" s="20">
        <f>IF((s-1-Lambda/Mu)=0,EXP(-Mu*C10)*(1+P0*((Lambda/Mu)^s)/(FACT(s)*(1-Rho))*Mu*C10),EXP(-Mu*C10)*(1+P0*((Lambda/Mu)^s)/(FACT(s)*(1-Rho))*(1-EXP(-Mu*C10*(s-1-Lambda/Mu)))/(s-1-Lambda/Mu)))</f>
        <v>1.2300296356425435E-3</v>
      </c>
      <c r="D9" s="27" t="s">
        <v>44</v>
      </c>
      <c r="G9" s="12" t="s">
        <v>21</v>
      </c>
      <c r="H9" s="16">
        <f>IF(Rho&lt;1,Lq/Lambda,NA())</f>
        <v>8.3333333333333329E-2</v>
      </c>
      <c r="I9" s="3"/>
      <c r="J9" s="17" t="s">
        <v>22</v>
      </c>
      <c r="K9" s="18" t="s">
        <v>23</v>
      </c>
    </row>
    <row r="10" spans="1:11" ht="13">
      <c r="A10" s="9">
        <f t="shared" si="0"/>
        <v>0</v>
      </c>
      <c r="B10" s="2" t="s">
        <v>24</v>
      </c>
      <c r="C10" s="32">
        <v>2</v>
      </c>
      <c r="E10" s="21" t="str">
        <f>IF(Rho&gt;=1,"Model invalid because:","")</f>
        <v/>
      </c>
      <c r="G10" s="12"/>
      <c r="H10" s="16"/>
      <c r="J10" s="17" t="s">
        <v>25</v>
      </c>
      <c r="K10" s="18" t="s">
        <v>26</v>
      </c>
    </row>
    <row r="11" spans="1:11" ht="13" thickBot="1">
      <c r="A11" s="9">
        <f t="shared" si="0"/>
        <v>0</v>
      </c>
      <c r="E11" s="22" t="str">
        <f>IF(Rho&gt;=1,"   r   &gt;=   1","")</f>
        <v/>
      </c>
      <c r="G11" s="23" t="s">
        <v>27</v>
      </c>
      <c r="H11" s="24">
        <f>Lambda/(s*Mu)</f>
        <v>0.5</v>
      </c>
      <c r="J11" s="17" t="s">
        <v>28</v>
      </c>
      <c r="K11" s="18" t="s">
        <v>29</v>
      </c>
    </row>
    <row r="12" spans="1:11" ht="16" thickBot="1">
      <c r="A12" s="9">
        <f t="shared" si="0"/>
        <v>0</v>
      </c>
      <c r="B12" s="12" t="s">
        <v>30</v>
      </c>
      <c r="C12" s="20">
        <f ca="1">(1-SUM(OFFSET(P0,0,0,s,1)))*EXP(-s*Mu*(1-Rho)*C13)</f>
        <v>6.1052129629113935E-3</v>
      </c>
      <c r="D12" s="27" t="s">
        <v>45</v>
      </c>
      <c r="J12" s="17" t="s">
        <v>31</v>
      </c>
      <c r="K12" s="18" t="s">
        <v>32</v>
      </c>
    </row>
    <row r="13" spans="1:11" ht="13" thickBot="1">
      <c r="A13" s="9">
        <f t="shared" si="0"/>
        <v>0</v>
      </c>
      <c r="B13" s="2" t="s">
        <v>24</v>
      </c>
      <c r="C13" s="11">
        <v>1</v>
      </c>
      <c r="G13" s="12" t="s">
        <v>22</v>
      </c>
      <c r="J13" s="17" t="s">
        <v>33</v>
      </c>
      <c r="K13" s="18" t="s">
        <v>34</v>
      </c>
    </row>
    <row r="14" spans="1:11">
      <c r="A14" s="9">
        <f t="shared" si="0"/>
        <v>0</v>
      </c>
      <c r="G14" s="12">
        <v>0</v>
      </c>
      <c r="H14" s="13">
        <f>IF(Rho&lt;1,1/(SUM(A5:A30)+((Lambda/Mu)^s)/(FACT(s)*(1-Lambda/(s*Mu)))),NA())</f>
        <v>0.33333333333333331</v>
      </c>
      <c r="J14" s="17" t="s">
        <v>35</v>
      </c>
      <c r="K14" s="18" t="s">
        <v>36</v>
      </c>
    </row>
    <row r="15" spans="1:11">
      <c r="A15" s="9">
        <f t="shared" si="0"/>
        <v>0</v>
      </c>
      <c r="B15" s="4"/>
      <c r="C15" s="4"/>
      <c r="G15" s="12">
        <v>1</v>
      </c>
      <c r="H15" s="16">
        <f t="shared" ref="H15:H39" si="1">IF(Rho&lt;1,IF(s=1,(1-Rho)*Rho^n,IF(s&gt;=n,((Lambda/Mu)^n)*P0/FACT(n),((Lambda/Mu)^n)*P0/(FACT(s)*(s^(n-s))))),NA())</f>
        <v>0.33333333333333331</v>
      </c>
      <c r="J15" s="17" t="s">
        <v>37</v>
      </c>
      <c r="K15" s="18" t="s">
        <v>38</v>
      </c>
    </row>
    <row r="16" spans="1:11">
      <c r="A16" s="9">
        <f t="shared" si="0"/>
        <v>0</v>
      </c>
      <c r="B16" s="4"/>
      <c r="C16" s="4"/>
      <c r="G16" s="12">
        <v>2</v>
      </c>
      <c r="H16" s="16">
        <f t="shared" si="1"/>
        <v>0.16666666666666666</v>
      </c>
      <c r="J16" s="17" t="s">
        <v>39</v>
      </c>
      <c r="K16" s="18" t="s">
        <v>40</v>
      </c>
    </row>
    <row r="17" spans="1:11" ht="13" thickBot="1">
      <c r="A17" s="9">
        <f t="shared" si="0"/>
        <v>0</v>
      </c>
      <c r="B17" s="4" t="s">
        <v>46</v>
      </c>
      <c r="C17" s="31">
        <f>(Lambda*50)+50</f>
        <v>250</v>
      </c>
      <c r="G17" s="12">
        <v>3</v>
      </c>
      <c r="H17" s="16">
        <f t="shared" si="1"/>
        <v>8.3333333333333329E-2</v>
      </c>
      <c r="J17" s="25" t="s">
        <v>41</v>
      </c>
      <c r="K17" s="26" t="s">
        <v>42</v>
      </c>
    </row>
    <row r="18" spans="1:11">
      <c r="A18" s="9">
        <f t="shared" si="0"/>
        <v>0</v>
      </c>
      <c r="B18" s="4" t="s">
        <v>47</v>
      </c>
      <c r="C18" s="31">
        <f t="array" ref="C18">C17+50</f>
        <v>300</v>
      </c>
      <c r="G18" s="12">
        <v>4</v>
      </c>
      <c r="H18" s="16">
        <f t="shared" si="1"/>
        <v>4.1666666666666664E-2</v>
      </c>
    </row>
    <row r="19" spans="1:11">
      <c r="A19" s="9">
        <f t="shared" si="0"/>
        <v>0</v>
      </c>
      <c r="B19" s="4"/>
      <c r="G19" s="12">
        <v>5</v>
      </c>
      <c r="H19" s="16">
        <f t="shared" si="1"/>
        <v>2.0833333333333332E-2</v>
      </c>
    </row>
    <row r="20" spans="1:11">
      <c r="A20" s="9">
        <f t="shared" si="0"/>
        <v>0</v>
      </c>
      <c r="B20" s="4"/>
      <c r="G20" s="12">
        <v>6</v>
      </c>
      <c r="H20" s="16">
        <f t="shared" si="1"/>
        <v>1.0416666666666666E-2</v>
      </c>
    </row>
    <row r="21" spans="1:11">
      <c r="A21" s="9">
        <f t="shared" si="0"/>
        <v>0</v>
      </c>
      <c r="B21" s="2" t="s">
        <v>48</v>
      </c>
      <c r="C21" s="33">
        <v>100</v>
      </c>
      <c r="G21" s="12">
        <v>7</v>
      </c>
      <c r="H21" s="16">
        <f t="shared" si="1"/>
        <v>5.208333333333333E-3</v>
      </c>
    </row>
    <row r="22" spans="1:11">
      <c r="A22" s="9">
        <f t="shared" si="0"/>
        <v>0</v>
      </c>
      <c r="B22" s="2" t="s">
        <v>49</v>
      </c>
      <c r="C22" s="32">
        <f t="array" ref="C22">C21+(100*C9)</f>
        <v>100.12300296356426</v>
      </c>
      <c r="G22" s="12">
        <v>8</v>
      </c>
      <c r="H22" s="16">
        <f t="shared" si="1"/>
        <v>2.6041666666666665E-3</v>
      </c>
    </row>
    <row r="23" spans="1:11">
      <c r="A23" s="9">
        <f t="shared" si="0"/>
        <v>0</v>
      </c>
      <c r="G23" s="12">
        <v>9</v>
      </c>
      <c r="H23" s="16">
        <f t="shared" si="1"/>
        <v>1.3020833333333333E-3</v>
      </c>
    </row>
    <row r="24" spans="1:11">
      <c r="A24" s="9">
        <f t="shared" si="0"/>
        <v>0</v>
      </c>
      <c r="B24" s="2" t="s">
        <v>50</v>
      </c>
      <c r="C24" s="32">
        <f>C21*(1-C9)+C22</f>
        <v>200</v>
      </c>
      <c r="G24" s="12">
        <v>10</v>
      </c>
      <c r="H24" s="16">
        <f t="shared" si="1"/>
        <v>6.5104166666666663E-4</v>
      </c>
    </row>
    <row r="25" spans="1:11">
      <c r="A25" s="9">
        <f t="shared" si="0"/>
        <v>0</v>
      </c>
      <c r="B25" s="2" t="s">
        <v>51</v>
      </c>
      <c r="C25" s="32">
        <f>C24*Lambda</f>
        <v>800</v>
      </c>
      <c r="G25" s="12">
        <v>11</v>
      </c>
      <c r="H25" s="16">
        <f t="shared" si="1"/>
        <v>3.2552083333333332E-4</v>
      </c>
    </row>
    <row r="26" spans="1:11">
      <c r="A26" s="9">
        <f t="shared" si="0"/>
        <v>0</v>
      </c>
      <c r="G26" s="12">
        <v>12</v>
      </c>
      <c r="H26" s="16">
        <f t="shared" si="1"/>
        <v>1.6276041666666666E-4</v>
      </c>
    </row>
    <row r="27" spans="1:11">
      <c r="A27" s="9">
        <f t="shared" si="0"/>
        <v>0</v>
      </c>
      <c r="G27" s="12">
        <v>13</v>
      </c>
      <c r="H27" s="16">
        <f t="shared" si="1"/>
        <v>8.1380208333333329E-5</v>
      </c>
    </row>
    <row r="28" spans="1:11">
      <c r="A28" s="9">
        <f t="shared" si="0"/>
        <v>0</v>
      </c>
      <c r="B28" s="2" t="s">
        <v>52</v>
      </c>
      <c r="C28" s="32">
        <f>C25+C18</f>
        <v>1100</v>
      </c>
      <c r="D28" s="4" t="s">
        <v>53</v>
      </c>
      <c r="G28" s="12">
        <v>14</v>
      </c>
      <c r="H28" s="16">
        <f t="shared" si="1"/>
        <v>4.0690104166666664E-5</v>
      </c>
    </row>
    <row r="29" spans="1:11">
      <c r="A29" s="9">
        <f t="shared" si="0"/>
        <v>0</v>
      </c>
      <c r="C29" s="28" t="s">
        <v>56</v>
      </c>
      <c r="G29" s="12">
        <v>15</v>
      </c>
      <c r="H29" s="16">
        <f t="shared" si="1"/>
        <v>2.0345052083333332E-5</v>
      </c>
    </row>
    <row r="30" spans="1:11">
      <c r="A30" s="9">
        <f t="shared" si="0"/>
        <v>0</v>
      </c>
      <c r="B30" s="2" t="s">
        <v>54</v>
      </c>
      <c r="C30" s="32">
        <f t="array" ref="C30">C28*3</f>
        <v>3300</v>
      </c>
      <c r="D30" s="4" t="s">
        <v>57</v>
      </c>
      <c r="G30" s="12">
        <v>16</v>
      </c>
      <c r="H30" s="16">
        <f t="shared" si="1"/>
        <v>1.0172526041666666E-5</v>
      </c>
    </row>
    <row r="31" spans="1:11">
      <c r="G31" s="12">
        <v>17</v>
      </c>
      <c r="H31" s="16">
        <f t="shared" si="1"/>
        <v>5.0862630208333331E-6</v>
      </c>
    </row>
    <row r="32" spans="1:11">
      <c r="G32" s="12">
        <v>18</v>
      </c>
      <c r="H32" s="16">
        <f t="shared" si="1"/>
        <v>2.5431315104166665E-6</v>
      </c>
    </row>
    <row r="33" spans="7:8">
      <c r="G33" s="12">
        <v>19</v>
      </c>
      <c r="H33" s="16">
        <f t="shared" si="1"/>
        <v>1.2715657552083333E-6</v>
      </c>
    </row>
    <row r="34" spans="7:8">
      <c r="G34" s="12">
        <v>20</v>
      </c>
      <c r="H34" s="16">
        <f t="shared" si="1"/>
        <v>6.3578287760416663E-7</v>
      </c>
    </row>
    <row r="35" spans="7:8">
      <c r="G35" s="12">
        <v>21</v>
      </c>
      <c r="H35" s="16">
        <f t="shared" si="1"/>
        <v>3.1789143880208332E-7</v>
      </c>
    </row>
    <row r="36" spans="7:8">
      <c r="G36" s="12">
        <v>22</v>
      </c>
      <c r="H36" s="16">
        <f t="shared" si="1"/>
        <v>1.5894571940104166E-7</v>
      </c>
    </row>
    <row r="37" spans="7:8">
      <c r="G37" s="12">
        <v>23</v>
      </c>
      <c r="H37" s="16">
        <f t="shared" si="1"/>
        <v>7.9472859700520829E-8</v>
      </c>
    </row>
    <row r="38" spans="7:8">
      <c r="G38" s="12">
        <v>24</v>
      </c>
      <c r="H38" s="16">
        <f t="shared" si="1"/>
        <v>3.9736429850260414E-8</v>
      </c>
    </row>
    <row r="39" spans="7:8" ht="13" thickBot="1">
      <c r="G39" s="12">
        <v>25</v>
      </c>
      <c r="H39" s="24">
        <f t="shared" si="1"/>
        <v>1.9868214925130207E-8</v>
      </c>
    </row>
  </sheetData>
  <dataConsolidate link="1"/>
  <dataValidations count="5">
    <dataValidation type="decimal" operator="greaterThan" allowBlank="1" showInputMessage="1" showErrorMessage="1" error="The mean service rate must be greater than zero." sqref="C6" xr:uid="{00000000-0002-0000-0000-000000000000}">
      <formula1>0</formula1>
    </dataValidation>
    <dataValidation type="decimal" operator="greaterThan" allowBlank="1" showInputMessage="1" showErrorMessage="1" error="The mean arrival rate must be greater than zero." sqref="C5" xr:uid="{00000000-0002-0000-0000-000001000000}">
      <formula1>0</formula1>
    </dataValidation>
    <dataValidation type="whole" allowBlank="1" showInputMessage="1" showErrorMessage="1" error="The number of servers must be an integer between 1 and 25 (inclusive)." sqref="C7" xr:uid="{00000000-0002-0000-0000-000002000000}">
      <formula1>1</formula1>
      <formula2>25</formula2>
    </dataValidation>
    <dataValidation type="decimal" operator="greaterThanOrEqual" allowBlank="1" showInputMessage="1" showErrorMessage="1" error="t must be greater than or equal to 0." sqref="C13" xr:uid="{00000000-0002-0000-0000-000003000000}">
      <formula1>0</formula1>
    </dataValidation>
    <dataValidation type="decimal" operator="greaterThanOrEqual" allowBlank="1" showInputMessage="1" showErrorMessage="1" errorTitle="Warning" error="t must be greater than or equal to 0." sqref="C10" xr:uid="{00000000-0002-0000-0000-000004000000}">
      <formula1>0</formula1>
    </dataValidation>
  </dataValidations>
  <printOptions headings="1" gridLines="1"/>
  <pageMargins left="0.75" right="0.75" top="1" bottom="1" header="0.5" footer="0.5"/>
  <pageSetup paperSize="0" scale="82" orientation="landscape"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755F2-F01C-4468-9575-B8280A482464}">
  <sheetPr>
    <pageSetUpPr fitToPage="1"/>
  </sheetPr>
  <dimension ref="A1:K39"/>
  <sheetViews>
    <sheetView tabSelected="1" workbookViewId="0">
      <selection activeCell="C9" sqref="C9"/>
    </sheetView>
  </sheetViews>
  <sheetFormatPr defaultColWidth="10.7265625" defaultRowHeight="12.5"/>
  <cols>
    <col min="1" max="1" width="2.7265625" style="4" customWidth="1"/>
    <col min="2" max="2" width="19.6328125" style="2" bestFit="1" customWidth="1"/>
    <col min="3" max="3" width="9.36328125" style="3" customWidth="1"/>
    <col min="4" max="4" width="46.26953125" style="4" bestFit="1" customWidth="1"/>
    <col min="5" max="5" width="19.36328125" style="4" customWidth="1"/>
    <col min="6" max="6" width="5.6328125" style="4" customWidth="1"/>
    <col min="7" max="7" width="4.81640625" style="2" bestFit="1" customWidth="1"/>
    <col min="8" max="8" width="12" style="4" bestFit="1" customWidth="1"/>
    <col min="9" max="9" width="10.7265625" style="4" customWidth="1"/>
    <col min="10" max="10" width="12.7265625" style="4" bestFit="1" customWidth="1"/>
    <col min="11" max="11" width="8.7265625" style="4" customWidth="1"/>
    <col min="12" max="16384" width="10.7265625" style="4"/>
  </cols>
  <sheetData>
    <row r="1" spans="1:11" ht="18">
      <c r="A1" s="1" t="s">
        <v>59</v>
      </c>
    </row>
    <row r="2" spans="1:11" ht="18">
      <c r="A2" s="1"/>
      <c r="B2" s="41" t="s">
        <v>89</v>
      </c>
    </row>
    <row r="3" spans="1:11" ht="13" thickBot="1">
      <c r="B3" s="28"/>
    </row>
    <row r="4" spans="1:11" ht="18.5" thickBot="1">
      <c r="A4" s="1"/>
      <c r="C4" s="5" t="s">
        <v>0</v>
      </c>
      <c r="H4" s="6" t="s">
        <v>1</v>
      </c>
      <c r="J4" s="7" t="s">
        <v>2</v>
      </c>
      <c r="K4" s="8" t="s">
        <v>3</v>
      </c>
    </row>
    <row r="5" spans="1:11">
      <c r="A5" s="9">
        <f t="shared" ref="A5:A30" si="0">IF(G14&lt;=s-1,((Lambda/Mu)^G14)/FACT(G14),0)</f>
        <v>1</v>
      </c>
      <c r="B5" s="10" t="s">
        <v>4</v>
      </c>
      <c r="C5" s="32">
        <v>6</v>
      </c>
      <c r="D5" s="4" t="s">
        <v>5</v>
      </c>
      <c r="G5" s="12" t="s">
        <v>6</v>
      </c>
      <c r="H5" s="13">
        <f>IF(Rho&lt;1,Lq+Lambda/Mu,NA())</f>
        <v>3.4285714285714288</v>
      </c>
      <c r="J5" s="14" t="s">
        <v>7</v>
      </c>
      <c r="K5" s="15" t="s">
        <v>8</v>
      </c>
    </row>
    <row r="6" spans="1:11" ht="15.5">
      <c r="A6" s="9">
        <f t="shared" si="0"/>
        <v>1.5</v>
      </c>
      <c r="B6" s="10" t="s">
        <v>9</v>
      </c>
      <c r="C6" s="32">
        <v>4</v>
      </c>
      <c r="D6" s="4" t="s">
        <v>10</v>
      </c>
      <c r="G6" s="12" t="s">
        <v>11</v>
      </c>
      <c r="H6" s="16">
        <f>IF(Rho&lt;1,Lambda*Mu*((Lambda/Mu)^s)/(FACT(s-1)*(s*Mu-Lambda)^2/P0),NA())</f>
        <v>1.9285714285714286</v>
      </c>
      <c r="J6" s="17" t="s">
        <v>12</v>
      </c>
      <c r="K6" s="18" t="s">
        <v>13</v>
      </c>
    </row>
    <row r="7" spans="1:11">
      <c r="A7" s="9">
        <f t="shared" si="0"/>
        <v>0</v>
      </c>
      <c r="B7" s="2" t="s">
        <v>43</v>
      </c>
      <c r="C7" s="11">
        <v>2</v>
      </c>
      <c r="D7" s="4" t="s">
        <v>14</v>
      </c>
      <c r="G7" s="12"/>
      <c r="H7" s="16"/>
      <c r="I7" s="19"/>
      <c r="J7" s="17" t="s">
        <v>15</v>
      </c>
      <c r="K7" s="18" t="s">
        <v>16</v>
      </c>
    </row>
    <row r="8" spans="1:11" ht="13" thickBot="1">
      <c r="A8" s="9">
        <f t="shared" si="0"/>
        <v>0</v>
      </c>
      <c r="G8" s="12" t="s">
        <v>17</v>
      </c>
      <c r="H8" s="16">
        <f>IF(Rho&lt;1,L/Lambda,NA())</f>
        <v>0.57142857142857151</v>
      </c>
      <c r="I8" s="3"/>
      <c r="J8" s="17" t="s">
        <v>18</v>
      </c>
      <c r="K8" s="18" t="s">
        <v>19</v>
      </c>
    </row>
    <row r="9" spans="1:11" ht="16" thickBot="1">
      <c r="A9" s="9">
        <f t="shared" si="0"/>
        <v>0</v>
      </c>
      <c r="B9" s="12" t="s">
        <v>20</v>
      </c>
      <c r="C9" s="20">
        <f>IF((s-1-Lambda/Mu)=0,EXP(-Mu*C10)*(1+P0*((Lambda/Mu)^s)/(FACT(s)*(1-Rho))*Mu*C10),EXP(-Mu*C10)*(1+P0*((Lambda/Mu)^s)/(FACT(s)*(1-Rho))*(1-EXP(-Mu*C10*(s-1-Lambda/Mu)))/(s-1-Lambda/Mu)))</f>
        <v>2.3452832106114652E-2</v>
      </c>
      <c r="D9" s="27" t="s">
        <v>44</v>
      </c>
      <c r="G9" s="12" t="s">
        <v>21</v>
      </c>
      <c r="H9" s="16">
        <f>IF(Rho&lt;1,Lq/Lambda,NA())</f>
        <v>0.32142857142857145</v>
      </c>
      <c r="I9" s="3"/>
      <c r="J9" s="17" t="s">
        <v>22</v>
      </c>
      <c r="K9" s="18" t="s">
        <v>23</v>
      </c>
    </row>
    <row r="10" spans="1:11" ht="13">
      <c r="A10" s="9">
        <f t="shared" si="0"/>
        <v>0</v>
      </c>
      <c r="B10" s="2" t="s">
        <v>24</v>
      </c>
      <c r="C10" s="32">
        <v>2</v>
      </c>
      <c r="E10" s="21" t="str">
        <f>IF(Rho&gt;=1,"Model invalid because:","")</f>
        <v/>
      </c>
      <c r="G10" s="12"/>
      <c r="H10" s="16"/>
      <c r="J10" s="17" t="s">
        <v>25</v>
      </c>
      <c r="K10" s="18" t="s">
        <v>26</v>
      </c>
    </row>
    <row r="11" spans="1:11" ht="13" thickBot="1">
      <c r="A11" s="9">
        <f t="shared" si="0"/>
        <v>0</v>
      </c>
      <c r="E11" s="22" t="str">
        <f>IF(Rho&gt;=1,"   r   &gt;=   1","")</f>
        <v/>
      </c>
      <c r="G11" s="23" t="s">
        <v>27</v>
      </c>
      <c r="H11" s="24">
        <f>Lambda/(s*Mu)</f>
        <v>0.75</v>
      </c>
      <c r="J11" s="17" t="s">
        <v>28</v>
      </c>
      <c r="K11" s="18" t="s">
        <v>29</v>
      </c>
    </row>
    <row r="12" spans="1:11" ht="16" thickBot="1">
      <c r="A12" s="9">
        <f t="shared" si="0"/>
        <v>0</v>
      </c>
      <c r="B12" s="12" t="s">
        <v>30</v>
      </c>
      <c r="C12" s="20">
        <f ca="1">(1-SUM(OFFSET(P0,0,0,s,1)))*EXP(-s*Mu*(1-Rho)*C13)</f>
        <v>8.7001253509251031E-2</v>
      </c>
      <c r="D12" s="27" t="s">
        <v>45</v>
      </c>
      <c r="J12" s="17" t="s">
        <v>31</v>
      </c>
      <c r="K12" s="18" t="s">
        <v>32</v>
      </c>
    </row>
    <row r="13" spans="1:11" ht="13" thickBot="1">
      <c r="A13" s="9">
        <f t="shared" si="0"/>
        <v>0</v>
      </c>
      <c r="B13" s="2" t="s">
        <v>24</v>
      </c>
      <c r="C13" s="11">
        <v>1</v>
      </c>
      <c r="G13" s="12" t="s">
        <v>22</v>
      </c>
      <c r="J13" s="17" t="s">
        <v>33</v>
      </c>
      <c r="K13" s="18" t="s">
        <v>34</v>
      </c>
    </row>
    <row r="14" spans="1:11">
      <c r="A14" s="9">
        <f t="shared" si="0"/>
        <v>0</v>
      </c>
      <c r="G14" s="12">
        <v>0</v>
      </c>
      <c r="H14" s="13">
        <f>IF(Rho&lt;1,1/(SUM(A5:A30)+((Lambda/Mu)^s)/(FACT(s)*(1-Lambda/(s*Mu)))),NA())</f>
        <v>0.14285714285714285</v>
      </c>
      <c r="J14" s="17" t="s">
        <v>35</v>
      </c>
      <c r="K14" s="18" t="s">
        <v>36</v>
      </c>
    </row>
    <row r="15" spans="1:11">
      <c r="A15" s="9">
        <f t="shared" si="0"/>
        <v>0</v>
      </c>
      <c r="B15" s="4"/>
      <c r="C15" s="4"/>
      <c r="G15" s="12">
        <v>1</v>
      </c>
      <c r="H15" s="16">
        <f t="shared" ref="H15:H39" si="1">IF(Rho&lt;1,IF(s=1,(1-Rho)*Rho^n,IF(s&gt;=n,((Lambda/Mu)^n)*P0/FACT(n),((Lambda/Mu)^n)*P0/(FACT(s)*(s^(n-s))))),NA())</f>
        <v>0.21428571428571427</v>
      </c>
      <c r="J15" s="17" t="s">
        <v>37</v>
      </c>
      <c r="K15" s="18" t="s">
        <v>38</v>
      </c>
    </row>
    <row r="16" spans="1:11">
      <c r="A16" s="9">
        <f t="shared" si="0"/>
        <v>0</v>
      </c>
      <c r="B16" s="4"/>
      <c r="C16" s="4"/>
      <c r="G16" s="12">
        <v>2</v>
      </c>
      <c r="H16" s="16">
        <f t="shared" si="1"/>
        <v>0.1607142857142857</v>
      </c>
      <c r="J16" s="17" t="s">
        <v>39</v>
      </c>
      <c r="K16" s="18" t="s">
        <v>40</v>
      </c>
    </row>
    <row r="17" spans="1:11" ht="13" thickBot="1">
      <c r="A17" s="9">
        <f t="shared" si="0"/>
        <v>0</v>
      </c>
      <c r="B17" s="4" t="s">
        <v>46</v>
      </c>
      <c r="C17" s="31">
        <f t="array" ref="C17">(Lambda*50)+50</f>
        <v>350</v>
      </c>
      <c r="G17" s="12">
        <v>3</v>
      </c>
      <c r="H17" s="16">
        <f t="shared" si="1"/>
        <v>0.12053571428571427</v>
      </c>
      <c r="J17" s="25" t="s">
        <v>41</v>
      </c>
      <c r="K17" s="26" t="s">
        <v>42</v>
      </c>
    </row>
    <row r="18" spans="1:11">
      <c r="A18" s="9">
        <f t="shared" si="0"/>
        <v>0</v>
      </c>
      <c r="B18" s="4" t="s">
        <v>47</v>
      </c>
      <c r="C18" s="31">
        <f t="array" ref="C18">C17+50</f>
        <v>400</v>
      </c>
      <c r="G18" s="12">
        <v>4</v>
      </c>
      <c r="H18" s="16">
        <f t="shared" si="1"/>
        <v>9.0401785714285712E-2</v>
      </c>
    </row>
    <row r="19" spans="1:11">
      <c r="A19" s="9">
        <f t="shared" si="0"/>
        <v>0</v>
      </c>
      <c r="B19" s="4"/>
      <c r="G19" s="12">
        <v>5</v>
      </c>
      <c r="H19" s="16">
        <f t="shared" si="1"/>
        <v>6.7801339285714288E-2</v>
      </c>
    </row>
    <row r="20" spans="1:11">
      <c r="A20" s="9">
        <f t="shared" si="0"/>
        <v>0</v>
      </c>
      <c r="B20" s="4"/>
      <c r="G20" s="12">
        <v>6</v>
      </c>
      <c r="H20" s="16">
        <f t="shared" si="1"/>
        <v>5.0851004464285712E-2</v>
      </c>
    </row>
    <row r="21" spans="1:11">
      <c r="A21" s="9">
        <f t="shared" si="0"/>
        <v>0</v>
      </c>
      <c r="B21" s="2" t="s">
        <v>48</v>
      </c>
      <c r="C21" s="33">
        <v>100</v>
      </c>
      <c r="G21" s="12">
        <v>7</v>
      </c>
      <c r="H21" s="16">
        <f t="shared" si="1"/>
        <v>3.8138253348214281E-2</v>
      </c>
    </row>
    <row r="22" spans="1:11">
      <c r="A22" s="9">
        <f t="shared" si="0"/>
        <v>0</v>
      </c>
      <c r="B22" s="2" t="s">
        <v>49</v>
      </c>
      <c r="C22" s="32">
        <f t="array" ref="C22">C21+(100*C9)</f>
        <v>102.34528321061147</v>
      </c>
      <c r="G22" s="12">
        <v>8</v>
      </c>
      <c r="H22" s="16">
        <f t="shared" si="1"/>
        <v>2.8603690011160712E-2</v>
      </c>
    </row>
    <row r="23" spans="1:11">
      <c r="A23" s="9">
        <f t="shared" si="0"/>
        <v>0</v>
      </c>
      <c r="G23" s="12">
        <v>9</v>
      </c>
      <c r="H23" s="16">
        <f t="shared" si="1"/>
        <v>2.1452767508370534E-2</v>
      </c>
    </row>
    <row r="24" spans="1:11">
      <c r="A24" s="9">
        <f t="shared" si="0"/>
        <v>0</v>
      </c>
      <c r="B24" s="2" t="s">
        <v>50</v>
      </c>
      <c r="C24" s="32">
        <f t="array" ref="C24">C21*(1-C9)+C22</f>
        <v>200</v>
      </c>
      <c r="G24" s="12">
        <v>10</v>
      </c>
      <c r="H24" s="16">
        <f t="shared" si="1"/>
        <v>1.60895756312779E-2</v>
      </c>
    </row>
    <row r="25" spans="1:11">
      <c r="A25" s="9">
        <f t="shared" si="0"/>
        <v>0</v>
      </c>
      <c r="B25" s="2" t="s">
        <v>51</v>
      </c>
      <c r="C25" s="32">
        <f>C24*Lambda</f>
        <v>1200</v>
      </c>
      <c r="G25" s="12">
        <v>11</v>
      </c>
      <c r="H25" s="16">
        <f t="shared" si="1"/>
        <v>1.2067181723458425E-2</v>
      </c>
    </row>
    <row r="26" spans="1:11">
      <c r="A26" s="9">
        <f t="shared" si="0"/>
        <v>0</v>
      </c>
      <c r="G26" s="12">
        <v>12</v>
      </c>
      <c r="H26" s="16">
        <f t="shared" si="1"/>
        <v>9.0503862925938195E-3</v>
      </c>
    </row>
    <row r="27" spans="1:11">
      <c r="A27" s="9">
        <f t="shared" si="0"/>
        <v>0</v>
      </c>
      <c r="G27" s="12">
        <v>13</v>
      </c>
      <c r="H27" s="16">
        <f t="shared" si="1"/>
        <v>6.7877897194453642E-3</v>
      </c>
    </row>
    <row r="28" spans="1:11">
      <c r="A28" s="9">
        <f t="shared" si="0"/>
        <v>0</v>
      </c>
      <c r="B28" s="2" t="s">
        <v>52</v>
      </c>
      <c r="C28" s="32">
        <f>C25+C18</f>
        <v>1600</v>
      </c>
      <c r="D28" s="4" t="s">
        <v>53</v>
      </c>
      <c r="G28" s="12">
        <v>14</v>
      </c>
      <c r="H28" s="16">
        <f t="shared" si="1"/>
        <v>5.0908422895840234E-3</v>
      </c>
    </row>
    <row r="29" spans="1:11">
      <c r="A29" s="9">
        <f t="shared" si="0"/>
        <v>0</v>
      </c>
      <c r="C29" s="28" t="s">
        <v>64</v>
      </c>
      <c r="G29" s="12">
        <v>15</v>
      </c>
      <c r="H29" s="16">
        <f t="shared" si="1"/>
        <v>3.8181317171880175E-3</v>
      </c>
    </row>
    <row r="30" spans="1:11">
      <c r="A30" s="9">
        <f t="shared" si="0"/>
        <v>0</v>
      </c>
      <c r="B30" s="2" t="s">
        <v>54</v>
      </c>
      <c r="C30" s="32">
        <f t="array" ref="C30">C28*2</f>
        <v>3200</v>
      </c>
      <c r="D30" s="4" t="s">
        <v>55</v>
      </c>
      <c r="G30" s="12">
        <v>16</v>
      </c>
      <c r="H30" s="16">
        <f t="shared" si="1"/>
        <v>2.863598787891013E-3</v>
      </c>
    </row>
    <row r="31" spans="1:11">
      <c r="G31" s="12">
        <v>17</v>
      </c>
      <c r="H31" s="16">
        <f t="shared" si="1"/>
        <v>2.1476990909182598E-3</v>
      </c>
    </row>
    <row r="32" spans="1:11">
      <c r="G32" s="12">
        <v>18</v>
      </c>
      <c r="H32" s="16">
        <f t="shared" si="1"/>
        <v>1.6107743181886949E-3</v>
      </c>
    </row>
    <row r="33" spans="7:8">
      <c r="G33" s="12">
        <v>19</v>
      </c>
      <c r="H33" s="16">
        <f t="shared" si="1"/>
        <v>1.2080807386415213E-3</v>
      </c>
    </row>
    <row r="34" spans="7:8">
      <c r="G34" s="12">
        <v>20</v>
      </c>
      <c r="H34" s="16">
        <f t="shared" si="1"/>
        <v>9.0606055398114089E-4</v>
      </c>
    </row>
    <row r="35" spans="7:8">
      <c r="G35" s="12">
        <v>21</v>
      </c>
      <c r="H35" s="16">
        <f t="shared" si="1"/>
        <v>6.7954541548585561E-4</v>
      </c>
    </row>
    <row r="36" spans="7:8">
      <c r="G36" s="12">
        <v>22</v>
      </c>
      <c r="H36" s="16">
        <f t="shared" si="1"/>
        <v>5.0965906161439174E-4</v>
      </c>
    </row>
    <row r="37" spans="7:8">
      <c r="G37" s="12">
        <v>23</v>
      </c>
      <c r="H37" s="16">
        <f t="shared" si="1"/>
        <v>3.822442962107938E-4</v>
      </c>
    </row>
    <row r="38" spans="7:8">
      <c r="G38" s="12">
        <v>24</v>
      </c>
      <c r="H38" s="16">
        <f t="shared" si="1"/>
        <v>2.8668322215809534E-4</v>
      </c>
    </row>
    <row r="39" spans="7:8" ht="13" thickBot="1">
      <c r="G39" s="12">
        <v>25</v>
      </c>
      <c r="H39" s="24">
        <f t="shared" si="1"/>
        <v>2.150124166185715E-4</v>
      </c>
    </row>
  </sheetData>
  <dataConsolidate link="1"/>
  <dataValidations count="5">
    <dataValidation type="decimal" operator="greaterThanOrEqual" allowBlank="1" showInputMessage="1" showErrorMessage="1" errorTitle="Warning" error="t must be greater than or equal to 0." sqref="C10" xr:uid="{588700A0-A1CE-4280-AFBB-2B2628F161B5}">
      <formula1>0</formula1>
    </dataValidation>
    <dataValidation type="decimal" operator="greaterThanOrEqual" allowBlank="1" showInputMessage="1" showErrorMessage="1" error="t must be greater than or equal to 0." sqref="C13" xr:uid="{3715B8BC-0B21-471A-9FF7-FDD022EBB752}">
      <formula1>0</formula1>
    </dataValidation>
    <dataValidation type="whole" allowBlank="1" showInputMessage="1" showErrorMessage="1" error="The number of servers must be an integer between 1 and 25 (inclusive)." sqref="C7" xr:uid="{3822DD8F-2DB6-4164-AE98-DAD9DE2D5C71}">
      <formula1>1</formula1>
      <formula2>25</formula2>
    </dataValidation>
    <dataValidation type="decimal" operator="greaterThan" allowBlank="1" showInputMessage="1" showErrorMessage="1" error="The mean arrival rate must be greater than zero." sqref="C5" xr:uid="{0B119A26-FBFC-4D2A-BEE8-781E1400B769}">
      <formula1>0</formula1>
    </dataValidation>
    <dataValidation type="decimal" operator="greaterThan" allowBlank="1" showInputMessage="1" showErrorMessage="1" error="The mean service rate must be greater than zero." sqref="C6" xr:uid="{95CF3144-8B1C-4E0E-B5C2-D2AE04297899}">
      <formula1>0</formula1>
    </dataValidation>
  </dataValidations>
  <printOptions headings="1" gridLines="1"/>
  <pageMargins left="0.75" right="0.75" top="1" bottom="1" header="0.5" footer="0.5"/>
  <pageSetup paperSize="0" scale="82" orientation="landscape"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81C4D-6305-4810-B682-F1B552AFFB85}">
  <dimension ref="A1:E8"/>
  <sheetViews>
    <sheetView topLeftCell="A2" workbookViewId="0">
      <selection activeCell="D12" sqref="D12"/>
    </sheetView>
  </sheetViews>
  <sheetFormatPr defaultRowHeight="14.5"/>
  <cols>
    <col min="1" max="1" width="12.453125" customWidth="1"/>
    <col min="4" max="4" width="10.54296875" customWidth="1"/>
  </cols>
  <sheetData>
    <row r="1" spans="1:5" ht="18">
      <c r="A1" s="1" t="s">
        <v>60</v>
      </c>
    </row>
    <row r="2" spans="1:5" ht="15.5">
      <c r="A2" s="41" t="s">
        <v>90</v>
      </c>
    </row>
    <row r="5" spans="1:5">
      <c r="A5" t="s">
        <v>61</v>
      </c>
      <c r="B5" s="30">
        <v>3300</v>
      </c>
    </row>
    <row r="6" spans="1:5">
      <c r="A6" t="s">
        <v>62</v>
      </c>
      <c r="B6" s="30">
        <v>3200</v>
      </c>
    </row>
    <row r="8" spans="1:5">
      <c r="A8" t="s">
        <v>63</v>
      </c>
      <c r="E8" s="30">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85936-3CFD-4F00-8CEF-415E96A4B5AC}">
  <sheetPr>
    <pageSetUpPr fitToPage="1"/>
  </sheetPr>
  <dimension ref="A1:K39"/>
  <sheetViews>
    <sheetView workbookViewId="0">
      <selection activeCell="C7" sqref="C7"/>
    </sheetView>
  </sheetViews>
  <sheetFormatPr defaultColWidth="10.7265625" defaultRowHeight="12.5"/>
  <cols>
    <col min="1" max="1" width="2.7265625" style="4" customWidth="1"/>
    <col min="2" max="2" width="19.6328125" style="2" bestFit="1" customWidth="1"/>
    <col min="3" max="3" width="9.36328125" style="3" customWidth="1"/>
    <col min="4" max="4" width="46.26953125" style="4" bestFit="1" customWidth="1"/>
    <col min="5" max="5" width="19.36328125" style="4" customWidth="1"/>
    <col min="6" max="6" width="5.6328125" style="4" customWidth="1"/>
    <col min="7" max="7" width="4.81640625" style="2" bestFit="1" customWidth="1"/>
    <col min="8" max="8" width="12" style="4" bestFit="1" customWidth="1"/>
    <col min="9" max="9" width="10.7265625" style="4" customWidth="1"/>
    <col min="10" max="10" width="12.7265625" style="4" bestFit="1" customWidth="1"/>
    <col min="11" max="11" width="8.7265625" style="4" customWidth="1"/>
    <col min="12" max="16384" width="10.7265625" style="4"/>
  </cols>
  <sheetData>
    <row r="1" spans="1:11" ht="18">
      <c r="A1" s="1" t="s">
        <v>65</v>
      </c>
      <c r="D1" s="41" t="s">
        <v>90</v>
      </c>
    </row>
    <row r="2" spans="1:11" ht="18">
      <c r="A2" s="1"/>
      <c r="B2" s="40" t="s">
        <v>66</v>
      </c>
    </row>
    <row r="3" spans="1:11" ht="18.5" thickBot="1">
      <c r="A3" s="1" t="s">
        <v>70</v>
      </c>
      <c r="B3" s="40" t="s">
        <v>93</v>
      </c>
    </row>
    <row r="4" spans="1:11" ht="18.5" thickBot="1">
      <c r="A4" s="1"/>
      <c r="B4" s="29" t="s">
        <v>67</v>
      </c>
      <c r="C4" s="5" t="s">
        <v>0</v>
      </c>
      <c r="H4" s="6" t="s">
        <v>1</v>
      </c>
      <c r="J4" s="7" t="s">
        <v>2</v>
      </c>
      <c r="K4" s="8" t="s">
        <v>3</v>
      </c>
    </row>
    <row r="5" spans="1:11">
      <c r="A5" s="9">
        <f t="shared" ref="A5:A30" si="0">IF(G14&lt;=s-1,((Lambda/Mu)^G14)/FACT(G14),0)</f>
        <v>1</v>
      </c>
      <c r="B5" s="10" t="s">
        <v>4</v>
      </c>
      <c r="C5" s="34">
        <v>20</v>
      </c>
      <c r="D5" s="4" t="s">
        <v>5</v>
      </c>
      <c r="G5" s="12" t="s">
        <v>6</v>
      </c>
      <c r="H5" s="13">
        <f>IF(Rho&lt;1,Lq+Lambda/Mu,NA())</f>
        <v>21.084529505582157</v>
      </c>
      <c r="J5" s="14" t="s">
        <v>7</v>
      </c>
      <c r="K5" s="15" t="s">
        <v>8</v>
      </c>
    </row>
    <row r="6" spans="1:11" ht="15.5">
      <c r="A6" s="9">
        <f t="shared" si="0"/>
        <v>2.8571428571428572</v>
      </c>
      <c r="B6" s="10" t="s">
        <v>9</v>
      </c>
      <c r="C6" s="34">
        <v>7</v>
      </c>
      <c r="D6" s="4" t="s">
        <v>10</v>
      </c>
      <c r="G6" s="12" t="s">
        <v>11</v>
      </c>
      <c r="H6" s="16">
        <f>IF(Rho&lt;1,Lambda*Mu*((Lambda/Mu)^s)/(FACT(s-1)*(s*Mu-Lambda)^2/P0),NA())</f>
        <v>18.2273866484393</v>
      </c>
      <c r="J6" s="17" t="s">
        <v>12</v>
      </c>
      <c r="K6" s="18" t="s">
        <v>13</v>
      </c>
    </row>
    <row r="7" spans="1:11">
      <c r="A7" s="9">
        <f t="shared" si="0"/>
        <v>4.0816326530612246</v>
      </c>
      <c r="B7" s="2" t="s">
        <v>43</v>
      </c>
      <c r="C7" s="32">
        <v>3</v>
      </c>
      <c r="D7" s="4" t="s">
        <v>14</v>
      </c>
      <c r="G7" s="12"/>
      <c r="H7" s="16"/>
      <c r="I7" s="19"/>
      <c r="J7" s="17" t="s">
        <v>15</v>
      </c>
      <c r="K7" s="18" t="s">
        <v>16</v>
      </c>
    </row>
    <row r="8" spans="1:11" ht="13" thickBot="1">
      <c r="A8" s="9">
        <f t="shared" si="0"/>
        <v>0</v>
      </c>
      <c r="G8" s="12" t="s">
        <v>17</v>
      </c>
      <c r="H8" s="16">
        <f>IF(Rho&lt;1,L/Lambda,NA())</f>
        <v>1.054226475279108</v>
      </c>
      <c r="I8" s="3"/>
      <c r="J8" s="17" t="s">
        <v>18</v>
      </c>
      <c r="K8" s="18" t="s">
        <v>19</v>
      </c>
    </row>
    <row r="9" spans="1:11" ht="16" thickBot="1">
      <c r="A9" s="9">
        <f t="shared" si="0"/>
        <v>0</v>
      </c>
      <c r="B9" s="12" t="s">
        <v>20</v>
      </c>
      <c r="C9" s="20">
        <f>IF((s-1-Lambda/Mu)=0,EXP(-Mu*C10)*(1+P0*((Lambda/Mu)^s)/(FACT(s)*(1-Rho))*Mu*C10),EXP(-Mu*C10)*(1+P0*((Lambda/Mu)^s)/(FACT(s)*(1-Rho))*(1-EXP(-Mu*C10*(s-1-Lambda/Mu)))/(s-1-Lambda/Mu)))</f>
        <v>0.39109535799520656</v>
      </c>
      <c r="D9" s="27" t="s">
        <v>44</v>
      </c>
      <c r="G9" s="12" t="s">
        <v>21</v>
      </c>
      <c r="H9" s="16">
        <f>IF(Rho&lt;1,Lq/Lambda,NA())</f>
        <v>0.91136933242196494</v>
      </c>
      <c r="I9" s="3"/>
      <c r="J9" s="17" t="s">
        <v>22</v>
      </c>
      <c r="K9" s="18" t="s">
        <v>23</v>
      </c>
    </row>
    <row r="10" spans="1:11" ht="13">
      <c r="A10" s="9">
        <f t="shared" si="0"/>
        <v>0</v>
      </c>
      <c r="B10" s="2" t="s">
        <v>24</v>
      </c>
      <c r="C10" s="34">
        <v>1</v>
      </c>
      <c r="E10" s="21" t="str">
        <f>IF(Rho&gt;=1,"Model invalid because:","")</f>
        <v/>
      </c>
      <c r="G10" s="12"/>
      <c r="H10" s="16"/>
      <c r="J10" s="17" t="s">
        <v>25</v>
      </c>
      <c r="K10" s="18" t="s">
        <v>26</v>
      </c>
    </row>
    <row r="11" spans="1:11" ht="13" thickBot="1">
      <c r="A11" s="9">
        <f t="shared" si="0"/>
        <v>0</v>
      </c>
      <c r="E11" s="22" t="str">
        <f>IF(Rho&gt;=1,"   r   &gt;=   1","")</f>
        <v/>
      </c>
      <c r="G11" s="23" t="s">
        <v>27</v>
      </c>
      <c r="H11" s="24">
        <f>Lambda/(s*Mu)</f>
        <v>0.95238095238095233</v>
      </c>
      <c r="J11" s="17" t="s">
        <v>28</v>
      </c>
      <c r="K11" s="18" t="s">
        <v>29</v>
      </c>
    </row>
    <row r="12" spans="1:11" ht="16" thickBot="1">
      <c r="A12" s="9">
        <f t="shared" si="0"/>
        <v>0</v>
      </c>
      <c r="B12" s="12" t="s">
        <v>30</v>
      </c>
      <c r="C12" s="20">
        <f ca="1">(1-SUM(OFFSET(P0,0,0,s,1)))*EXP(-s*Mu*(1-Rho)*C13)</f>
        <v>0.33527404071218214</v>
      </c>
      <c r="D12" s="27" t="s">
        <v>45</v>
      </c>
      <c r="J12" s="17" t="s">
        <v>31</v>
      </c>
      <c r="K12" s="18" t="s">
        <v>32</v>
      </c>
    </row>
    <row r="13" spans="1:11" ht="13" thickBot="1">
      <c r="A13" s="9">
        <f t="shared" si="0"/>
        <v>0</v>
      </c>
      <c r="B13" s="2" t="s">
        <v>24</v>
      </c>
      <c r="C13" s="11">
        <v>1</v>
      </c>
      <c r="G13" s="12" t="s">
        <v>22</v>
      </c>
      <c r="J13" s="17" t="s">
        <v>33</v>
      </c>
      <c r="K13" s="18" t="s">
        <v>34</v>
      </c>
    </row>
    <row r="14" spans="1:11">
      <c r="A14" s="9">
        <f t="shared" si="0"/>
        <v>0</v>
      </c>
      <c r="G14" s="12">
        <v>0</v>
      </c>
      <c r="H14" s="13">
        <f>IF(Rho&lt;1,1/(SUM(A5:A30)+((Lambda/Mu)^s)/(FACT(s)*(1-Lambda/(s*Mu)))),NA())</f>
        <v>1.1164274322169069E-2</v>
      </c>
      <c r="J14" s="17" t="s">
        <v>35</v>
      </c>
      <c r="K14" s="18" t="s">
        <v>36</v>
      </c>
    </row>
    <row r="15" spans="1:11">
      <c r="A15" s="9">
        <f t="shared" si="0"/>
        <v>0</v>
      </c>
      <c r="B15" s="4"/>
      <c r="C15" s="4"/>
      <c r="G15" s="12">
        <v>1</v>
      </c>
      <c r="H15" s="16">
        <f t="shared" ref="H15:H39" si="1">IF(Rho&lt;1,IF(s=1,(1-Rho)*Rho^n,IF(s&gt;=n,((Lambda/Mu)^n)*P0/FACT(n),((Lambda/Mu)^n)*P0/(FACT(s)*(s^(n-s))))),NA())</f>
        <v>3.1897926634768772E-2</v>
      </c>
      <c r="J15" s="17" t="s">
        <v>37</v>
      </c>
      <c r="K15" s="18" t="s">
        <v>38</v>
      </c>
    </row>
    <row r="16" spans="1:11">
      <c r="A16" s="9">
        <f t="shared" si="0"/>
        <v>0</v>
      </c>
      <c r="B16" s="4"/>
      <c r="C16" s="4"/>
      <c r="G16" s="12">
        <v>2</v>
      </c>
      <c r="H16" s="16">
        <f t="shared" si="1"/>
        <v>4.5568466621098244E-2</v>
      </c>
      <c r="J16" s="17" t="s">
        <v>39</v>
      </c>
      <c r="K16" s="18" t="s">
        <v>40</v>
      </c>
    </row>
    <row r="17" spans="1:11" ht="13" thickBot="1">
      <c r="A17" s="9">
        <f t="shared" si="0"/>
        <v>0</v>
      </c>
      <c r="B17" s="35"/>
      <c r="C17" s="35"/>
      <c r="D17" s="35"/>
      <c r="G17" s="12">
        <v>3</v>
      </c>
      <c r="H17" s="16">
        <f t="shared" si="1"/>
        <v>4.3398539639141191E-2</v>
      </c>
      <c r="J17" s="25" t="s">
        <v>41</v>
      </c>
      <c r="K17" s="26" t="s">
        <v>42</v>
      </c>
    </row>
    <row r="18" spans="1:11">
      <c r="A18" s="9">
        <f t="shared" si="0"/>
        <v>0</v>
      </c>
      <c r="B18" s="35"/>
      <c r="C18" s="35"/>
      <c r="D18" s="35"/>
      <c r="G18" s="12">
        <v>4</v>
      </c>
      <c r="H18" s="16">
        <f t="shared" si="1"/>
        <v>4.13319425134678E-2</v>
      </c>
    </row>
    <row r="19" spans="1:11">
      <c r="A19" s="9">
        <f t="shared" si="0"/>
        <v>0</v>
      </c>
      <c r="B19" s="35"/>
      <c r="C19" s="33"/>
      <c r="D19" s="35"/>
      <c r="G19" s="12">
        <v>5</v>
      </c>
      <c r="H19" s="16">
        <f t="shared" si="1"/>
        <v>3.9363754774731238E-2</v>
      </c>
    </row>
    <row r="20" spans="1:11">
      <c r="A20" s="9">
        <f t="shared" si="0"/>
        <v>0</v>
      </c>
      <c r="B20" s="35"/>
      <c r="C20" s="33"/>
      <c r="D20" s="35"/>
      <c r="G20" s="12">
        <v>6</v>
      </c>
      <c r="H20" s="16">
        <f t="shared" si="1"/>
        <v>3.7489290261648794E-2</v>
      </c>
    </row>
    <row r="21" spans="1:11">
      <c r="A21" s="9">
        <f t="shared" si="0"/>
        <v>0</v>
      </c>
      <c r="B21" s="36"/>
      <c r="C21" s="33"/>
      <c r="D21" s="35"/>
      <c r="G21" s="12">
        <v>7</v>
      </c>
      <c r="H21" s="16">
        <f t="shared" si="1"/>
        <v>3.5704085963475046E-2</v>
      </c>
    </row>
    <row r="22" spans="1:11">
      <c r="A22" s="9">
        <f t="shared" si="0"/>
        <v>0</v>
      </c>
      <c r="B22" s="36"/>
      <c r="C22" s="33"/>
      <c r="D22" s="35"/>
      <c r="G22" s="12">
        <v>8</v>
      </c>
      <c r="H22" s="16">
        <f t="shared" si="1"/>
        <v>3.4003891393785762E-2</v>
      </c>
    </row>
    <row r="23" spans="1:11">
      <c r="A23" s="9">
        <f t="shared" si="0"/>
        <v>0</v>
      </c>
      <c r="B23" s="36"/>
      <c r="C23" s="33"/>
      <c r="D23" s="35"/>
      <c r="G23" s="12">
        <v>9</v>
      </c>
      <c r="H23" s="16">
        <f t="shared" si="1"/>
        <v>3.2384658470272151E-2</v>
      </c>
    </row>
    <row r="24" spans="1:11">
      <c r="A24" s="9">
        <f t="shared" si="0"/>
        <v>0</v>
      </c>
      <c r="B24" s="36"/>
      <c r="C24" s="33"/>
      <c r="D24" s="35"/>
      <c r="G24" s="12">
        <v>10</v>
      </c>
      <c r="H24" s="16">
        <f t="shared" si="1"/>
        <v>3.0842531876449669E-2</v>
      </c>
    </row>
    <row r="25" spans="1:11">
      <c r="A25" s="9">
        <f t="shared" si="0"/>
        <v>0</v>
      </c>
      <c r="B25" s="36"/>
      <c r="C25" s="33"/>
      <c r="D25" s="35"/>
      <c r="G25" s="12">
        <v>11</v>
      </c>
      <c r="H25" s="16">
        <f t="shared" si="1"/>
        <v>2.9373839882333021E-2</v>
      </c>
    </row>
    <row r="26" spans="1:11">
      <c r="A26" s="9">
        <f t="shared" si="0"/>
        <v>0</v>
      </c>
      <c r="B26" s="36"/>
      <c r="C26" s="33"/>
      <c r="D26" s="35"/>
      <c r="G26" s="12">
        <v>12</v>
      </c>
      <c r="H26" s="16">
        <f t="shared" si="1"/>
        <v>2.7975085602221922E-2</v>
      </c>
    </row>
    <row r="27" spans="1:11">
      <c r="A27" s="9">
        <f t="shared" si="0"/>
        <v>0</v>
      </c>
      <c r="B27" s="36"/>
      <c r="C27" s="33"/>
      <c r="D27" s="35"/>
      <c r="G27" s="12">
        <v>13</v>
      </c>
      <c r="H27" s="16">
        <f t="shared" si="1"/>
        <v>2.6642938668782781E-2</v>
      </c>
    </row>
    <row r="28" spans="1:11">
      <c r="A28" s="9">
        <f t="shared" si="0"/>
        <v>0</v>
      </c>
      <c r="B28" s="36"/>
      <c r="C28" s="33"/>
      <c r="D28" s="35"/>
      <c r="G28" s="12">
        <v>14</v>
      </c>
      <c r="H28" s="16">
        <f t="shared" si="1"/>
        <v>2.5374227303602649E-2</v>
      </c>
    </row>
    <row r="29" spans="1:11">
      <c r="A29" s="9">
        <f t="shared" si="0"/>
        <v>0</v>
      </c>
      <c r="B29" s="36"/>
      <c r="C29" s="37"/>
      <c r="D29" s="35"/>
      <c r="G29" s="12">
        <v>15</v>
      </c>
      <c r="H29" s="16">
        <f t="shared" si="1"/>
        <v>2.4165930765335863E-2</v>
      </c>
    </row>
    <row r="30" spans="1:11">
      <c r="A30" s="9">
        <f t="shared" si="0"/>
        <v>0</v>
      </c>
      <c r="B30" s="36"/>
      <c r="C30" s="33"/>
      <c r="D30" s="35"/>
      <c r="G30" s="12">
        <v>16</v>
      </c>
      <c r="H30" s="16">
        <f t="shared" si="1"/>
        <v>2.3015172157462727E-2</v>
      </c>
    </row>
    <row r="31" spans="1:11">
      <c r="B31" s="36"/>
      <c r="C31" s="33"/>
      <c r="D31" s="35"/>
      <c r="G31" s="12">
        <v>17</v>
      </c>
      <c r="H31" s="16">
        <f t="shared" si="1"/>
        <v>2.1919211578535928E-2</v>
      </c>
    </row>
    <row r="32" spans="1:11">
      <c r="B32" s="36"/>
      <c r="C32" s="33"/>
      <c r="D32" s="35"/>
      <c r="G32" s="12">
        <v>18</v>
      </c>
      <c r="H32" s="16">
        <f t="shared" si="1"/>
        <v>2.0875439598605647E-2</v>
      </c>
    </row>
    <row r="33" spans="7:8">
      <c r="G33" s="12">
        <v>19</v>
      </c>
      <c r="H33" s="16">
        <f t="shared" si="1"/>
        <v>1.9881371046291094E-2</v>
      </c>
    </row>
    <row r="34" spans="7:8">
      <c r="G34" s="12">
        <v>20</v>
      </c>
      <c r="H34" s="16">
        <f t="shared" si="1"/>
        <v>1.8934639091705806E-2</v>
      </c>
    </row>
    <row r="35" spans="7:8">
      <c r="G35" s="12">
        <v>21</v>
      </c>
      <c r="H35" s="16">
        <f t="shared" si="1"/>
        <v>1.8032989611148385E-2</v>
      </c>
    </row>
    <row r="36" spans="7:8">
      <c r="G36" s="12">
        <v>22</v>
      </c>
      <c r="H36" s="16">
        <f t="shared" si="1"/>
        <v>1.7174275820141319E-2</v>
      </c>
    </row>
    <row r="37" spans="7:8">
      <c r="G37" s="12">
        <v>23</v>
      </c>
      <c r="H37" s="16">
        <f t="shared" si="1"/>
        <v>1.6356453162039351E-2</v>
      </c>
    </row>
    <row r="38" spans="7:8">
      <c r="G38" s="12">
        <v>24</v>
      </c>
      <c r="H38" s="16">
        <f t="shared" si="1"/>
        <v>1.5577574440037481E-2</v>
      </c>
    </row>
    <row r="39" spans="7:8" ht="13" thickBot="1">
      <c r="G39" s="12">
        <v>25</v>
      </c>
      <c r="H39" s="24">
        <f t="shared" si="1"/>
        <v>1.4835785180988076E-2</v>
      </c>
    </row>
  </sheetData>
  <dataConsolidate link="1"/>
  <dataValidations count="5">
    <dataValidation type="decimal" operator="greaterThanOrEqual" allowBlank="1" showInputMessage="1" showErrorMessage="1" errorTitle="Warning" error="t must be greater than or equal to 0." sqref="C10" xr:uid="{AD2DCF44-E2C6-48A6-B72B-83C21375E041}">
      <formula1>0</formula1>
    </dataValidation>
    <dataValidation type="decimal" operator="greaterThanOrEqual" allowBlank="1" showInputMessage="1" showErrorMessage="1" error="t must be greater than or equal to 0." sqref="C13" xr:uid="{F28B7C42-0A69-4D1F-81EA-88B510821D71}">
      <formula1>0</formula1>
    </dataValidation>
    <dataValidation type="whole" allowBlank="1" showInputMessage="1" showErrorMessage="1" error="The number of servers must be an integer between 1 and 25 (inclusive)." sqref="C7" xr:uid="{D7192224-2D66-455F-979E-E57B65636A23}">
      <formula1>1</formula1>
      <formula2>25</formula2>
    </dataValidation>
    <dataValidation type="decimal" operator="greaterThan" allowBlank="1" showInputMessage="1" showErrorMessage="1" error="The mean arrival rate must be greater than zero." sqref="C5" xr:uid="{953DA0E7-4F37-4E31-895E-2916F2253A89}">
      <formula1>0</formula1>
    </dataValidation>
    <dataValidation type="decimal" operator="greaterThan" allowBlank="1" showInputMessage="1" showErrorMessage="1" error="The mean service rate must be greater than zero." sqref="C6" xr:uid="{E095068D-851F-4CF3-8205-86D5A8E28DE4}">
      <formula1>0</formula1>
    </dataValidation>
  </dataValidations>
  <printOptions headings="1" gridLines="1"/>
  <pageMargins left="0.75" right="0.75" top="1" bottom="1" header="0.5" footer="0.5"/>
  <pageSetup paperSize="0" scale="82" orientation="landscape"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59E21-39E6-4422-9C75-E071EF891511}">
  <sheetPr>
    <pageSetUpPr fitToPage="1"/>
  </sheetPr>
  <dimension ref="A1:K39"/>
  <sheetViews>
    <sheetView workbookViewId="0">
      <selection activeCell="F39" sqref="F39"/>
    </sheetView>
  </sheetViews>
  <sheetFormatPr defaultColWidth="10.7265625" defaultRowHeight="12.5"/>
  <cols>
    <col min="1" max="1" width="2.7265625" style="4" customWidth="1"/>
    <col min="2" max="2" width="19.6328125" style="2" bestFit="1" customWidth="1"/>
    <col min="3" max="3" width="9.36328125" style="3" customWidth="1"/>
    <col min="4" max="4" width="46.26953125" style="4" bestFit="1" customWidth="1"/>
    <col min="5" max="5" width="19.36328125" style="4" customWidth="1"/>
    <col min="6" max="6" width="5.6328125" style="4" customWidth="1"/>
    <col min="7" max="7" width="4.81640625" style="2" bestFit="1" customWidth="1"/>
    <col min="8" max="8" width="12" style="4" bestFit="1" customWidth="1"/>
    <col min="9" max="9" width="10.7265625" style="4" customWidth="1"/>
    <col min="10" max="10" width="12.7265625" style="4" bestFit="1" customWidth="1"/>
    <col min="11" max="11" width="8.7265625" style="4" customWidth="1"/>
    <col min="12" max="16384" width="10.7265625" style="4"/>
  </cols>
  <sheetData>
    <row r="1" spans="1:11" ht="18">
      <c r="A1" s="1" t="s">
        <v>68</v>
      </c>
      <c r="D1" s="41" t="s">
        <v>90</v>
      </c>
    </row>
    <row r="2" spans="1:11" ht="18">
      <c r="A2" s="1" t="s">
        <v>71</v>
      </c>
      <c r="B2" s="40" t="s">
        <v>91</v>
      </c>
    </row>
    <row r="3" spans="1:11" ht="18.5" thickBot="1">
      <c r="A3" s="1" t="s">
        <v>70</v>
      </c>
      <c r="B3" s="40" t="s">
        <v>93</v>
      </c>
    </row>
    <row r="4" spans="1:11" ht="18.5" thickBot="1">
      <c r="A4" s="1"/>
      <c r="B4" s="29" t="s">
        <v>67</v>
      </c>
      <c r="C4" s="5" t="s">
        <v>0</v>
      </c>
      <c r="H4" s="6" t="s">
        <v>1</v>
      </c>
      <c r="J4" s="7" t="s">
        <v>2</v>
      </c>
      <c r="K4" s="8" t="s">
        <v>3</v>
      </c>
    </row>
    <row r="5" spans="1:11">
      <c r="A5" s="9">
        <f t="shared" ref="A5:A30" si="0">IF(G14&lt;=s-1,((Lambda/Mu)^G14)/FACT(G14),0)</f>
        <v>1</v>
      </c>
      <c r="B5" s="10" t="s">
        <v>4</v>
      </c>
      <c r="C5" s="32">
        <f t="array" ref="C5">0.5*'Problem 2 - MMc Station 1'!Lambda</f>
        <v>10</v>
      </c>
      <c r="D5" s="4" t="s">
        <v>5</v>
      </c>
      <c r="G5" s="12" t="s">
        <v>6</v>
      </c>
      <c r="H5" s="13">
        <f>IF(Rho&lt;1,Lq+Lambda/Mu,NA())</f>
        <v>6.6219415943172848</v>
      </c>
      <c r="J5" s="14" t="s">
        <v>7</v>
      </c>
      <c r="K5" s="15" t="s">
        <v>8</v>
      </c>
    </row>
    <row r="6" spans="1:11" ht="15.5">
      <c r="A6" s="9">
        <f t="shared" si="0"/>
        <v>3.3333333333333335</v>
      </c>
      <c r="B6" s="10" t="s">
        <v>9</v>
      </c>
      <c r="C6" s="34">
        <v>3</v>
      </c>
      <c r="D6" s="4" t="s">
        <v>10</v>
      </c>
      <c r="G6" s="12" t="s">
        <v>11</v>
      </c>
      <c r="H6" s="16">
        <f>IF(Rho&lt;1,Lambda*Mu*((Lambda/Mu)^s)/(FACT(s-1)*(s*Mu-Lambda)^2/P0),NA())</f>
        <v>3.2886082609839509</v>
      </c>
      <c r="J6" s="17" t="s">
        <v>12</v>
      </c>
      <c r="K6" s="18" t="s">
        <v>13</v>
      </c>
    </row>
    <row r="7" spans="1:11">
      <c r="A7" s="9">
        <f t="shared" si="0"/>
        <v>5.5555555555555562</v>
      </c>
      <c r="B7" s="2" t="s">
        <v>43</v>
      </c>
      <c r="C7" s="32">
        <v>4</v>
      </c>
      <c r="D7" s="4" t="s">
        <v>14</v>
      </c>
      <c r="G7" s="12"/>
      <c r="H7" s="16"/>
      <c r="I7" s="19"/>
      <c r="J7" s="17" t="s">
        <v>15</v>
      </c>
      <c r="K7" s="18" t="s">
        <v>16</v>
      </c>
    </row>
    <row r="8" spans="1:11" ht="13" thickBot="1">
      <c r="A8" s="9">
        <f t="shared" si="0"/>
        <v>6.1728395061728412</v>
      </c>
      <c r="G8" s="12" t="s">
        <v>17</v>
      </c>
      <c r="H8" s="16">
        <f>IF(Rho&lt;1,L/Lambda,NA())</f>
        <v>0.66219415943172844</v>
      </c>
      <c r="I8" s="3"/>
      <c r="J8" s="17" t="s">
        <v>18</v>
      </c>
      <c r="K8" s="18" t="s">
        <v>19</v>
      </c>
    </row>
    <row r="9" spans="1:11" ht="16" thickBot="1">
      <c r="A9" s="9">
        <f t="shared" si="0"/>
        <v>0</v>
      </c>
      <c r="B9" s="12" t="s">
        <v>20</v>
      </c>
      <c r="C9" s="20">
        <f>IF((s-1-Lambda/Mu)=0,EXP(-Mu*C10)*(1+P0*((Lambda/Mu)^s)/(FACT(s)*(1-Rho))*Mu*C10),EXP(-Mu*C10)*(1+P0*((Lambda/Mu)^s)/(FACT(s)*(1-Rho))*(1-EXP(-Mu*C10*(s-1-Lambda/Mu)))/(s-1-Lambda/Mu)))</f>
        <v>0.21858780804574235</v>
      </c>
      <c r="D9" s="27" t="s">
        <v>44</v>
      </c>
      <c r="G9" s="12" t="s">
        <v>21</v>
      </c>
      <c r="H9" s="16">
        <f>IF(Rho&lt;1,Lq/Lambda,NA())</f>
        <v>0.32886082609839506</v>
      </c>
      <c r="I9" s="3"/>
      <c r="J9" s="17" t="s">
        <v>22</v>
      </c>
      <c r="K9" s="18" t="s">
        <v>23</v>
      </c>
    </row>
    <row r="10" spans="1:11" ht="13">
      <c r="A10" s="9">
        <f t="shared" si="0"/>
        <v>0</v>
      </c>
      <c r="B10" s="2" t="s">
        <v>24</v>
      </c>
      <c r="C10" s="34">
        <v>1</v>
      </c>
      <c r="E10" s="21" t="str">
        <f>IF(Rho&gt;=1,"Model invalid because:","")</f>
        <v/>
      </c>
      <c r="G10" s="12"/>
      <c r="H10" s="16"/>
      <c r="J10" s="17" t="s">
        <v>25</v>
      </c>
      <c r="K10" s="18" t="s">
        <v>26</v>
      </c>
    </row>
    <row r="11" spans="1:11" ht="13" thickBot="1">
      <c r="A11" s="9">
        <f t="shared" si="0"/>
        <v>0</v>
      </c>
      <c r="E11" s="22" t="str">
        <f>IF(Rho&gt;=1,"   r   &gt;=   1","")</f>
        <v/>
      </c>
      <c r="G11" s="23" t="s">
        <v>27</v>
      </c>
      <c r="H11" s="24">
        <f>Lambda/(s*Mu)</f>
        <v>0.83333333333333337</v>
      </c>
      <c r="J11" s="17" t="s">
        <v>28</v>
      </c>
      <c r="K11" s="18" t="s">
        <v>29</v>
      </c>
    </row>
    <row r="12" spans="1:11" ht="16" thickBot="1">
      <c r="A12" s="9">
        <f t="shared" si="0"/>
        <v>0</v>
      </c>
      <c r="B12" s="12" t="s">
        <v>30</v>
      </c>
      <c r="C12" s="20">
        <f ca="1">(1-SUM(OFFSET(P0,0,0,s,1)))*EXP(-s*Mu*(1-Rho)*C13)</f>
        <v>8.9012946090905543E-2</v>
      </c>
      <c r="D12" s="27" t="s">
        <v>45</v>
      </c>
      <c r="J12" s="17" t="s">
        <v>31</v>
      </c>
      <c r="K12" s="18" t="s">
        <v>32</v>
      </c>
    </row>
    <row r="13" spans="1:11" ht="13" thickBot="1">
      <c r="A13" s="9">
        <f t="shared" si="0"/>
        <v>0</v>
      </c>
      <c r="B13" s="2" t="s">
        <v>24</v>
      </c>
      <c r="C13" s="11">
        <v>1</v>
      </c>
      <c r="G13" s="12" t="s">
        <v>22</v>
      </c>
      <c r="J13" s="17" t="s">
        <v>33</v>
      </c>
      <c r="K13" s="18" t="s">
        <v>34</v>
      </c>
    </row>
    <row r="14" spans="1:11">
      <c r="A14" s="9">
        <f t="shared" si="0"/>
        <v>0</v>
      </c>
      <c r="G14" s="12">
        <v>0</v>
      </c>
      <c r="H14" s="13">
        <f>IF(Rho&lt;1,1/(SUM(A5:A30)+((Lambda/Mu)^s)/(FACT(s)*(1-Lambda/(s*Mu)))),NA())</f>
        <v>2.1310181531175997E-2</v>
      </c>
      <c r="J14" s="17" t="s">
        <v>35</v>
      </c>
      <c r="K14" s="18" t="s">
        <v>36</v>
      </c>
    </row>
    <row r="15" spans="1:11">
      <c r="A15" s="9">
        <f t="shared" si="0"/>
        <v>0</v>
      </c>
      <c r="B15" s="4"/>
      <c r="C15" s="4"/>
      <c r="G15" s="12">
        <v>1</v>
      </c>
      <c r="H15" s="16">
        <f t="shared" ref="H15:H39" si="1">IF(Rho&lt;1,IF(s=1,(1-Rho)*Rho^n,IF(s&gt;=n,((Lambda/Mu)^n)*P0/FACT(n),((Lambda/Mu)^n)*P0/(FACT(s)*(s^(n-s))))),NA())</f>
        <v>7.1033938437253322E-2</v>
      </c>
      <c r="J15" s="17" t="s">
        <v>37</v>
      </c>
      <c r="K15" s="18" t="s">
        <v>38</v>
      </c>
    </row>
    <row r="16" spans="1:11">
      <c r="A16" s="9">
        <f t="shared" si="0"/>
        <v>0</v>
      </c>
      <c r="B16" s="4"/>
      <c r="C16" s="4"/>
      <c r="G16" s="12">
        <v>2</v>
      </c>
      <c r="H16" s="16">
        <f t="shared" si="1"/>
        <v>0.11838989739542222</v>
      </c>
      <c r="J16" s="17" t="s">
        <v>39</v>
      </c>
      <c r="K16" s="18" t="s">
        <v>40</v>
      </c>
    </row>
    <row r="17" spans="1:11" ht="13" thickBot="1">
      <c r="A17" s="9">
        <f t="shared" si="0"/>
        <v>0</v>
      </c>
      <c r="B17" s="35"/>
      <c r="C17" s="35"/>
      <c r="D17" s="35"/>
      <c r="G17" s="12">
        <v>3</v>
      </c>
      <c r="H17" s="16">
        <f t="shared" si="1"/>
        <v>0.13154433043935804</v>
      </c>
      <c r="J17" s="25" t="s">
        <v>41</v>
      </c>
      <c r="K17" s="26" t="s">
        <v>42</v>
      </c>
    </row>
    <row r="18" spans="1:11">
      <c r="A18" s="9">
        <f t="shared" si="0"/>
        <v>0</v>
      </c>
      <c r="B18" s="35"/>
      <c r="C18" s="35"/>
      <c r="D18" s="35"/>
      <c r="G18" s="12">
        <v>4</v>
      </c>
      <c r="H18" s="16">
        <f t="shared" si="1"/>
        <v>0.10962027536613171</v>
      </c>
    </row>
    <row r="19" spans="1:11">
      <c r="A19" s="9">
        <f t="shared" si="0"/>
        <v>0</v>
      </c>
      <c r="B19" s="35"/>
      <c r="C19" s="33"/>
      <c r="D19" s="35"/>
      <c r="G19" s="12">
        <v>5</v>
      </c>
      <c r="H19" s="16">
        <f t="shared" si="1"/>
        <v>9.1350229471776415E-2</v>
      </c>
    </row>
    <row r="20" spans="1:11">
      <c r="A20" s="9">
        <f t="shared" si="0"/>
        <v>0</v>
      </c>
      <c r="B20" s="35"/>
      <c r="C20" s="33"/>
      <c r="D20" s="35"/>
      <c r="G20" s="12">
        <v>6</v>
      </c>
      <c r="H20" s="16">
        <f t="shared" si="1"/>
        <v>7.6125191226480357E-2</v>
      </c>
    </row>
    <row r="21" spans="1:11">
      <c r="A21" s="9">
        <f t="shared" si="0"/>
        <v>0</v>
      </c>
      <c r="B21" s="36"/>
      <c r="C21" s="33"/>
      <c r="D21" s="35"/>
      <c r="G21" s="12">
        <v>7</v>
      </c>
      <c r="H21" s="16">
        <f t="shared" si="1"/>
        <v>6.34376593554003E-2</v>
      </c>
    </row>
    <row r="22" spans="1:11">
      <c r="A22" s="9">
        <f t="shared" si="0"/>
        <v>0</v>
      </c>
      <c r="B22" s="36"/>
      <c r="C22" s="33"/>
      <c r="D22" s="35"/>
      <c r="G22" s="12">
        <v>8</v>
      </c>
      <c r="H22" s="16">
        <f t="shared" si="1"/>
        <v>5.2864716129500257E-2</v>
      </c>
    </row>
    <row r="23" spans="1:11">
      <c r="A23" s="9">
        <f t="shared" si="0"/>
        <v>0</v>
      </c>
      <c r="B23" s="36"/>
      <c r="C23" s="33"/>
      <c r="D23" s="35"/>
      <c r="G23" s="12">
        <v>9</v>
      </c>
      <c r="H23" s="16">
        <f t="shared" si="1"/>
        <v>4.4053930107916889E-2</v>
      </c>
    </row>
    <row r="24" spans="1:11">
      <c r="A24" s="9">
        <f t="shared" si="0"/>
        <v>0</v>
      </c>
      <c r="B24" s="36"/>
      <c r="C24" s="33"/>
      <c r="D24" s="35"/>
      <c r="G24" s="12">
        <v>10</v>
      </c>
      <c r="H24" s="16">
        <f t="shared" si="1"/>
        <v>3.6711608423264076E-2</v>
      </c>
    </row>
    <row r="25" spans="1:11">
      <c r="A25" s="9">
        <f t="shared" si="0"/>
        <v>0</v>
      </c>
      <c r="B25" s="36"/>
      <c r="C25" s="33"/>
      <c r="D25" s="35"/>
      <c r="G25" s="12">
        <v>11</v>
      </c>
      <c r="H25" s="16">
        <f t="shared" si="1"/>
        <v>3.059300701938673E-2</v>
      </c>
    </row>
    <row r="26" spans="1:11">
      <c r="A26" s="9">
        <f t="shared" si="0"/>
        <v>0</v>
      </c>
      <c r="B26" s="36"/>
      <c r="C26" s="33"/>
      <c r="D26" s="35"/>
      <c r="G26" s="12">
        <v>12</v>
      </c>
      <c r="H26" s="16">
        <f t="shared" si="1"/>
        <v>2.549417251615561E-2</v>
      </c>
    </row>
    <row r="27" spans="1:11">
      <c r="A27" s="9">
        <f t="shared" si="0"/>
        <v>0</v>
      </c>
      <c r="B27" s="36"/>
      <c r="C27" s="33"/>
      <c r="D27" s="35"/>
      <c r="G27" s="12">
        <v>13</v>
      </c>
      <c r="H27" s="16">
        <f t="shared" si="1"/>
        <v>2.1245143763463009E-2</v>
      </c>
    </row>
    <row r="28" spans="1:11">
      <c r="A28" s="9">
        <f t="shared" si="0"/>
        <v>0</v>
      </c>
      <c r="B28" s="36"/>
      <c r="C28" s="33"/>
      <c r="D28" s="35"/>
      <c r="G28" s="12">
        <v>14</v>
      </c>
      <c r="H28" s="16">
        <f t="shared" si="1"/>
        <v>1.7704286469552511E-2</v>
      </c>
    </row>
    <row r="29" spans="1:11">
      <c r="A29" s="9">
        <f t="shared" si="0"/>
        <v>0</v>
      </c>
      <c r="B29" s="36"/>
      <c r="C29" s="37"/>
      <c r="D29" s="35"/>
      <c r="G29" s="12">
        <v>15</v>
      </c>
      <c r="H29" s="16">
        <f t="shared" si="1"/>
        <v>1.4753572057960428E-2</v>
      </c>
    </row>
    <row r="30" spans="1:11">
      <c r="A30" s="9">
        <f t="shared" si="0"/>
        <v>0</v>
      </c>
      <c r="B30" s="36"/>
      <c r="C30" s="33"/>
      <c r="D30" s="35"/>
      <c r="G30" s="12">
        <v>16</v>
      </c>
      <c r="H30" s="16">
        <f t="shared" si="1"/>
        <v>1.2294643381633689E-2</v>
      </c>
    </row>
    <row r="31" spans="1:11">
      <c r="B31" s="36"/>
      <c r="C31" s="33"/>
      <c r="D31" s="35"/>
      <c r="G31" s="12">
        <v>17</v>
      </c>
      <c r="H31" s="16">
        <f t="shared" si="1"/>
        <v>1.0245536151361407E-2</v>
      </c>
    </row>
    <row r="32" spans="1:11">
      <c r="B32" s="36"/>
      <c r="C32" s="33"/>
      <c r="D32" s="35"/>
      <c r="G32" s="12">
        <v>18</v>
      </c>
      <c r="H32" s="16">
        <f t="shared" si="1"/>
        <v>8.5379467928011748E-3</v>
      </c>
    </row>
    <row r="33" spans="7:8">
      <c r="G33" s="12">
        <v>19</v>
      </c>
      <c r="H33" s="16">
        <f t="shared" si="1"/>
        <v>7.1149556606676457E-3</v>
      </c>
    </row>
    <row r="34" spans="7:8">
      <c r="G34" s="12">
        <v>20</v>
      </c>
      <c r="H34" s="16">
        <f t="shared" si="1"/>
        <v>5.9291297172230388E-3</v>
      </c>
    </row>
    <row r="35" spans="7:8">
      <c r="G35" s="12">
        <v>21</v>
      </c>
      <c r="H35" s="16">
        <f t="shared" si="1"/>
        <v>4.9409414310191985E-3</v>
      </c>
    </row>
    <row r="36" spans="7:8">
      <c r="G36" s="12">
        <v>22</v>
      </c>
      <c r="H36" s="16">
        <f t="shared" si="1"/>
        <v>4.1174511925159999E-3</v>
      </c>
    </row>
    <row r="37" spans="7:8">
      <c r="G37" s="12">
        <v>23</v>
      </c>
      <c r="H37" s="16">
        <f t="shared" si="1"/>
        <v>3.4312093270966668E-3</v>
      </c>
    </row>
    <row r="38" spans="7:8">
      <c r="G38" s="12">
        <v>24</v>
      </c>
      <c r="H38" s="16">
        <f t="shared" si="1"/>
        <v>2.8593411059138888E-3</v>
      </c>
    </row>
    <row r="39" spans="7:8" ht="13" thickBot="1">
      <c r="G39" s="12">
        <v>25</v>
      </c>
      <c r="H39" s="24">
        <f t="shared" si="1"/>
        <v>2.382784254928241E-3</v>
      </c>
    </row>
  </sheetData>
  <dataConsolidate link="1"/>
  <dataValidations count="5">
    <dataValidation type="decimal" operator="greaterThan" allowBlank="1" showInputMessage="1" showErrorMessage="1" error="The mean service rate must be greater than zero." sqref="C6" xr:uid="{15B2D36B-D5AD-48CC-B2B1-E6D3D723D873}">
      <formula1>0</formula1>
    </dataValidation>
    <dataValidation type="decimal" operator="greaterThan" allowBlank="1" showInputMessage="1" showErrorMessage="1" error="The mean arrival rate must be greater than zero." sqref="C5" xr:uid="{774FE00B-C243-41A3-BD58-E415D03F3F44}">
      <formula1>0</formula1>
    </dataValidation>
    <dataValidation type="whole" allowBlank="1" showInputMessage="1" showErrorMessage="1" error="The number of servers must be an integer between 1 and 25 (inclusive)." sqref="C7" xr:uid="{755F3FB2-5ED5-43D3-A163-D96FC0FB3B34}">
      <formula1>1</formula1>
      <formula2>25</formula2>
    </dataValidation>
    <dataValidation type="decimal" operator="greaterThanOrEqual" allowBlank="1" showInputMessage="1" showErrorMessage="1" error="t must be greater than or equal to 0." sqref="C13" xr:uid="{4D0CCD00-95D1-4032-BE52-25A74A93E1B2}">
      <formula1>0</formula1>
    </dataValidation>
    <dataValidation type="decimal" operator="greaterThanOrEqual" allowBlank="1" showInputMessage="1" showErrorMessage="1" errorTitle="Warning" error="t must be greater than or equal to 0." sqref="C10" xr:uid="{3906BE50-AA51-4055-B693-D8C9CEEC874E}">
      <formula1>0</formula1>
    </dataValidation>
  </dataValidations>
  <printOptions headings="1" gridLines="1"/>
  <pageMargins left="0.75" right="0.75" top="1" bottom="1" header="0.5" footer="0.5"/>
  <pageSetup paperSize="0" scale="82" orientation="landscape"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6A28A-5B85-4B19-A73F-8E5514FD1847}">
  <sheetPr>
    <pageSetUpPr fitToPage="1"/>
  </sheetPr>
  <dimension ref="A1:K39"/>
  <sheetViews>
    <sheetView workbookViewId="0">
      <selection activeCell="C7" sqref="C7"/>
    </sheetView>
  </sheetViews>
  <sheetFormatPr defaultColWidth="10.7265625" defaultRowHeight="12.5"/>
  <cols>
    <col min="1" max="1" width="2.7265625" style="4" customWidth="1"/>
    <col min="2" max="2" width="19.6328125" style="2" bestFit="1" customWidth="1"/>
    <col min="3" max="3" width="9.36328125" style="3" customWidth="1"/>
    <col min="4" max="4" width="46.26953125" style="4" bestFit="1" customWidth="1"/>
    <col min="5" max="5" width="19.36328125" style="4" customWidth="1"/>
    <col min="6" max="6" width="5.6328125" style="4" customWidth="1"/>
    <col min="7" max="7" width="4.81640625" style="2" bestFit="1" customWidth="1"/>
    <col min="8" max="8" width="12" style="4" bestFit="1" customWidth="1"/>
    <col min="9" max="9" width="10.7265625" style="4" customWidth="1"/>
    <col min="10" max="10" width="12.7265625" style="4" bestFit="1" customWidth="1"/>
    <col min="11" max="11" width="8.7265625" style="4" customWidth="1"/>
    <col min="12" max="16384" width="10.7265625" style="4"/>
  </cols>
  <sheetData>
    <row r="1" spans="1:11" ht="18">
      <c r="A1" s="1" t="s">
        <v>69</v>
      </c>
      <c r="D1" s="41" t="s">
        <v>90</v>
      </c>
    </row>
    <row r="2" spans="1:11" ht="18">
      <c r="A2" s="1" t="s">
        <v>72</v>
      </c>
      <c r="B2" s="40" t="s">
        <v>92</v>
      </c>
    </row>
    <row r="3" spans="1:11" ht="18.5" thickBot="1">
      <c r="A3" s="1" t="s">
        <v>73</v>
      </c>
      <c r="B3" s="40" t="s">
        <v>93</v>
      </c>
    </row>
    <row r="4" spans="1:11" ht="18.5" thickBot="1">
      <c r="A4" s="1"/>
      <c r="B4" s="29" t="s">
        <v>67</v>
      </c>
      <c r="C4" s="5" t="s">
        <v>0</v>
      </c>
      <c r="H4" s="6" t="s">
        <v>1</v>
      </c>
      <c r="J4" s="7" t="s">
        <v>2</v>
      </c>
      <c r="K4" s="8" t="s">
        <v>3</v>
      </c>
    </row>
    <row r="5" spans="1:11">
      <c r="A5" s="9">
        <f t="shared" ref="A5:A30" si="0">IF(G14&lt;=s-1,((Lambda/Mu)^G14)/FACT(G14),0)</f>
        <v>1</v>
      </c>
      <c r="B5" s="10" t="s">
        <v>4</v>
      </c>
      <c r="C5" s="32">
        <f t="array" ref="C5">0.5*'Problem 2 - MMc Station 1'!Lambda+0.2*'Problem 2 - MMc Station 2'!Lambda</f>
        <v>12</v>
      </c>
      <c r="D5" s="4" t="s">
        <v>5</v>
      </c>
      <c r="G5" s="12" t="s">
        <v>6</v>
      </c>
      <c r="H5" s="13">
        <f>IF(Rho&lt;1,Lq+Lambda/Mu,NA())</f>
        <v>6.216450216450216</v>
      </c>
      <c r="J5" s="14" t="s">
        <v>7</v>
      </c>
      <c r="K5" s="15" t="s">
        <v>8</v>
      </c>
    </row>
    <row r="6" spans="1:11" ht="15.5">
      <c r="A6" s="9">
        <f t="shared" si="0"/>
        <v>4</v>
      </c>
      <c r="B6" s="10" t="s">
        <v>9</v>
      </c>
      <c r="C6" s="34">
        <v>3</v>
      </c>
      <c r="D6" s="4" t="s">
        <v>10</v>
      </c>
      <c r="G6" s="12" t="s">
        <v>11</v>
      </c>
      <c r="H6" s="16">
        <f>IF(Rho&lt;1,Lambda*Mu*((Lambda/Mu)^s)/(FACT(s-1)*(s*Mu-Lambda)^2/P0),NA())</f>
        <v>2.2164502164502164</v>
      </c>
      <c r="J6" s="17" t="s">
        <v>12</v>
      </c>
      <c r="K6" s="18" t="s">
        <v>13</v>
      </c>
    </row>
    <row r="7" spans="1:11">
      <c r="A7" s="9">
        <f t="shared" si="0"/>
        <v>8</v>
      </c>
      <c r="B7" s="2" t="s">
        <v>43</v>
      </c>
      <c r="C7" s="32">
        <v>5</v>
      </c>
      <c r="D7" s="4" t="s">
        <v>14</v>
      </c>
      <c r="G7" s="12"/>
      <c r="H7" s="16"/>
      <c r="I7" s="19"/>
      <c r="J7" s="17" t="s">
        <v>15</v>
      </c>
      <c r="K7" s="18" t="s">
        <v>16</v>
      </c>
    </row>
    <row r="8" spans="1:11" ht="13" thickBot="1">
      <c r="A8" s="9">
        <f t="shared" si="0"/>
        <v>10.666666666666666</v>
      </c>
      <c r="G8" s="12" t="s">
        <v>17</v>
      </c>
      <c r="H8" s="16">
        <f>IF(Rho&lt;1,L/Lambda,NA())</f>
        <v>0.51803751803751796</v>
      </c>
      <c r="I8" s="3"/>
      <c r="J8" s="17" t="s">
        <v>18</v>
      </c>
      <c r="K8" s="18" t="s">
        <v>19</v>
      </c>
    </row>
    <row r="9" spans="1:11" ht="16" thickBot="1">
      <c r="A9" s="9">
        <f t="shared" si="0"/>
        <v>10.666666666666666</v>
      </c>
      <c r="B9" s="12" t="s">
        <v>20</v>
      </c>
      <c r="C9" s="20">
        <f>IF((s-1-Lambda/Mu)=0,EXP(-Mu*C10)*(1+P0*((Lambda/Mu)^s)/(FACT(s)*(1-Rho))*Mu*C10),EXP(-Mu*C10)*(1+P0*((Lambda/Mu)^s)/(FACT(s)*(1-Rho))*(1-EXP(-Mu*C10*(s-1-Lambda/Mu)))/(s-1-Lambda/Mu)))</f>
        <v>0.13254998721314429</v>
      </c>
      <c r="D9" s="27" t="s">
        <v>44</v>
      </c>
      <c r="G9" s="12" t="s">
        <v>21</v>
      </c>
      <c r="H9" s="16">
        <f>IF(Rho&lt;1,Lq/Lambda,NA())</f>
        <v>0.1847041847041847</v>
      </c>
      <c r="I9" s="3"/>
      <c r="J9" s="17" t="s">
        <v>22</v>
      </c>
      <c r="K9" s="18" t="s">
        <v>23</v>
      </c>
    </row>
    <row r="10" spans="1:11" ht="13">
      <c r="A10" s="9">
        <f t="shared" si="0"/>
        <v>0</v>
      </c>
      <c r="B10" s="2" t="s">
        <v>24</v>
      </c>
      <c r="C10" s="34">
        <v>1</v>
      </c>
      <c r="E10" s="21" t="str">
        <f>IF(Rho&gt;=1,"Model invalid because:","")</f>
        <v/>
      </c>
      <c r="G10" s="12"/>
      <c r="H10" s="16"/>
      <c r="J10" s="17" t="s">
        <v>25</v>
      </c>
      <c r="K10" s="18" t="s">
        <v>26</v>
      </c>
    </row>
    <row r="11" spans="1:11" ht="13" thickBot="1">
      <c r="A11" s="9">
        <f t="shared" si="0"/>
        <v>0</v>
      </c>
      <c r="E11" s="22" t="str">
        <f>IF(Rho&gt;=1,"   r   &gt;=   1","")</f>
        <v/>
      </c>
      <c r="G11" s="23" t="s">
        <v>27</v>
      </c>
      <c r="H11" s="24">
        <f>Lambda/(s*Mu)</f>
        <v>0.8</v>
      </c>
      <c r="J11" s="17" t="s">
        <v>28</v>
      </c>
      <c r="K11" s="18" t="s">
        <v>29</v>
      </c>
    </row>
    <row r="12" spans="1:11" ht="16" thickBot="1">
      <c r="A12" s="9">
        <f t="shared" si="0"/>
        <v>0</v>
      </c>
      <c r="B12" s="12" t="s">
        <v>30</v>
      </c>
      <c r="C12" s="20">
        <f ca="1">(1-SUM(OFFSET(P0,0,0,s,1)))*EXP(-s*Mu*(1-Rho)*C13)</f>
        <v>2.7587639615093463E-2</v>
      </c>
      <c r="D12" s="27" t="s">
        <v>45</v>
      </c>
      <c r="J12" s="17" t="s">
        <v>31</v>
      </c>
      <c r="K12" s="18" t="s">
        <v>32</v>
      </c>
    </row>
    <row r="13" spans="1:11" ht="13" thickBot="1">
      <c r="A13" s="9">
        <f t="shared" si="0"/>
        <v>0</v>
      </c>
      <c r="B13" s="2" t="s">
        <v>24</v>
      </c>
      <c r="C13" s="11">
        <v>1</v>
      </c>
      <c r="G13" s="12" t="s">
        <v>22</v>
      </c>
      <c r="J13" s="17" t="s">
        <v>33</v>
      </c>
      <c r="K13" s="18" t="s">
        <v>34</v>
      </c>
    </row>
    <row r="14" spans="1:11">
      <c r="A14" s="9">
        <f t="shared" si="0"/>
        <v>0</v>
      </c>
      <c r="G14" s="12">
        <v>0</v>
      </c>
      <c r="H14" s="13">
        <f>IF(Rho&lt;1,1/(SUM(A5:A30)+((Lambda/Mu)^s)/(FACT(s)*(1-Lambda/(s*Mu)))),NA())</f>
        <v>1.2987012987012988E-2</v>
      </c>
      <c r="J14" s="17" t="s">
        <v>35</v>
      </c>
      <c r="K14" s="18" t="s">
        <v>36</v>
      </c>
    </row>
    <row r="15" spans="1:11">
      <c r="A15" s="9">
        <f t="shared" si="0"/>
        <v>0</v>
      </c>
      <c r="B15" s="4"/>
      <c r="C15" s="4"/>
      <c r="G15" s="12">
        <v>1</v>
      </c>
      <c r="H15" s="16">
        <f t="shared" ref="H15:H39" si="1">IF(Rho&lt;1,IF(s=1,(1-Rho)*Rho^n,IF(s&gt;=n,((Lambda/Mu)^n)*P0/FACT(n),((Lambda/Mu)^n)*P0/(FACT(s)*(s^(n-s))))),NA())</f>
        <v>5.1948051948051951E-2</v>
      </c>
      <c r="J15" s="17" t="s">
        <v>37</v>
      </c>
      <c r="K15" s="18" t="s">
        <v>38</v>
      </c>
    </row>
    <row r="16" spans="1:11">
      <c r="A16" s="9">
        <f t="shared" si="0"/>
        <v>0</v>
      </c>
      <c r="B16" s="4"/>
      <c r="C16" s="4"/>
      <c r="G16" s="12">
        <v>2</v>
      </c>
      <c r="H16" s="16">
        <f t="shared" si="1"/>
        <v>0.1038961038961039</v>
      </c>
      <c r="J16" s="17" t="s">
        <v>39</v>
      </c>
      <c r="K16" s="18" t="s">
        <v>40</v>
      </c>
    </row>
    <row r="17" spans="1:11" ht="13" thickBot="1">
      <c r="A17" s="9">
        <f t="shared" si="0"/>
        <v>0</v>
      </c>
      <c r="B17" s="35"/>
      <c r="C17" s="35"/>
      <c r="D17" s="35"/>
      <c r="G17" s="12">
        <v>3</v>
      </c>
      <c r="H17" s="16">
        <f t="shared" si="1"/>
        <v>0.13852813852813853</v>
      </c>
      <c r="J17" s="25" t="s">
        <v>41</v>
      </c>
      <c r="K17" s="26" t="s">
        <v>42</v>
      </c>
    </row>
    <row r="18" spans="1:11">
      <c r="A18" s="9">
        <f t="shared" si="0"/>
        <v>0</v>
      </c>
      <c r="B18" s="35"/>
      <c r="C18" s="35"/>
      <c r="D18" s="35"/>
      <c r="G18" s="12">
        <v>4</v>
      </c>
      <c r="H18" s="16">
        <f t="shared" si="1"/>
        <v>0.13852813852813853</v>
      </c>
    </row>
    <row r="19" spans="1:11">
      <c r="A19" s="9">
        <f t="shared" si="0"/>
        <v>0</v>
      </c>
      <c r="B19" s="35"/>
      <c r="C19" s="33"/>
      <c r="D19" s="35"/>
      <c r="G19" s="12">
        <v>5</v>
      </c>
      <c r="H19" s="16">
        <f t="shared" si="1"/>
        <v>0.11082251082251084</v>
      </c>
    </row>
    <row r="20" spans="1:11">
      <c r="A20" s="9">
        <f t="shared" si="0"/>
        <v>0</v>
      </c>
      <c r="B20" s="35"/>
      <c r="C20" s="33"/>
      <c r="D20" s="35"/>
      <c r="G20" s="12">
        <v>6</v>
      </c>
      <c r="H20" s="16">
        <f t="shared" si="1"/>
        <v>8.8658008658008658E-2</v>
      </c>
    </row>
    <row r="21" spans="1:11">
      <c r="A21" s="9">
        <f t="shared" si="0"/>
        <v>0</v>
      </c>
      <c r="B21" s="36"/>
      <c r="C21" s="33"/>
      <c r="D21" s="35"/>
      <c r="G21" s="12">
        <v>7</v>
      </c>
      <c r="H21" s="16">
        <f t="shared" si="1"/>
        <v>7.0926406926406935E-2</v>
      </c>
    </row>
    <row r="22" spans="1:11">
      <c r="A22" s="9">
        <f t="shared" si="0"/>
        <v>0</v>
      </c>
      <c r="B22" s="36"/>
      <c r="C22" s="33"/>
      <c r="D22" s="35"/>
      <c r="G22" s="12">
        <v>8</v>
      </c>
      <c r="H22" s="16">
        <f t="shared" si="1"/>
        <v>5.6741125541125544E-2</v>
      </c>
    </row>
    <row r="23" spans="1:11">
      <c r="A23" s="9">
        <f t="shared" si="0"/>
        <v>0</v>
      </c>
      <c r="B23" s="36"/>
      <c r="C23" s="33"/>
      <c r="D23" s="35"/>
      <c r="G23" s="12">
        <v>9</v>
      </c>
      <c r="H23" s="16">
        <f t="shared" si="1"/>
        <v>4.5392900432900438E-2</v>
      </c>
    </row>
    <row r="24" spans="1:11">
      <c r="A24" s="9">
        <f t="shared" si="0"/>
        <v>0</v>
      </c>
      <c r="B24" s="36"/>
      <c r="C24" s="33"/>
      <c r="D24" s="35"/>
      <c r="G24" s="12">
        <v>10</v>
      </c>
      <c r="H24" s="16">
        <f t="shared" si="1"/>
        <v>3.6314320346320351E-2</v>
      </c>
    </row>
    <row r="25" spans="1:11">
      <c r="A25" s="9">
        <f t="shared" si="0"/>
        <v>0</v>
      </c>
      <c r="B25" s="36"/>
      <c r="C25" s="33"/>
      <c r="D25" s="35"/>
      <c r="G25" s="12">
        <v>11</v>
      </c>
      <c r="H25" s="16">
        <f t="shared" si="1"/>
        <v>2.9051456277056281E-2</v>
      </c>
    </row>
    <row r="26" spans="1:11">
      <c r="A26" s="9">
        <f t="shared" si="0"/>
        <v>0</v>
      </c>
      <c r="B26" s="36"/>
      <c r="C26" s="33"/>
      <c r="D26" s="35"/>
      <c r="G26" s="12">
        <v>12</v>
      </c>
      <c r="H26" s="16">
        <f t="shared" si="1"/>
        <v>2.3241165021645024E-2</v>
      </c>
    </row>
    <row r="27" spans="1:11">
      <c r="A27" s="9">
        <f t="shared" si="0"/>
        <v>0</v>
      </c>
      <c r="B27" s="36"/>
      <c r="C27" s="33"/>
      <c r="D27" s="35"/>
      <c r="G27" s="12">
        <v>13</v>
      </c>
      <c r="H27" s="16">
        <f t="shared" si="1"/>
        <v>1.859293201731602E-2</v>
      </c>
    </row>
    <row r="28" spans="1:11">
      <c r="A28" s="9">
        <f t="shared" si="0"/>
        <v>0</v>
      </c>
      <c r="B28" s="36"/>
      <c r="C28" s="33"/>
      <c r="D28" s="35"/>
      <c r="G28" s="12">
        <v>14</v>
      </c>
      <c r="H28" s="16">
        <f t="shared" si="1"/>
        <v>1.4874345613852815E-2</v>
      </c>
    </row>
    <row r="29" spans="1:11">
      <c r="A29" s="9">
        <f t="shared" si="0"/>
        <v>0</v>
      </c>
      <c r="B29" s="36"/>
      <c r="C29" s="37"/>
      <c r="D29" s="35"/>
      <c r="G29" s="12">
        <v>15</v>
      </c>
      <c r="H29" s="16">
        <f t="shared" si="1"/>
        <v>1.1899476491082252E-2</v>
      </c>
    </row>
    <row r="30" spans="1:11">
      <c r="A30" s="9">
        <f t="shared" si="0"/>
        <v>0</v>
      </c>
      <c r="B30" s="36"/>
      <c r="C30" s="33"/>
      <c r="D30" s="35"/>
      <c r="G30" s="12">
        <v>16</v>
      </c>
      <c r="H30" s="16">
        <f t="shared" si="1"/>
        <v>9.5195811928658006E-3</v>
      </c>
    </row>
    <row r="31" spans="1:11">
      <c r="B31" s="36"/>
      <c r="C31" s="33"/>
      <c r="D31" s="35"/>
      <c r="G31" s="12">
        <v>17</v>
      </c>
      <c r="H31" s="16">
        <f t="shared" si="1"/>
        <v>7.6156649542926409E-3</v>
      </c>
    </row>
    <row r="32" spans="1:11">
      <c r="B32" s="36"/>
      <c r="C32" s="33"/>
      <c r="D32" s="35"/>
      <c r="G32" s="12">
        <v>18</v>
      </c>
      <c r="H32" s="16">
        <f t="shared" si="1"/>
        <v>6.0925319634341129E-3</v>
      </c>
    </row>
    <row r="33" spans="7:8">
      <c r="G33" s="12">
        <v>19</v>
      </c>
      <c r="H33" s="16">
        <f t="shared" si="1"/>
        <v>4.8740255707472903E-3</v>
      </c>
    </row>
    <row r="34" spans="7:8">
      <c r="G34" s="12">
        <v>20</v>
      </c>
      <c r="H34" s="16">
        <f t="shared" si="1"/>
        <v>3.8992204565978321E-3</v>
      </c>
    </row>
    <row r="35" spans="7:8">
      <c r="G35" s="12">
        <v>21</v>
      </c>
      <c r="H35" s="16">
        <f t="shared" si="1"/>
        <v>3.1193763652782656E-3</v>
      </c>
    </row>
    <row r="36" spans="7:8">
      <c r="G36" s="12">
        <v>22</v>
      </c>
      <c r="H36" s="16">
        <f t="shared" si="1"/>
        <v>2.4955010922226126E-3</v>
      </c>
    </row>
    <row r="37" spans="7:8">
      <c r="G37" s="12">
        <v>23</v>
      </c>
      <c r="H37" s="16">
        <f t="shared" si="1"/>
        <v>1.99640087377809E-3</v>
      </c>
    </row>
    <row r="38" spans="7:8">
      <c r="G38" s="12">
        <v>24</v>
      </c>
      <c r="H38" s="16">
        <f t="shared" si="1"/>
        <v>1.5971206990224721E-3</v>
      </c>
    </row>
    <row r="39" spans="7:8" ht="13" thickBot="1">
      <c r="G39" s="12">
        <v>25</v>
      </c>
      <c r="H39" s="24">
        <f t="shared" si="1"/>
        <v>1.2776965592179777E-3</v>
      </c>
    </row>
  </sheetData>
  <dataConsolidate link="1"/>
  <dataValidations count="5">
    <dataValidation type="decimal" operator="greaterThanOrEqual" allowBlank="1" showInputMessage="1" showErrorMessage="1" errorTitle="Warning" error="t must be greater than or equal to 0." sqref="C10" xr:uid="{1721DFE1-7CAB-4B95-B2B8-F76B7A16B87A}">
      <formula1>0</formula1>
    </dataValidation>
    <dataValidation type="decimal" operator="greaterThanOrEqual" allowBlank="1" showInputMessage="1" showErrorMessage="1" error="t must be greater than or equal to 0." sqref="C13" xr:uid="{655D13D0-9797-4937-B4DA-85454BF8D378}">
      <formula1>0</formula1>
    </dataValidation>
    <dataValidation type="whole" allowBlank="1" showInputMessage="1" showErrorMessage="1" error="The number of servers must be an integer between 1 and 25 (inclusive)." sqref="C7" xr:uid="{FD29F986-69A9-4FDE-AEE0-2FB69022A03F}">
      <formula1>1</formula1>
      <formula2>25</formula2>
    </dataValidation>
    <dataValidation type="decimal" operator="greaterThan" allowBlank="1" showInputMessage="1" showErrorMessage="1" error="The mean arrival rate must be greater than zero." sqref="C5" xr:uid="{8CF72E51-CC1C-4B37-8890-4A6654B93802}">
      <formula1>0</formula1>
    </dataValidation>
    <dataValidation type="decimal" operator="greaterThan" allowBlank="1" showInputMessage="1" showErrorMessage="1" error="The mean service rate must be greater than zero." sqref="C6" xr:uid="{4B7932ED-4518-4E19-8FF8-AE764CECC993}">
      <formula1>0</formula1>
    </dataValidation>
  </dataValidations>
  <printOptions headings="1" gridLines="1"/>
  <pageMargins left="0.75" right="0.75" top="1" bottom="1" header="0.5" footer="0.5"/>
  <pageSetup paperSize="0" scale="82" orientation="landscape" horizontalDpi="4294967292" verticalDpi="429496729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D1FAD-3608-4176-B16A-B9046C22C820}">
  <dimension ref="A1:C9"/>
  <sheetViews>
    <sheetView topLeftCell="A3" workbookViewId="0">
      <selection activeCell="B9" sqref="B9"/>
    </sheetView>
  </sheetViews>
  <sheetFormatPr defaultRowHeight="14.5"/>
  <sheetData>
    <row r="1" spans="1:3" ht="15.5">
      <c r="A1" s="41" t="s">
        <v>90</v>
      </c>
    </row>
    <row r="2" spans="1:3" ht="15.5">
      <c r="A2" s="41"/>
    </row>
    <row r="3" spans="1:3">
      <c r="A3" t="s">
        <v>74</v>
      </c>
    </row>
    <row r="4" spans="1:3">
      <c r="A4" t="s">
        <v>76</v>
      </c>
      <c r="B4" s="42">
        <f t="array" ref="B4">'Problem 2 - MMc Station 1'!L</f>
        <v>21.084529505582157</v>
      </c>
      <c r="C4" t="s">
        <v>81</v>
      </c>
    </row>
    <row r="5" spans="1:3">
      <c r="A5" t="s">
        <v>77</v>
      </c>
      <c r="B5" s="42">
        <f t="array" ref="B5">'Problem 2 - MMc Station 2'!L</f>
        <v>6.6219415943172848</v>
      </c>
      <c r="C5" t="s">
        <v>82</v>
      </c>
    </row>
    <row r="6" spans="1:3">
      <c r="A6" t="s">
        <v>78</v>
      </c>
      <c r="B6" s="42">
        <f t="array" ref="B6">'Problem 2 - MMc Station 3'!L</f>
        <v>6.216450216450216</v>
      </c>
      <c r="C6" t="s">
        <v>83</v>
      </c>
    </row>
    <row r="7" spans="1:3">
      <c r="A7" t="s">
        <v>75</v>
      </c>
    </row>
    <row r="8" spans="1:3">
      <c r="A8" t="s">
        <v>79</v>
      </c>
      <c r="B8" s="30">
        <f t="array" ref="B8">SUM(B4:B6)</f>
        <v>33.922921316349658</v>
      </c>
      <c r="C8" t="s">
        <v>84</v>
      </c>
    </row>
    <row r="9" spans="1:3">
      <c r="A9" t="s">
        <v>80</v>
      </c>
      <c r="B9" s="30">
        <f t="array" ref="B9">B8/'Problem 2 - MMc Station 1'!Lambda</f>
        <v>1.696146065817483</v>
      </c>
      <c r="C9"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9FEF5-B3AD-42F2-8771-022EE15E4DA4}">
  <dimension ref="A3:K25"/>
  <sheetViews>
    <sheetView topLeftCell="A2" workbookViewId="0">
      <selection activeCell="A22" sqref="A22:K25"/>
    </sheetView>
  </sheetViews>
  <sheetFormatPr defaultRowHeight="14.5"/>
  <sheetData>
    <row r="3" spans="1:11" s="38" customFormat="1">
      <c r="A3" s="39" t="s">
        <v>85</v>
      </c>
    </row>
    <row r="4" spans="1:11">
      <c r="A4" s="43" t="s">
        <v>94</v>
      </c>
      <c r="B4" s="43"/>
      <c r="C4" s="43"/>
      <c r="D4" s="43"/>
      <c r="E4" s="43"/>
      <c r="F4" s="43"/>
      <c r="G4" s="43"/>
      <c r="H4" s="43"/>
      <c r="I4" s="43"/>
      <c r="J4" s="43"/>
      <c r="K4" s="43"/>
    </row>
    <row r="5" spans="1:11">
      <c r="A5" s="43"/>
      <c r="B5" s="43"/>
      <c r="C5" s="43"/>
      <c r="D5" s="43"/>
      <c r="E5" s="43"/>
      <c r="F5" s="43"/>
      <c r="G5" s="43"/>
      <c r="H5" s="43"/>
      <c r="I5" s="43"/>
      <c r="J5" s="43"/>
      <c r="K5" s="43"/>
    </row>
    <row r="6" spans="1:11">
      <c r="A6" s="43"/>
      <c r="B6" s="43"/>
      <c r="C6" s="43"/>
      <c r="D6" s="43"/>
      <c r="E6" s="43"/>
      <c r="F6" s="43"/>
      <c r="G6" s="43"/>
      <c r="H6" s="43"/>
      <c r="I6" s="43"/>
      <c r="J6" s="43"/>
      <c r="K6" s="43"/>
    </row>
    <row r="7" spans="1:11">
      <c r="A7" s="43"/>
      <c r="B7" s="43"/>
      <c r="C7" s="43"/>
      <c r="D7" s="43"/>
      <c r="E7" s="43"/>
      <c r="F7" s="43"/>
      <c r="G7" s="43"/>
      <c r="H7" s="43"/>
      <c r="I7" s="43"/>
      <c r="J7" s="43"/>
      <c r="K7" s="43"/>
    </row>
    <row r="9" spans="1:11" s="38" customFormat="1">
      <c r="A9" s="39" t="s">
        <v>86</v>
      </c>
    </row>
    <row r="10" spans="1:11">
      <c r="A10" s="43" t="s">
        <v>95</v>
      </c>
      <c r="B10" s="43"/>
      <c r="C10" s="43"/>
      <c r="D10" s="43"/>
      <c r="E10" s="43"/>
      <c r="F10" s="43"/>
      <c r="G10" s="43"/>
      <c r="H10" s="43"/>
      <c r="I10" s="43"/>
      <c r="J10" s="43"/>
      <c r="K10" s="43"/>
    </row>
    <row r="11" spans="1:11">
      <c r="A11" s="43"/>
      <c r="B11" s="43"/>
      <c r="C11" s="43"/>
      <c r="D11" s="43"/>
      <c r="E11" s="43"/>
      <c r="F11" s="43"/>
      <c r="G11" s="43"/>
      <c r="H11" s="43"/>
      <c r="I11" s="43"/>
      <c r="J11" s="43"/>
      <c r="K11" s="43"/>
    </row>
    <row r="12" spans="1:11">
      <c r="A12" s="43"/>
      <c r="B12" s="43"/>
      <c r="C12" s="43"/>
      <c r="D12" s="43"/>
      <c r="E12" s="43"/>
      <c r="F12" s="43"/>
      <c r="G12" s="43"/>
      <c r="H12" s="43"/>
      <c r="I12" s="43"/>
      <c r="J12" s="43"/>
      <c r="K12" s="43"/>
    </row>
    <row r="13" spans="1:11">
      <c r="A13" s="43"/>
      <c r="B13" s="43"/>
      <c r="C13" s="43"/>
      <c r="D13" s="43"/>
      <c r="E13" s="43"/>
      <c r="F13" s="43"/>
      <c r="G13" s="43"/>
      <c r="H13" s="43"/>
      <c r="I13" s="43"/>
      <c r="J13" s="43"/>
      <c r="K13" s="43"/>
    </row>
    <row r="15" spans="1:11" s="38" customFormat="1">
      <c r="A15" s="39" t="s">
        <v>87</v>
      </c>
    </row>
    <row r="16" spans="1:11">
      <c r="A16" s="43" t="s">
        <v>96</v>
      </c>
      <c r="B16" s="43"/>
      <c r="C16" s="43"/>
      <c r="D16" s="43"/>
      <c r="E16" s="43"/>
      <c r="F16" s="43"/>
      <c r="G16" s="43"/>
      <c r="H16" s="43"/>
      <c r="I16" s="43"/>
      <c r="J16" s="43"/>
      <c r="K16" s="43"/>
    </row>
    <row r="17" spans="1:11">
      <c r="A17" s="43"/>
      <c r="B17" s="43"/>
      <c r="C17" s="43"/>
      <c r="D17" s="43"/>
      <c r="E17" s="43"/>
      <c r="F17" s="43"/>
      <c r="G17" s="43"/>
      <c r="H17" s="43"/>
      <c r="I17" s="43"/>
      <c r="J17" s="43"/>
      <c r="K17" s="43"/>
    </row>
    <row r="18" spans="1:11">
      <c r="A18" s="43"/>
      <c r="B18" s="43"/>
      <c r="C18" s="43"/>
      <c r="D18" s="43"/>
      <c r="E18" s="43"/>
      <c r="F18" s="43"/>
      <c r="G18" s="43"/>
      <c r="H18" s="43"/>
      <c r="I18" s="43"/>
      <c r="J18" s="43"/>
      <c r="K18" s="43"/>
    </row>
    <row r="19" spans="1:11">
      <c r="A19" s="43"/>
      <c r="B19" s="43"/>
      <c r="C19" s="43"/>
      <c r="D19" s="43"/>
      <c r="E19" s="43"/>
      <c r="F19" s="43"/>
      <c r="G19" s="43"/>
      <c r="H19" s="43"/>
      <c r="I19" s="43"/>
      <c r="J19" s="43"/>
      <c r="K19" s="43"/>
    </row>
    <row r="21" spans="1:11" s="38" customFormat="1">
      <c r="A21" s="39" t="s">
        <v>88</v>
      </c>
    </row>
    <row r="22" spans="1:11">
      <c r="A22" s="44" t="s">
        <v>97</v>
      </c>
      <c r="B22" s="43"/>
      <c r="C22" s="43"/>
      <c r="D22" s="43"/>
      <c r="E22" s="43"/>
      <c r="F22" s="43"/>
      <c r="G22" s="43"/>
      <c r="H22" s="43"/>
      <c r="I22" s="43"/>
      <c r="J22" s="43"/>
      <c r="K22" s="43"/>
    </row>
    <row r="23" spans="1:11">
      <c r="A23" s="43"/>
      <c r="B23" s="43"/>
      <c r="C23" s="43"/>
      <c r="D23" s="43"/>
      <c r="E23" s="43"/>
      <c r="F23" s="43"/>
      <c r="G23" s="43"/>
      <c r="H23" s="43"/>
      <c r="I23" s="43"/>
      <c r="J23" s="43"/>
      <c r="K23" s="43"/>
    </row>
    <row r="24" spans="1:11">
      <c r="A24" s="43"/>
      <c r="B24" s="43"/>
      <c r="C24" s="43"/>
      <c r="D24" s="43"/>
      <c r="E24" s="43"/>
      <c r="F24" s="43"/>
      <c r="G24" s="43"/>
      <c r="H24" s="43"/>
      <c r="I24" s="43"/>
      <c r="J24" s="43"/>
      <c r="K24" s="43"/>
    </row>
    <row r="25" spans="1:11">
      <c r="A25" s="43"/>
      <c r="B25" s="43"/>
      <c r="C25" s="43"/>
      <c r="D25" s="43"/>
      <c r="E25" s="43"/>
      <c r="F25" s="43"/>
      <c r="G25" s="43"/>
      <c r="H25" s="43"/>
      <c r="I25" s="43"/>
      <c r="J25" s="43"/>
      <c r="K25" s="43"/>
    </row>
  </sheetData>
  <mergeCells count="4">
    <mergeCell ref="A4:K7"/>
    <mergeCell ref="A10:K13"/>
    <mergeCell ref="A16:K19"/>
    <mergeCell ref="A22:K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55</vt:i4>
      </vt:variant>
    </vt:vector>
  </HeadingPairs>
  <TitlesOfParts>
    <vt:vector size="63" baseType="lpstr">
      <vt:lpstr>Problem 1.a</vt:lpstr>
      <vt:lpstr>Problem 1.b</vt:lpstr>
      <vt:lpstr>Problem 1.c</vt:lpstr>
      <vt:lpstr>Problem 2 - MMc Station 1</vt:lpstr>
      <vt:lpstr>Problem 2 - MMc Station 2</vt:lpstr>
      <vt:lpstr>Problem 2 - MMc Station 3</vt:lpstr>
      <vt:lpstr>Problem 2.c</vt:lpstr>
      <vt:lpstr>Problem 3</vt:lpstr>
      <vt:lpstr>'Problem 1.b'!L</vt:lpstr>
      <vt:lpstr>'Problem 2 - MMc Station 1'!L</vt:lpstr>
      <vt:lpstr>'Problem 2 - MMc Station 2'!L</vt:lpstr>
      <vt:lpstr>'Problem 2 - MMc Station 3'!L</vt:lpstr>
      <vt:lpstr>L</vt:lpstr>
      <vt:lpstr>'Problem 1.b'!Lambda</vt:lpstr>
      <vt:lpstr>'Problem 2 - MMc Station 1'!Lambda</vt:lpstr>
      <vt:lpstr>'Problem 2 - MMc Station 2'!Lambda</vt:lpstr>
      <vt:lpstr>'Problem 2 - MMc Station 3'!Lambda</vt:lpstr>
      <vt:lpstr>Lambda</vt:lpstr>
      <vt:lpstr>'Problem 1.b'!Lq</vt:lpstr>
      <vt:lpstr>'Problem 2 - MMc Station 1'!Lq</vt:lpstr>
      <vt:lpstr>'Problem 2 - MMc Station 2'!Lq</vt:lpstr>
      <vt:lpstr>'Problem 2 - MMc Station 3'!Lq</vt:lpstr>
      <vt:lpstr>Lq</vt:lpstr>
      <vt:lpstr>'Problem 1.b'!Mu</vt:lpstr>
      <vt:lpstr>'Problem 2 - MMc Station 1'!Mu</vt:lpstr>
      <vt:lpstr>'Problem 2 - MMc Station 2'!Mu</vt:lpstr>
      <vt:lpstr>'Problem 2 - MMc Station 3'!Mu</vt:lpstr>
      <vt:lpstr>Mu</vt:lpstr>
      <vt:lpstr>'Problem 1.b'!n</vt:lpstr>
      <vt:lpstr>'Problem 2 - MMc Station 1'!n</vt:lpstr>
      <vt:lpstr>'Problem 2 - MMc Station 2'!n</vt:lpstr>
      <vt:lpstr>'Problem 2 - MMc Station 3'!n</vt:lpstr>
      <vt:lpstr>n</vt:lpstr>
      <vt:lpstr>'Problem 1.b'!P0</vt:lpstr>
      <vt:lpstr>'Problem 2 - MMc Station 1'!P0</vt:lpstr>
      <vt:lpstr>'Problem 2 - MMc Station 2'!P0</vt:lpstr>
      <vt:lpstr>'Problem 2 - MMc Station 3'!P0</vt:lpstr>
      <vt:lpstr>P0</vt:lpstr>
      <vt:lpstr>'Problem 1.b'!Pn</vt:lpstr>
      <vt:lpstr>'Problem 2 - MMc Station 1'!Pn</vt:lpstr>
      <vt:lpstr>'Problem 2 - MMc Station 2'!Pn</vt:lpstr>
      <vt:lpstr>'Problem 2 - MMc Station 3'!Pn</vt:lpstr>
      <vt:lpstr>Pn</vt:lpstr>
      <vt:lpstr>'Problem 1.b'!Rho</vt:lpstr>
      <vt:lpstr>'Problem 2 - MMc Station 1'!Rho</vt:lpstr>
      <vt:lpstr>'Problem 2 - MMc Station 2'!Rho</vt:lpstr>
      <vt:lpstr>'Problem 2 - MMc Station 3'!Rho</vt:lpstr>
      <vt:lpstr>Rho</vt:lpstr>
      <vt:lpstr>'Problem 1.b'!s</vt:lpstr>
      <vt:lpstr>'Problem 2 - MMc Station 1'!s</vt:lpstr>
      <vt:lpstr>'Problem 2 - MMc Station 2'!s</vt:lpstr>
      <vt:lpstr>'Problem 2 - MMc Station 3'!s</vt:lpstr>
      <vt:lpstr>s</vt:lpstr>
      <vt:lpstr>'Problem 1.b'!W</vt:lpstr>
      <vt:lpstr>'Problem 2 - MMc Station 1'!W</vt:lpstr>
      <vt:lpstr>'Problem 2 - MMc Station 2'!W</vt:lpstr>
      <vt:lpstr>'Problem 2 - MMc Station 3'!W</vt:lpstr>
      <vt:lpstr>W</vt:lpstr>
      <vt:lpstr>'Problem 1.b'!Wq</vt:lpstr>
      <vt:lpstr>'Problem 2 - MMc Station 1'!Wq</vt:lpstr>
      <vt:lpstr>'Problem 2 - MMc Station 2'!Wq</vt:lpstr>
      <vt:lpstr>'Problem 2 - MMc Station 3'!Wq</vt:lpstr>
      <vt:lpstr>Wq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2020-03-05T23:57:26Z</dcterms:modified>
</cp:coreProperties>
</file>