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 activeTab="2"/>
  </bookViews>
  <sheets>
    <sheet name="Sensitivity Report 1" sheetId="4" r:id="rId1"/>
    <sheet name="Minimization Problem" sheetId="1" r:id="rId2"/>
    <sheet name="Workforce" sheetId="3" r:id="rId3"/>
    <sheet name="Sensitivity Report 2" sheetId="5" r:id="rId4"/>
    <sheet name="Transportation" sheetId="2" r:id="rId5"/>
    <sheet name="Sensitivity Report 3" sheetId="7" r:id="rId6"/>
    <sheet name="Sheet6" sheetId="6" r:id="rId7"/>
  </sheets>
  <definedNames>
    <definedName name="solver_adj" localSheetId="1" hidden="1">'Minimization Problem'!$C$6:$D$6</definedName>
    <definedName name="solver_adj" localSheetId="6" hidden="1">Sheet6!$C$18:$F$19,Sheet6!$C$23:$F$23,Sheet6!$C$30:$F$30</definedName>
    <definedName name="solver_adj" localSheetId="4" hidden="1">Transportation!$D$14:$G$16</definedName>
    <definedName name="solver_adj" localSheetId="2" hidden="1">Workforce!$C$5:$I$5</definedName>
    <definedName name="solver_cvg" localSheetId="1" hidden="1">0.0001</definedName>
    <definedName name="solver_cvg" localSheetId="6" hidden="1">0.0001</definedName>
    <definedName name="solver_cvg" localSheetId="4" hidden="1">0.0001</definedName>
    <definedName name="solver_cvg" localSheetId="2" hidden="1">0.0001</definedName>
    <definedName name="solver_drv" localSheetId="1" hidden="1">1</definedName>
    <definedName name="solver_drv" localSheetId="6" hidden="1">1</definedName>
    <definedName name="solver_drv" localSheetId="4" hidden="1">1</definedName>
    <definedName name="solver_drv" localSheetId="2" hidden="1">1</definedName>
    <definedName name="solver_eng" localSheetId="1" hidden="1">2</definedName>
    <definedName name="solver_eng" localSheetId="6" hidden="1">2</definedName>
    <definedName name="solver_eng" localSheetId="4" hidden="1">2</definedName>
    <definedName name="solver_eng" localSheetId="2" hidden="1">2</definedName>
    <definedName name="solver_itr" localSheetId="1" hidden="1">2147483647</definedName>
    <definedName name="solver_itr" localSheetId="6" hidden="1">2147483647</definedName>
    <definedName name="solver_itr" localSheetId="4" hidden="1">2147483647</definedName>
    <definedName name="solver_itr" localSheetId="2" hidden="1">2147483647</definedName>
    <definedName name="solver_lhs1" localSheetId="1" hidden="1">'Minimization Problem'!$F$8:$F$9</definedName>
    <definedName name="solver_lhs1" localSheetId="6" hidden="1">Sheet6!$C$23:$F$23</definedName>
    <definedName name="solver_lhs1" localSheetId="4" hidden="1">Transportation!$D$18:$G$18</definedName>
    <definedName name="solver_lhs1" localSheetId="2" hidden="1">Workforce!$K$7:$K$13</definedName>
    <definedName name="solver_lhs2" localSheetId="6" hidden="1">Sheet6!$C$30:$F$30</definedName>
    <definedName name="solver_lhs2" localSheetId="4" hidden="1">Transportation!$I$14:$I$16</definedName>
    <definedName name="solver_lhs3" localSheetId="6" hidden="1">Sheet6!$C$34:$F$34</definedName>
    <definedName name="solver_lin" localSheetId="1" hidden="1">1</definedName>
    <definedName name="solver_lin" localSheetId="6" hidden="1">1</definedName>
    <definedName name="solver_lin" localSheetId="4" hidden="1">1</definedName>
    <definedName name="solver_lin" localSheetId="2" hidden="1">1</definedName>
    <definedName name="solver_mip" localSheetId="1" hidden="1">2147483647</definedName>
    <definedName name="solver_mip" localSheetId="6" hidden="1">2147483647</definedName>
    <definedName name="solver_mip" localSheetId="4" hidden="1">2147483647</definedName>
    <definedName name="solver_mip" localSheetId="2" hidden="1">2147483647</definedName>
    <definedName name="solver_mni" localSheetId="1" hidden="1">30</definedName>
    <definedName name="solver_mni" localSheetId="6" hidden="1">30</definedName>
    <definedName name="solver_mni" localSheetId="4" hidden="1">30</definedName>
    <definedName name="solver_mni" localSheetId="2" hidden="1">30</definedName>
    <definedName name="solver_mrt" localSheetId="1" hidden="1">0.075</definedName>
    <definedName name="solver_mrt" localSheetId="6" hidden="1">0.075</definedName>
    <definedName name="solver_mrt" localSheetId="4" hidden="1">0.075</definedName>
    <definedName name="solver_mrt" localSheetId="2" hidden="1">0.075</definedName>
    <definedName name="solver_msl" localSheetId="1" hidden="1">2</definedName>
    <definedName name="solver_msl" localSheetId="6" hidden="1">2</definedName>
    <definedName name="solver_msl" localSheetId="4" hidden="1">2</definedName>
    <definedName name="solver_msl" localSheetId="2" hidden="1">2</definedName>
    <definedName name="solver_neg" localSheetId="1" hidden="1">1</definedName>
    <definedName name="solver_neg" localSheetId="6" hidden="1">1</definedName>
    <definedName name="solver_neg" localSheetId="4" hidden="1">1</definedName>
    <definedName name="solver_neg" localSheetId="2" hidden="1">1</definedName>
    <definedName name="solver_nod" localSheetId="1" hidden="1">2147483647</definedName>
    <definedName name="solver_nod" localSheetId="6" hidden="1">2147483647</definedName>
    <definedName name="solver_nod" localSheetId="4" hidden="1">2147483647</definedName>
    <definedName name="solver_nod" localSheetId="2" hidden="1">2147483647</definedName>
    <definedName name="solver_num" localSheetId="1" hidden="1">1</definedName>
    <definedName name="solver_num" localSheetId="6" hidden="1">3</definedName>
    <definedName name="solver_num" localSheetId="4" hidden="1">2</definedName>
    <definedName name="solver_num" localSheetId="2" hidden="1">1</definedName>
    <definedName name="solver_opt" localSheetId="1" hidden="1">'Minimization Problem'!$F$5</definedName>
    <definedName name="solver_opt" localSheetId="6" hidden="1">Sheet6!$M$24</definedName>
    <definedName name="solver_opt" localSheetId="4" hidden="1">Transportation!$C$24</definedName>
    <definedName name="solver_opt" localSheetId="2" hidden="1">Workforce!$K$5</definedName>
    <definedName name="solver_pre" localSheetId="1" hidden="1">0.000001</definedName>
    <definedName name="solver_pre" localSheetId="6" hidden="1">0.000001</definedName>
    <definedName name="solver_pre" localSheetId="4" hidden="1">0.000001</definedName>
    <definedName name="solver_pre" localSheetId="2" hidden="1">0.000001</definedName>
    <definedName name="solver_rbv" localSheetId="1" hidden="1">1</definedName>
    <definedName name="solver_rbv" localSheetId="6" hidden="1">1</definedName>
    <definedName name="solver_rbv" localSheetId="4" hidden="1">1</definedName>
    <definedName name="solver_rbv" localSheetId="2" hidden="1">1</definedName>
    <definedName name="solver_rel1" localSheetId="1" hidden="1">3</definedName>
    <definedName name="solver_rel1" localSheetId="6" hidden="1">1</definedName>
    <definedName name="solver_rel1" localSheetId="4" hidden="1">3</definedName>
    <definedName name="solver_rel1" localSheetId="2" hidden="1">3</definedName>
    <definedName name="solver_rel2" localSheetId="6" hidden="1">1</definedName>
    <definedName name="solver_rel2" localSheetId="4" hidden="1">1</definedName>
    <definedName name="solver_rel3" localSheetId="6" hidden="1">3</definedName>
    <definedName name="solver_rhs1" localSheetId="1" hidden="1">'Minimization Problem'!$H$8:$H$9</definedName>
    <definedName name="solver_rhs1" localSheetId="6" hidden="1">Sheet6!$C$25:$F$25</definedName>
    <definedName name="solver_rhs1" localSheetId="4" hidden="1">Transportation!$D$20:$G$20</definedName>
    <definedName name="solver_rhs1" localSheetId="2" hidden="1">Workforce!$M$7:$M$13</definedName>
    <definedName name="solver_rhs2" localSheetId="6" hidden="1">Sheet6!$C$32:$F$32</definedName>
    <definedName name="solver_rhs2" localSheetId="4" hidden="1">Transportation!$K$14:$K$16</definedName>
    <definedName name="solver_rhs3" localSheetId="6" hidden="1">Sheet6!$C$36:$F$36</definedName>
    <definedName name="solver_rlx" localSheetId="1" hidden="1">2</definedName>
    <definedName name="solver_rlx" localSheetId="6" hidden="1">2</definedName>
    <definedName name="solver_rlx" localSheetId="4" hidden="1">2</definedName>
    <definedName name="solver_rlx" localSheetId="2" hidden="1">1</definedName>
    <definedName name="solver_rsd" localSheetId="1" hidden="1">0</definedName>
    <definedName name="solver_rsd" localSheetId="6" hidden="1">0</definedName>
    <definedName name="solver_rsd" localSheetId="4" hidden="1">0</definedName>
    <definedName name="solver_rsd" localSheetId="2" hidden="1">0</definedName>
    <definedName name="solver_scl" localSheetId="1" hidden="1">1</definedName>
    <definedName name="solver_scl" localSheetId="6" hidden="1">1</definedName>
    <definedName name="solver_scl" localSheetId="4" hidden="1">1</definedName>
    <definedName name="solver_scl" localSheetId="2" hidden="1">2</definedName>
    <definedName name="solver_sho" localSheetId="1" hidden="1">2</definedName>
    <definedName name="solver_sho" localSheetId="6" hidden="1">2</definedName>
    <definedName name="solver_sho" localSheetId="4" hidden="1">2</definedName>
    <definedName name="solver_sho" localSheetId="2" hidden="1">2</definedName>
    <definedName name="solver_ssz" localSheetId="1" hidden="1">100</definedName>
    <definedName name="solver_ssz" localSheetId="6" hidden="1">100</definedName>
    <definedName name="solver_ssz" localSheetId="4" hidden="1">100</definedName>
    <definedName name="solver_ssz" localSheetId="2" hidden="1">100</definedName>
    <definedName name="solver_tim" localSheetId="1" hidden="1">2147483647</definedName>
    <definedName name="solver_tim" localSheetId="6" hidden="1">2147483647</definedName>
    <definedName name="solver_tim" localSheetId="4" hidden="1">2147483647</definedName>
    <definedName name="solver_tim" localSheetId="2" hidden="1">2147483647</definedName>
    <definedName name="solver_tol" localSheetId="1" hidden="1">0.01</definedName>
    <definedName name="solver_tol" localSheetId="6" hidden="1">0.01</definedName>
    <definedName name="solver_tol" localSheetId="4" hidden="1">0.01</definedName>
    <definedName name="solver_tol" localSheetId="2" hidden="1">0.01</definedName>
    <definedName name="solver_typ" localSheetId="1" hidden="1">2</definedName>
    <definedName name="solver_typ" localSheetId="6" hidden="1">2</definedName>
    <definedName name="solver_typ" localSheetId="4" hidden="1">2</definedName>
    <definedName name="solver_typ" localSheetId="2" hidden="1">2</definedName>
    <definedName name="solver_val" localSheetId="1" hidden="1">0</definedName>
    <definedName name="solver_val" localSheetId="6" hidden="1">0</definedName>
    <definedName name="solver_val" localSheetId="4" hidden="1">0</definedName>
    <definedName name="solver_val" localSheetId="2" hidden="1">0</definedName>
    <definedName name="solver_ver" localSheetId="1" hidden="1">2</definedName>
    <definedName name="solver_ver" localSheetId="6" hidden="1">2</definedName>
    <definedName name="solver_ver" localSheetId="4" hidden="1">2</definedName>
    <definedName name="solver_ver" localSheetId="2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6"/>
  <c r="C37"/>
  <c r="D34"/>
  <c r="D37"/>
  <c r="E34"/>
  <c r="E37"/>
  <c r="F34"/>
  <c r="F37"/>
  <c r="C17"/>
  <c r="C20"/>
  <c r="D17"/>
  <c r="D20"/>
  <c r="E17"/>
  <c r="E20"/>
  <c r="F17"/>
  <c r="F20"/>
  <c r="F22"/>
  <c r="F27"/>
  <c r="F32"/>
  <c r="E22"/>
  <c r="E27"/>
  <c r="E32"/>
  <c r="D22"/>
  <c r="D27"/>
  <c r="D32"/>
  <c r="C22"/>
  <c r="C27"/>
  <c r="C32"/>
  <c r="F25"/>
  <c r="E25"/>
  <c r="D25"/>
  <c r="C25"/>
  <c r="I18"/>
  <c r="I19"/>
  <c r="I20"/>
  <c r="I21"/>
  <c r="I22"/>
  <c r="I23"/>
  <c r="I24"/>
  <c r="J18"/>
  <c r="J19"/>
  <c r="J20"/>
  <c r="J21"/>
  <c r="J22"/>
  <c r="J23"/>
  <c r="J24"/>
  <c r="K18"/>
  <c r="K19"/>
  <c r="K20"/>
  <c r="K21"/>
  <c r="K22"/>
  <c r="K23"/>
  <c r="K24"/>
  <c r="L18"/>
  <c r="L19"/>
  <c r="L20"/>
  <c r="L21"/>
  <c r="L22"/>
  <c r="L23"/>
  <c r="L24"/>
  <c r="M24"/>
  <c r="C24" i="2"/>
  <c r="I15"/>
  <c r="I16"/>
  <c r="I14"/>
  <c r="K15"/>
  <c r="K16"/>
  <c r="K14"/>
  <c r="E20"/>
  <c r="F20"/>
  <c r="G20"/>
  <c r="D20"/>
  <c r="E18"/>
  <c r="F18"/>
  <c r="G18"/>
  <c r="D18"/>
  <c r="K13" i="3"/>
  <c r="K8"/>
  <c r="K9"/>
  <c r="K10"/>
  <c r="K11"/>
  <c r="K12"/>
  <c r="K7"/>
  <c r="K5"/>
  <c r="F9" i="1"/>
  <c r="F8"/>
  <c r="F5"/>
</calcChain>
</file>

<file path=xl/comments1.xml><?xml version="1.0" encoding="utf-8"?>
<comments xmlns="http://schemas.openxmlformats.org/spreadsheetml/2006/main">
  <authors>
    <author>Author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Worker hire and fire are done before the start of the month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<sst xmlns="http://schemas.openxmlformats.org/spreadsheetml/2006/main" count="300" uniqueCount="169">
  <si>
    <t>X1</t>
  </si>
  <si>
    <t>X2</t>
  </si>
  <si>
    <t>Total cost</t>
  </si>
  <si>
    <t>&gt;=</t>
  </si>
  <si>
    <t>HIW</t>
  </si>
  <si>
    <t>HIM</t>
  </si>
  <si>
    <t>Microsoft Excel 14.4 Sensitivity Report</t>
  </si>
  <si>
    <t>Worksheet: [LP Solutions.xlsx]Minimization Problem</t>
  </si>
  <si>
    <t>Report Created: 5/8/2020 7:40:17 PM</t>
  </si>
  <si>
    <t xml:space="preserve"> Variable Cells 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</si>
  <si>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</si>
  <si>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</si>
  <si>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</si>
  <si>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</si>
  <si>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</si>
  <si>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</si>
  <si>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</si>
  <si>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</si>
  <si>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</si>
  <si>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</si>
  <si>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</si>
  <si>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</si>
  <si>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</si>
  <si>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</si>
  <si>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</si>
  <si>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</si>
  <si>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$C$6</t>
  </si>
  <si>
    <t>$D$6</t>
  </si>
  <si>
    <t>$F$8</t>
  </si>
  <si>
    <t>HIW Total cost</t>
  </si>
  <si>
    <t>$F$9</t>
  </si>
  <si>
    <t>HIM Total cost</t>
  </si>
  <si>
    <t>Xm</t>
  </si>
  <si>
    <t>Xt</t>
  </si>
  <si>
    <t>Xw</t>
  </si>
  <si>
    <t>Xth</t>
  </si>
  <si>
    <t>Xf</t>
  </si>
  <si>
    <t>Xs</t>
  </si>
  <si>
    <t>Xsu</t>
  </si>
  <si>
    <t>Total number</t>
  </si>
  <si>
    <t>Monday</t>
  </si>
  <si>
    <t>Tuesday</t>
  </si>
  <si>
    <t>Wednesday</t>
  </si>
  <si>
    <t>Thursday</t>
  </si>
  <si>
    <t>Friday</t>
  </si>
  <si>
    <t>Saturday</t>
  </si>
  <si>
    <t>Sunday</t>
  </si>
  <si>
    <t>Plant 1</t>
  </si>
  <si>
    <t>Warehouse 1</t>
  </si>
  <si>
    <t>Warehouse 2</t>
  </si>
  <si>
    <t>Warehouse 3</t>
  </si>
  <si>
    <t>Warehouse 4</t>
  </si>
  <si>
    <t>Plant 2</t>
  </si>
  <si>
    <t>Plant 3</t>
  </si>
  <si>
    <t>Transportation cost</t>
  </si>
  <si>
    <t>Supply</t>
  </si>
  <si>
    <t>Allocation</t>
  </si>
  <si>
    <t>Decision Variables</t>
  </si>
  <si>
    <t>LHS</t>
  </si>
  <si>
    <t>&lt;=</t>
  </si>
  <si>
    <t xml:space="preserve">TOTAL transportation cost </t>
  </si>
  <si>
    <t>Worksheet: [LP Solutions.xlsx]Transportation</t>
  </si>
  <si>
    <t>Report Created: 5/8/2020 7:55:39 PM</t>
  </si>
  <si>
    <t>$D$14</t>
  </si>
  <si>
    <t>Plant 1 Warehouse 1</t>
  </si>
  <si>
    <t>$E$14</t>
  </si>
  <si>
    <t>Plant 1 Warehouse 2</t>
  </si>
  <si>
    <t>$F$14</t>
  </si>
  <si>
    <t>Plant 1 Warehouse 3</t>
  </si>
  <si>
    <t>$G$14</t>
  </si>
  <si>
    <t>Plant 1 Warehouse 4</t>
  </si>
  <si>
    <t>$D$15</t>
  </si>
  <si>
    <t>Plant 2 Warehouse 1</t>
  </si>
  <si>
    <t>$E$15</t>
  </si>
  <si>
    <t>Plant 2 Warehouse 2</t>
  </si>
  <si>
    <t>$F$15</t>
  </si>
  <si>
    <t>Plant 2 Warehouse 3</t>
  </si>
  <si>
    <t>$G$15</t>
  </si>
  <si>
    <t>Plant 2 Warehouse 4</t>
  </si>
  <si>
    <t>$D$16</t>
  </si>
  <si>
    <t>Plant 3 Warehouse 1</t>
  </si>
  <si>
    <t>$E$16</t>
  </si>
  <si>
    <t>Plant 3 Warehouse 2</t>
  </si>
  <si>
    <t>$F$16</t>
  </si>
  <si>
    <t>Plant 3 Warehouse 3</t>
  </si>
  <si>
    <t>$G$16</t>
  </si>
  <si>
    <t>Plant 3 Warehouse 4</t>
  </si>
  <si>
    <t>$D$18</t>
  </si>
  <si>
    <t>LHS Warehouse 1</t>
  </si>
  <si>
    <t>$E$18</t>
  </si>
  <si>
    <t>LHS Warehouse 2</t>
  </si>
  <si>
    <t>$F$18</t>
  </si>
  <si>
    <t>LHS Warehouse 3</t>
  </si>
  <si>
    <t>$G$18</t>
  </si>
  <si>
    <t>LHS Warehouse 4</t>
  </si>
  <si>
    <t>$I$14</t>
  </si>
  <si>
    <t>Plant 1 LHS</t>
  </si>
  <si>
    <t>$I$15</t>
  </si>
  <si>
    <t>Plant 2 LHS</t>
  </si>
  <si>
    <t>$I$16</t>
  </si>
  <si>
    <t>Plant 3 LHS</t>
  </si>
  <si>
    <t>Initial inventory of detergents</t>
  </si>
  <si>
    <t>Initial number of workers</t>
  </si>
  <si>
    <t>Regular hours/worker/month</t>
  </si>
  <si>
    <t>Maximum OT hours/worker/month</t>
  </si>
  <si>
    <t>Hiring cost</t>
  </si>
  <si>
    <t>Firing Cost</t>
  </si>
  <si>
    <t>Regular wages/worker/month</t>
  </si>
  <si>
    <t>OT wage rate/hour</t>
  </si>
  <si>
    <t>Labor hours/packet of detergent</t>
  </si>
  <si>
    <t>RM cost/packet of detergent</t>
  </si>
  <si>
    <t>Holding Cost/packet of detergent/month</t>
  </si>
  <si>
    <t>Worker Plan</t>
  </si>
  <si>
    <t>Month 1</t>
  </si>
  <si>
    <t>Month 2</t>
  </si>
  <si>
    <t>Month 3</t>
  </si>
  <si>
    <t>Month 4</t>
  </si>
  <si>
    <t>Monetary Outputs</t>
  </si>
  <si>
    <t>Workers before the start of the month</t>
  </si>
  <si>
    <t>Workers hired</t>
  </si>
  <si>
    <t>Hiring Cost</t>
  </si>
  <si>
    <t>Workers fired</t>
  </si>
  <si>
    <t>Workers available in the month</t>
  </si>
  <si>
    <t>Regular Wages</t>
  </si>
  <si>
    <t>OT cost</t>
  </si>
  <si>
    <t>Regular time hours available</t>
  </si>
  <si>
    <t>RM Cost</t>
  </si>
  <si>
    <t>OT hours used</t>
  </si>
  <si>
    <t>Holding Cost</t>
  </si>
  <si>
    <t>Total</t>
  </si>
  <si>
    <t>Total hours for production</t>
  </si>
  <si>
    <t>Production Plan</t>
  </si>
  <si>
    <t>Number of detergent packets produced</t>
  </si>
  <si>
    <t>Production capacity</t>
  </si>
  <si>
    <t>Inventory after production</t>
  </si>
  <si>
    <t>Ending Inventory (after meeting demand)</t>
  </si>
  <si>
    <t>Worksheet: [LP Solutions.xlsx]Sheet6</t>
  </si>
  <si>
    <t>Report Created: 5/8/2020 8:05:33 PM</t>
  </si>
  <si>
    <t>$C$18</t>
  </si>
  <si>
    <t>Workers hired Month 1</t>
  </si>
  <si>
    <t>Workers hired Month 2</t>
  </si>
  <si>
    <t>Workers hired Month 3</t>
  </si>
  <si>
    <t>Workers hired Month 4</t>
  </si>
  <si>
    <t>$C$19</t>
  </si>
  <si>
    <t>Workers fired Month 1</t>
  </si>
  <si>
    <t>$D$19</t>
  </si>
  <si>
    <t>Workers fired Month 2</t>
  </si>
  <si>
    <t>$E$19</t>
  </si>
  <si>
    <t>Workers fired Month 3</t>
  </si>
  <si>
    <t>$F$19</t>
  </si>
  <si>
    <t>Workers fired Month 4</t>
  </si>
  <si>
    <t>$C$23</t>
  </si>
  <si>
    <t>OT hours used Month 1</t>
  </si>
  <si>
    <t>$D$23</t>
  </si>
  <si>
    <t>OT hours used Month 2</t>
  </si>
  <si>
    <t>$E$23</t>
  </si>
  <si>
    <t>OT hours used Month 3</t>
  </si>
  <si>
    <t>$F$23</t>
  </si>
  <si>
    <t>OT hours used Month 4</t>
  </si>
  <si>
    <t>$C$30</t>
  </si>
  <si>
    <t>Number of detergent packets produced &lt;=</t>
  </si>
  <si>
    <t>$D$30</t>
  </si>
  <si>
    <t>$E$30</t>
  </si>
  <si>
    <t>$F$30</t>
  </si>
  <si>
    <t>$C$34</t>
  </si>
  <si>
    <t>Inventory after production &lt;=</t>
  </si>
  <si>
    <t>$D$34</t>
  </si>
  <si>
    <t>$E$34</t>
  </si>
  <si>
    <t>$F$34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</si>
</sst>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2" borderId="5" xfId="0" applyFill="1" applyBorder="1"/>
    <xf numFmtId="0" fontId="5" fillId="0" borderId="0" xfId="0" applyFont="1"/>
    <xf numFmtId="0" fontId="0" fillId="3" borderId="0" xfId="0" applyFill="1"/>
    <xf numFmtId="0" fontId="5" fillId="0" borderId="0" xfId="0" applyFont="1" applyFill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showGridLines="0" workbookViewId="0">
      <selection sqref="A1:A3"/>
    </sheetView>
  </sheetViews>
  <sheetFormatPr defaultColWidth="11" defaultRowHeight="15.75"/>
  <cols>
    <col min="1" max="1" width="2.375" customWidth="1"/>
    <col min="2" max="2" width="5.5" bestFit="1" customWidth="1"/>
    <col min="3" max="3" width="13.125" bestFit="1" customWidth="1"/>
    <col min="4" max="4" width="6" customWidth="1"/>
    <col min="5" max="5" width="8.5" bestFit="1" customWidth="1"/>
    <col min="6" max="6" width="10.125" bestFit="1" customWidth="1"/>
    <col min="7" max="7" width="9.5" customWidth="1"/>
    <col min="8" max="8" width="12.125" bestFit="1" customWidth="1"/>
  </cols>
  <sheetData>
    <row r="1" spans="1:8">
      <c r="A1" s="2" t="s">
        <v>6</v>
      </c>
    </row>
    <row r="2" spans="1:8">
      <c r="A2" s="2" t="s">
        <v>7</v>
      </c>
    </row>
    <row r="3" spans="1:8">
      <c r="A3" s="2" t="s">
        <v>8</v>
      </c>
    </row>
    <row r="6" spans="1:8" ht="16.5" thickBot="1">
      <c r="A6" t="s">
        <v>9</v>
      </c>
    </row>
    <row r="7" spans="1:8">
      <c r="B7" s="5"/>
      <c r="C7" s="5"/>
      <c r="D7" s="5" t="s">
        <v>12</v>
      </c>
      <c r="E7" s="5" t="s">
        <v>14</v>
      </c>
      <c r="F7" s="5" t="s">
        <v>16</v>
      </c>
      <c r="G7" s="5" t="s">
        <v>18</v>
      </c>
      <c r="H7" s="5" t="s">
        <v>18</v>
      </c>
    </row>
    <row r="8" spans="1:8" ht="16.5" thickBot="1">
      <c r="B8" s="6" t="s">
        <v>10</v>
      </c>
      <c r="C8" s="6" t="s">
        <v>11</v>
      </c>
      <c r="D8" s="6" t="s">
        <v>13</v>
      </c>
      <c r="E8" s="6" t="s">
        <v>15</v>
      </c>
      <c r="F8" s="6" t="s">
        <v>17</v>
      </c>
      <c r="G8" s="6" t="s">
        <v>19</v>
      </c>
      <c r="H8" s="6" t="s">
        <v>20</v>
      </c>
    </row>
    <row r="9" spans="1:8">
      <c r="B9" s="3" t="s">
        <v>26</v>
      </c>
      <c r="C9" s="3" t="s">
        <v>0</v>
      </c>
      <c r="D9" s="3">
        <v>3.6</v>
      </c>
      <c r="E9" s="3">
        <v>0</v>
      </c>
      <c r="F9" s="3">
        <v>50000</v>
      </c>
      <c r="G9" s="3">
        <v>300000</v>
      </c>
      <c r="H9" s="3">
        <v>33333.333333333336</v>
      </c>
    </row>
    <row r="10" spans="1:8" ht="16.5" thickBot="1">
      <c r="B10" s="4" t="s">
        <v>27</v>
      </c>
      <c r="C10" s="4" t="s">
        <v>1</v>
      </c>
      <c r="D10" s="4">
        <v>1.4</v>
      </c>
      <c r="E10" s="4">
        <v>0</v>
      </c>
      <c r="F10" s="4">
        <v>100000</v>
      </c>
      <c r="G10" s="4">
        <v>200000.00000000003</v>
      </c>
      <c r="H10" s="4">
        <v>85714.28571428571</v>
      </c>
    </row>
    <row r="12" spans="1:8" ht="16.5" thickBot="1">
      <c r="A12" t="s">
        <v>21</v>
      </c>
    </row>
    <row r="13" spans="1:8">
      <c r="B13" s="5"/>
      <c r="C13" s="5"/>
      <c r="D13" s="5" t="s">
        <v>12</v>
      </c>
      <c r="E13" s="5" t="s">
        <v>22</v>
      </c>
      <c r="F13" s="5" t="s">
        <v>24</v>
      </c>
      <c r="G13" s="5" t="s">
        <v>18</v>
      </c>
      <c r="H13" s="5" t="s">
        <v>18</v>
      </c>
    </row>
    <row r="14" spans="1:8" ht="16.5" thickBot="1">
      <c r="B14" s="6" t="s">
        <v>10</v>
      </c>
      <c r="C14" s="6" t="s">
        <v>11</v>
      </c>
      <c r="D14" s="6" t="s">
        <v>13</v>
      </c>
      <c r="E14" s="6" t="s">
        <v>23</v>
      </c>
      <c r="F14" s="6" t="s">
        <v>25</v>
      </c>
      <c r="G14" s="6" t="s">
        <v>19</v>
      </c>
      <c r="H14" s="6" t="s">
        <v>20</v>
      </c>
    </row>
    <row r="15" spans="1:8">
      <c r="B15" s="3" t="s">
        <v>28</v>
      </c>
      <c r="C15" s="3" t="s">
        <v>29</v>
      </c>
      <c r="D15" s="3">
        <v>28</v>
      </c>
      <c r="E15" s="3">
        <v>5000</v>
      </c>
      <c r="F15" s="3">
        <v>28</v>
      </c>
      <c r="G15" s="3">
        <v>56</v>
      </c>
      <c r="H15" s="3">
        <v>24</v>
      </c>
    </row>
    <row r="16" spans="1:8" ht="16.5" thickBot="1">
      <c r="B16" s="4" t="s">
        <v>30</v>
      </c>
      <c r="C16" s="4" t="s">
        <v>31</v>
      </c>
      <c r="D16" s="4">
        <v>23.999999999999996</v>
      </c>
      <c r="E16" s="4">
        <v>7499.9999999999991</v>
      </c>
      <c r="F16" s="4">
        <v>24</v>
      </c>
      <c r="G16" s="4">
        <v>144.00000000000003</v>
      </c>
      <c r="H16" s="4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4:H9"/>
  <sheetViews>
    <sheetView workbookViewId="0">
      <selection activeCell="B10" sqref="B10"/>
    </sheetView>
  </sheetViews>
  <sheetFormatPr defaultColWidth="11" defaultRowHeight="15.75"/>
  <sheetData>
    <row r="4" spans="2:8">
      <c r="C4" t="s">
        <v>0</v>
      </c>
      <c r="D4" t="s">
        <v>1</v>
      </c>
      <c r="F4" t="s">
        <v>2</v>
      </c>
    </row>
    <row r="5" spans="2:8">
      <c r="C5">
        <v>50000</v>
      </c>
      <c r="D5">
        <v>100000</v>
      </c>
      <c r="F5">
        <f>SUMPRODUCT(C5:D5,C$6:D$6)</f>
        <v>320000</v>
      </c>
    </row>
    <row r="6" spans="2:8">
      <c r="C6" s="1">
        <v>3.6</v>
      </c>
      <c r="D6" s="1">
        <v>1.4</v>
      </c>
    </row>
    <row r="8" spans="2:8">
      <c r="B8" t="s">
        <v>4</v>
      </c>
      <c r="C8">
        <v>7</v>
      </c>
      <c r="D8">
        <v>2</v>
      </c>
      <c r="F8">
        <f t="shared" ref="F8:F9" si="0">SUMPRODUCT(C8:D8,C$6:D$6)</f>
        <v>28</v>
      </c>
      <c r="G8" t="s">
        <v>3</v>
      </c>
      <c r="H8">
        <v>28</v>
      </c>
    </row>
    <row r="9" spans="2:8">
      <c r="B9" t="s">
        <v>5</v>
      </c>
      <c r="C9">
        <v>2</v>
      </c>
      <c r="D9">
        <v>12</v>
      </c>
      <c r="F9">
        <f t="shared" si="0"/>
        <v>23.999999999999996</v>
      </c>
      <c r="G9" t="s">
        <v>3</v>
      </c>
      <c r="H9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4:M13"/>
  <sheetViews>
    <sheetView tabSelected="1" workbookViewId="0">
      <selection activeCell="J22" sqref="J22"/>
    </sheetView>
  </sheetViews>
  <sheetFormatPr defaultColWidth="11" defaultRowHeight="15.75"/>
  <sheetData>
    <row r="4" spans="2:13"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K4" t="s">
        <v>39</v>
      </c>
    </row>
    <row r="5" spans="2:13">
      <c r="C5" s="1">
        <v>7.333333333333333</v>
      </c>
      <c r="D5" s="1">
        <v>0</v>
      </c>
      <c r="E5" s="1">
        <v>3.333333333333333</v>
      </c>
      <c r="F5" s="1">
        <v>0</v>
      </c>
      <c r="G5" s="1">
        <v>6.3333333333333339</v>
      </c>
      <c r="H5" s="1">
        <v>5.3333333333333339</v>
      </c>
      <c r="I5" s="1">
        <v>0</v>
      </c>
      <c r="K5">
        <f>SUM(C5:I5)</f>
        <v>22.333333333333336</v>
      </c>
    </row>
    <row r="7" spans="2:13">
      <c r="B7" t="s">
        <v>40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K7">
        <f>SUMPRODUCT(C$5:I$5,C7:I7)</f>
        <v>17</v>
      </c>
      <c r="L7" t="s">
        <v>3</v>
      </c>
      <c r="M7">
        <v>17</v>
      </c>
    </row>
    <row r="8" spans="2:13">
      <c r="B8" t="s">
        <v>41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K8">
        <f t="shared" ref="K8:K12" si="0">SUMPRODUCT(C$5:I$5,C8:I8)</f>
        <v>15.000000000000002</v>
      </c>
      <c r="L8" t="s">
        <v>3</v>
      </c>
      <c r="M8">
        <v>13</v>
      </c>
    </row>
    <row r="9" spans="2:13">
      <c r="B9" t="s">
        <v>42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K9">
        <f t="shared" si="0"/>
        <v>15.000000000000002</v>
      </c>
      <c r="L9" t="s">
        <v>3</v>
      </c>
      <c r="M9">
        <v>15</v>
      </c>
    </row>
    <row r="10" spans="2:13">
      <c r="B10" t="s">
        <v>43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K10">
        <f t="shared" si="0"/>
        <v>19</v>
      </c>
      <c r="L10" t="s">
        <v>3</v>
      </c>
      <c r="M10">
        <v>19</v>
      </c>
    </row>
    <row r="11" spans="2:13">
      <c r="B11" t="s">
        <v>44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K11">
        <f t="shared" si="0"/>
        <v>19</v>
      </c>
      <c r="L11" t="s">
        <v>3</v>
      </c>
      <c r="M11">
        <v>14</v>
      </c>
    </row>
    <row r="12" spans="2:13">
      <c r="B12" t="s">
        <v>45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K12">
        <f t="shared" si="0"/>
        <v>16</v>
      </c>
      <c r="L12" t="s">
        <v>3</v>
      </c>
      <c r="M12">
        <v>16</v>
      </c>
    </row>
    <row r="13" spans="2:13">
      <c r="B13" t="s">
        <v>46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K13">
        <f>SUMPRODUCT(C$5:I$5,C13:I13)</f>
        <v>17</v>
      </c>
      <c r="L13" t="s">
        <v>3</v>
      </c>
      <c r="M13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showGridLines="0" workbookViewId="0">
      <selection sqref="A1:A3"/>
    </sheetView>
  </sheetViews>
  <sheetFormatPr defaultColWidth="11" defaultRowHeight="15.75"/>
  <cols>
    <col min="1" max="1" width="2.375" customWidth="1"/>
    <col min="2" max="2" width="6.5" bestFit="1" customWidth="1"/>
    <col min="3" max="3" width="18.125" bestFit="1" customWidth="1"/>
    <col min="4" max="4" width="6" customWidth="1"/>
    <col min="5" max="5" width="8.5" bestFit="1" customWidth="1"/>
    <col min="6" max="6" width="10.125" bestFit="1" customWidth="1"/>
    <col min="7" max="8" width="9.5" customWidth="1"/>
  </cols>
  <sheetData>
    <row r="1" spans="1:8">
      <c r="A1" s="2" t="s">
        <v>6</v>
      </c>
    </row>
    <row r="2" spans="1:8">
      <c r="A2" s="2" t="s">
        <v>61</v>
      </c>
    </row>
    <row r="3" spans="1:8">
      <c r="A3" s="2" t="s">
        <v>62</v>
      </c>
    </row>
    <row r="6" spans="1:8" ht="16.5" thickBot="1">
      <c r="A6" t="s">
        <v>9</v>
      </c>
    </row>
    <row r="7" spans="1:8">
      <c r="B7" s="5"/>
      <c r="C7" s="5"/>
      <c r="D7" s="5" t="s">
        <v>12</v>
      </c>
      <c r="E7" s="5" t="s">
        <v>14</v>
      </c>
      <c r="F7" s="5" t="s">
        <v>16</v>
      </c>
      <c r="G7" s="5" t="s">
        <v>18</v>
      </c>
      <c r="H7" s="5" t="s">
        <v>18</v>
      </c>
    </row>
    <row r="8" spans="1:8" ht="16.5" thickBot="1">
      <c r="B8" s="6" t="s">
        <v>10</v>
      </c>
      <c r="C8" s="6" t="s">
        <v>11</v>
      </c>
      <c r="D8" s="6" t="s">
        <v>13</v>
      </c>
      <c r="E8" s="6" t="s">
        <v>15</v>
      </c>
      <c r="F8" s="6" t="s">
        <v>17</v>
      </c>
      <c r="G8" s="6" t="s">
        <v>19</v>
      </c>
      <c r="H8" s="6" t="s">
        <v>20</v>
      </c>
    </row>
    <row r="9" spans="1:8">
      <c r="B9" s="3" t="s">
        <v>63</v>
      </c>
      <c r="C9" s="3" t="s">
        <v>64</v>
      </c>
      <c r="D9" s="3">
        <v>0</v>
      </c>
      <c r="E9" s="3">
        <v>15</v>
      </c>
      <c r="F9" s="3">
        <v>464</v>
      </c>
      <c r="G9" s="3">
        <v>1E+30</v>
      </c>
      <c r="H9" s="3">
        <v>15</v>
      </c>
    </row>
    <row r="10" spans="1:8">
      <c r="B10" s="3" t="s">
        <v>65</v>
      </c>
      <c r="C10" s="3" t="s">
        <v>66</v>
      </c>
      <c r="D10" s="3">
        <v>20</v>
      </c>
      <c r="E10" s="3">
        <v>0</v>
      </c>
      <c r="F10" s="3">
        <v>513</v>
      </c>
      <c r="G10" s="3">
        <v>15</v>
      </c>
      <c r="H10" s="3">
        <v>21</v>
      </c>
    </row>
    <row r="11" spans="1:8">
      <c r="B11" s="3" t="s">
        <v>67</v>
      </c>
      <c r="C11" s="3" t="s">
        <v>68</v>
      </c>
      <c r="D11" s="3">
        <v>0</v>
      </c>
      <c r="E11" s="3">
        <v>84</v>
      </c>
      <c r="F11" s="3">
        <v>654</v>
      </c>
      <c r="G11" s="3">
        <v>1E+30</v>
      </c>
      <c r="H11" s="3">
        <v>84</v>
      </c>
    </row>
    <row r="12" spans="1:8">
      <c r="B12" s="3" t="s">
        <v>69</v>
      </c>
      <c r="C12" s="3" t="s">
        <v>70</v>
      </c>
      <c r="D12" s="3">
        <v>55</v>
      </c>
      <c r="E12" s="3">
        <v>0</v>
      </c>
      <c r="F12" s="3">
        <v>867</v>
      </c>
      <c r="G12" s="3">
        <v>21</v>
      </c>
      <c r="H12" s="3">
        <v>182</v>
      </c>
    </row>
    <row r="13" spans="1:8">
      <c r="B13" s="3" t="s">
        <v>71</v>
      </c>
      <c r="C13" s="3" t="s">
        <v>72</v>
      </c>
      <c r="D13" s="3">
        <v>80</v>
      </c>
      <c r="E13" s="3">
        <v>0</v>
      </c>
      <c r="F13" s="3">
        <v>352</v>
      </c>
      <c r="G13" s="3">
        <v>15</v>
      </c>
      <c r="H13" s="3">
        <v>449</v>
      </c>
    </row>
    <row r="14" spans="1:8">
      <c r="B14" s="3" t="s">
        <v>73</v>
      </c>
      <c r="C14" s="3" t="s">
        <v>74</v>
      </c>
      <c r="D14" s="3">
        <v>45</v>
      </c>
      <c r="E14" s="3">
        <v>0</v>
      </c>
      <c r="F14" s="3">
        <v>416</v>
      </c>
      <c r="G14" s="3">
        <v>21</v>
      </c>
      <c r="H14" s="3">
        <v>15</v>
      </c>
    </row>
    <row r="15" spans="1:8">
      <c r="B15" s="3" t="s">
        <v>75</v>
      </c>
      <c r="C15" s="3" t="s">
        <v>76</v>
      </c>
      <c r="D15" s="3">
        <v>0</v>
      </c>
      <c r="E15" s="3">
        <v>217</v>
      </c>
      <c r="F15" s="3">
        <v>690</v>
      </c>
      <c r="G15" s="3">
        <v>1E+30</v>
      </c>
      <c r="H15" s="3">
        <v>217</v>
      </c>
    </row>
    <row r="16" spans="1:8">
      <c r="B16" s="3" t="s">
        <v>77</v>
      </c>
      <c r="C16" s="3" t="s">
        <v>78</v>
      </c>
      <c r="D16" s="3">
        <v>0</v>
      </c>
      <c r="E16" s="3">
        <v>21</v>
      </c>
      <c r="F16" s="3">
        <v>791</v>
      </c>
      <c r="G16" s="3">
        <v>1E+30</v>
      </c>
      <c r="H16" s="3">
        <v>21</v>
      </c>
    </row>
    <row r="17" spans="1:8">
      <c r="B17" s="3" t="s">
        <v>79</v>
      </c>
      <c r="C17" s="3" t="s">
        <v>80</v>
      </c>
      <c r="D17" s="3">
        <v>0</v>
      </c>
      <c r="E17" s="3">
        <v>728</v>
      </c>
      <c r="F17" s="3">
        <v>995</v>
      </c>
      <c r="G17" s="3">
        <v>1E+30</v>
      </c>
      <c r="H17" s="3">
        <v>728</v>
      </c>
    </row>
    <row r="18" spans="1:8">
      <c r="B18" s="3" t="s">
        <v>81</v>
      </c>
      <c r="C18" s="3" t="s">
        <v>82</v>
      </c>
      <c r="D18" s="3">
        <v>0</v>
      </c>
      <c r="E18" s="3">
        <v>351</v>
      </c>
      <c r="F18" s="3">
        <v>682</v>
      </c>
      <c r="G18" s="3">
        <v>1E+30</v>
      </c>
      <c r="H18" s="3">
        <v>351</v>
      </c>
    </row>
    <row r="19" spans="1:8">
      <c r="B19" s="3" t="s">
        <v>83</v>
      </c>
      <c r="C19" s="3" t="s">
        <v>84</v>
      </c>
      <c r="D19" s="3">
        <v>70</v>
      </c>
      <c r="E19" s="3">
        <v>0</v>
      </c>
      <c r="F19" s="3">
        <v>388</v>
      </c>
      <c r="G19" s="3">
        <v>84</v>
      </c>
      <c r="H19" s="3">
        <v>570</v>
      </c>
    </row>
    <row r="20" spans="1:8" ht="16.5" thickBot="1">
      <c r="B20" s="4" t="s">
        <v>85</v>
      </c>
      <c r="C20" s="4" t="s">
        <v>86</v>
      </c>
      <c r="D20" s="4">
        <v>30</v>
      </c>
      <c r="E20" s="4">
        <v>0</v>
      </c>
      <c r="F20" s="4">
        <v>685</v>
      </c>
      <c r="G20" s="4">
        <v>182</v>
      </c>
      <c r="H20" s="4">
        <v>84</v>
      </c>
    </row>
    <row r="22" spans="1:8" ht="16.5" thickBot="1">
      <c r="A22" t="s">
        <v>21</v>
      </c>
    </row>
    <row r="23" spans="1:8">
      <c r="B23" s="5"/>
      <c r="C23" s="5"/>
      <c r="D23" s="5" t="s">
        <v>12</v>
      </c>
      <c r="E23" s="5" t="s">
        <v>22</v>
      </c>
      <c r="F23" s="5" t="s">
        <v>24</v>
      </c>
      <c r="G23" s="5" t="s">
        <v>18</v>
      </c>
      <c r="H23" s="5" t="s">
        <v>18</v>
      </c>
    </row>
    <row r="24" spans="1:8" ht="16.5" thickBot="1">
      <c r="B24" s="6" t="s">
        <v>10</v>
      </c>
      <c r="C24" s="6" t="s">
        <v>11</v>
      </c>
      <c r="D24" s="6" t="s">
        <v>13</v>
      </c>
      <c r="E24" s="6" t="s">
        <v>23</v>
      </c>
      <c r="F24" s="6" t="s">
        <v>25</v>
      </c>
      <c r="G24" s="6" t="s">
        <v>19</v>
      </c>
      <c r="H24" s="6" t="s">
        <v>20</v>
      </c>
    </row>
    <row r="25" spans="1:8">
      <c r="B25" s="3" t="s">
        <v>87</v>
      </c>
      <c r="C25" s="3" t="s">
        <v>88</v>
      </c>
      <c r="D25" s="3">
        <v>80</v>
      </c>
      <c r="E25" s="3">
        <v>449</v>
      </c>
      <c r="F25" s="3">
        <v>80</v>
      </c>
      <c r="G25" s="3">
        <v>0</v>
      </c>
      <c r="H25" s="3">
        <v>20</v>
      </c>
    </row>
    <row r="26" spans="1:8">
      <c r="B26" s="3" t="s">
        <v>89</v>
      </c>
      <c r="C26" s="3" t="s">
        <v>90</v>
      </c>
      <c r="D26" s="3">
        <v>65</v>
      </c>
      <c r="E26" s="3">
        <v>513</v>
      </c>
      <c r="F26" s="3">
        <v>65</v>
      </c>
      <c r="G26" s="3">
        <v>0</v>
      </c>
      <c r="H26" s="3">
        <v>20</v>
      </c>
    </row>
    <row r="27" spans="1:8">
      <c r="B27" s="3" t="s">
        <v>91</v>
      </c>
      <c r="C27" s="3" t="s">
        <v>92</v>
      </c>
      <c r="D27" s="3">
        <v>70</v>
      </c>
      <c r="E27" s="3">
        <v>570</v>
      </c>
      <c r="F27" s="3">
        <v>70</v>
      </c>
      <c r="G27" s="3">
        <v>0</v>
      </c>
      <c r="H27" s="3">
        <v>55</v>
      </c>
    </row>
    <row r="28" spans="1:8">
      <c r="B28" s="3" t="s">
        <v>93</v>
      </c>
      <c r="C28" s="3" t="s">
        <v>94</v>
      </c>
      <c r="D28" s="3">
        <v>85</v>
      </c>
      <c r="E28" s="3">
        <v>867</v>
      </c>
      <c r="F28" s="3">
        <v>85</v>
      </c>
      <c r="G28" s="3">
        <v>0</v>
      </c>
      <c r="H28" s="3">
        <v>55</v>
      </c>
    </row>
    <row r="29" spans="1:8">
      <c r="B29" s="3" t="s">
        <v>95</v>
      </c>
      <c r="C29" s="3" t="s">
        <v>96</v>
      </c>
      <c r="D29" s="3">
        <v>75</v>
      </c>
      <c r="E29" s="3">
        <v>0</v>
      </c>
      <c r="F29" s="3">
        <v>75</v>
      </c>
      <c r="G29" s="3">
        <v>1E+30</v>
      </c>
      <c r="H29" s="3">
        <v>0</v>
      </c>
    </row>
    <row r="30" spans="1:8">
      <c r="B30" s="3" t="s">
        <v>97</v>
      </c>
      <c r="C30" s="3" t="s">
        <v>98</v>
      </c>
      <c r="D30" s="3">
        <v>125</v>
      </c>
      <c r="E30" s="3">
        <v>-97</v>
      </c>
      <c r="F30" s="3">
        <v>125</v>
      </c>
      <c r="G30" s="3">
        <v>20</v>
      </c>
      <c r="H30" s="3">
        <v>0</v>
      </c>
    </row>
    <row r="31" spans="1:8" ht="16.5" thickBot="1">
      <c r="B31" s="4" t="s">
        <v>99</v>
      </c>
      <c r="C31" s="4" t="s">
        <v>100</v>
      </c>
      <c r="D31" s="4">
        <v>100</v>
      </c>
      <c r="E31" s="4">
        <v>-182</v>
      </c>
      <c r="F31" s="4">
        <v>100</v>
      </c>
      <c r="G31" s="4">
        <v>55</v>
      </c>
      <c r="H31" s="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C3:K24"/>
  <sheetViews>
    <sheetView workbookViewId="0">
      <selection activeCell="C25" sqref="C25"/>
    </sheetView>
  </sheetViews>
  <sheetFormatPr defaultColWidth="11" defaultRowHeight="15.75"/>
  <cols>
    <col min="4" max="7" width="12" bestFit="1" customWidth="1"/>
  </cols>
  <sheetData>
    <row r="3" spans="3:11">
      <c r="D3" s="11" t="s">
        <v>54</v>
      </c>
      <c r="E3" s="11"/>
      <c r="F3" s="11"/>
      <c r="G3" s="11"/>
    </row>
    <row r="4" spans="3:11">
      <c r="D4" t="s">
        <v>48</v>
      </c>
      <c r="E4" t="s">
        <v>49</v>
      </c>
      <c r="F4" t="s">
        <v>50</v>
      </c>
      <c r="G4" t="s">
        <v>51</v>
      </c>
      <c r="I4" t="s">
        <v>55</v>
      </c>
    </row>
    <row r="5" spans="3:11">
      <c r="C5" t="s">
        <v>47</v>
      </c>
      <c r="D5">
        <v>464</v>
      </c>
      <c r="E5">
        <v>513</v>
      </c>
      <c r="F5">
        <v>654</v>
      </c>
      <c r="G5">
        <v>867</v>
      </c>
      <c r="I5">
        <v>75</v>
      </c>
    </row>
    <row r="6" spans="3:11">
      <c r="C6" t="s">
        <v>52</v>
      </c>
      <c r="D6">
        <v>352</v>
      </c>
      <c r="E6">
        <v>416</v>
      </c>
      <c r="F6">
        <v>690</v>
      </c>
      <c r="G6">
        <v>791</v>
      </c>
      <c r="I6">
        <v>125</v>
      </c>
    </row>
    <row r="7" spans="3:11">
      <c r="C7" t="s">
        <v>53</v>
      </c>
      <c r="D7">
        <v>995</v>
      </c>
      <c r="E7">
        <v>682</v>
      </c>
      <c r="F7">
        <v>388</v>
      </c>
      <c r="G7">
        <v>685</v>
      </c>
      <c r="I7">
        <v>100</v>
      </c>
    </row>
    <row r="9" spans="3:11">
      <c r="C9" t="s">
        <v>56</v>
      </c>
      <c r="D9">
        <v>80</v>
      </c>
      <c r="E9">
        <v>65</v>
      </c>
      <c r="F9">
        <v>70</v>
      </c>
      <c r="G9">
        <v>85</v>
      </c>
    </row>
    <row r="12" spans="3:11">
      <c r="D12" s="11" t="s">
        <v>57</v>
      </c>
      <c r="E12" s="11"/>
      <c r="F12" s="11"/>
      <c r="G12" s="11"/>
    </row>
    <row r="13" spans="3:11">
      <c r="D13" t="s">
        <v>48</v>
      </c>
      <c r="E13" t="s">
        <v>49</v>
      </c>
      <c r="F13" t="s">
        <v>50</v>
      </c>
      <c r="G13" t="s">
        <v>51</v>
      </c>
      <c r="I13" t="s">
        <v>58</v>
      </c>
      <c r="K13" t="s">
        <v>55</v>
      </c>
    </row>
    <row r="14" spans="3:11">
      <c r="C14" t="s">
        <v>47</v>
      </c>
      <c r="D14" s="7">
        <v>0</v>
      </c>
      <c r="E14" s="7">
        <v>20</v>
      </c>
      <c r="F14" s="7">
        <v>0</v>
      </c>
      <c r="G14" s="7">
        <v>55</v>
      </c>
      <c r="I14">
        <f>SUM(D14:G14)</f>
        <v>75</v>
      </c>
      <c r="J14" t="s">
        <v>59</v>
      </c>
      <c r="K14">
        <f>I5</f>
        <v>75</v>
      </c>
    </row>
    <row r="15" spans="3:11">
      <c r="C15" t="s">
        <v>52</v>
      </c>
      <c r="D15" s="7">
        <v>80</v>
      </c>
      <c r="E15" s="7">
        <v>45</v>
      </c>
      <c r="F15" s="7">
        <v>0</v>
      </c>
      <c r="G15" s="7">
        <v>0</v>
      </c>
      <c r="I15">
        <f t="shared" ref="I15:I16" si="0">SUM(D15:G15)</f>
        <v>125</v>
      </c>
      <c r="J15" t="s">
        <v>59</v>
      </c>
      <c r="K15">
        <f t="shared" ref="K15:K16" si="1">I6</f>
        <v>125</v>
      </c>
    </row>
    <row r="16" spans="3:11">
      <c r="C16" t="s">
        <v>53</v>
      </c>
      <c r="D16" s="7">
        <v>0</v>
      </c>
      <c r="E16" s="7">
        <v>0</v>
      </c>
      <c r="F16" s="7">
        <v>70</v>
      </c>
      <c r="G16" s="7">
        <v>30</v>
      </c>
      <c r="I16">
        <f t="shared" si="0"/>
        <v>100</v>
      </c>
      <c r="J16" t="s">
        <v>59</v>
      </c>
      <c r="K16">
        <f t="shared" si="1"/>
        <v>100</v>
      </c>
    </row>
    <row r="18" spans="3:7">
      <c r="C18" t="s">
        <v>58</v>
      </c>
      <c r="D18">
        <f>SUM(D14:D16)</f>
        <v>80</v>
      </c>
      <c r="E18">
        <f t="shared" ref="E18:G18" si="2">SUM(E14:E16)</f>
        <v>65</v>
      </c>
      <c r="F18">
        <f t="shared" si="2"/>
        <v>70</v>
      </c>
      <c r="G18">
        <f t="shared" si="2"/>
        <v>85</v>
      </c>
    </row>
    <row r="19" spans="3:7">
      <c r="D19" t="s">
        <v>3</v>
      </c>
      <c r="E19" t="s">
        <v>3</v>
      </c>
      <c r="F19" t="s">
        <v>3</v>
      </c>
      <c r="G19" t="s">
        <v>3</v>
      </c>
    </row>
    <row r="20" spans="3:7">
      <c r="C20" t="s">
        <v>56</v>
      </c>
      <c r="D20">
        <f>D9</f>
        <v>80</v>
      </c>
      <c r="E20">
        <f t="shared" ref="E20:G20" si="3">E9</f>
        <v>65</v>
      </c>
      <c r="F20">
        <f t="shared" si="3"/>
        <v>70</v>
      </c>
      <c r="G20">
        <f t="shared" si="3"/>
        <v>85</v>
      </c>
    </row>
    <row r="23" spans="3:7">
      <c r="C23" t="s">
        <v>60</v>
      </c>
    </row>
    <row r="24" spans="3:7">
      <c r="C24">
        <f>SUMPRODUCT(D14:G16,D5:G7)</f>
        <v>152535</v>
      </c>
    </row>
  </sheetData>
  <mergeCells count="2">
    <mergeCell ref="D3:G3"/>
    <mergeCell ref="D12:G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H40"/>
  <sheetViews>
    <sheetView showGridLines="0" workbookViewId="0">
      <selection sqref="A1:A3"/>
    </sheetView>
  </sheetViews>
  <sheetFormatPr defaultColWidth="11" defaultRowHeight="15.75"/>
  <cols>
    <col min="1" max="1" width="2.375" customWidth="1"/>
    <col min="2" max="2" width="6.5" bestFit="1" customWidth="1"/>
    <col min="3" max="3" width="36" bestFit="1" customWidth="1"/>
    <col min="4" max="4" width="6.125" bestFit="1" customWidth="1"/>
    <col min="5" max="5" width="8.5" bestFit="1" customWidth="1"/>
    <col min="6" max="6" width="10.125" bestFit="1" customWidth="1"/>
    <col min="7" max="7" width="9.5" customWidth="1"/>
    <col min="8" max="8" width="12.125" bestFit="1" customWidth="1"/>
  </cols>
  <sheetData>
    <row r="1" spans="1:8">
      <c r="A1" s="2" t="s">
        <v>6</v>
      </c>
    </row>
    <row r="2" spans="1:8">
      <c r="A2" s="2" t="s">
        <v>136</v>
      </c>
    </row>
    <row r="3" spans="1:8">
      <c r="A3" s="2" t="s">
        <v>137</v>
      </c>
    </row>
    <row r="6" spans="1:8" ht="16.5" thickBot="1">
      <c r="A6" t="s">
        <v>9</v>
      </c>
    </row>
    <row r="7" spans="1:8">
      <c r="B7" s="5"/>
      <c r="C7" s="5"/>
      <c r="D7" s="5" t="s">
        <v>12</v>
      </c>
      <c r="E7" s="5" t="s">
        <v>14</v>
      </c>
      <c r="F7" s="5" t="s">
        <v>16</v>
      </c>
      <c r="G7" s="5" t="s">
        <v>18</v>
      </c>
      <c r="H7" s="5" t="s">
        <v>18</v>
      </c>
    </row>
    <row r="8" spans="1:8" ht="16.5" thickBot="1">
      <c r="B8" s="6" t="s">
        <v>10</v>
      </c>
      <c r="C8" s="6" t="s">
        <v>11</v>
      </c>
      <c r="D8" s="6" t="s">
        <v>13</v>
      </c>
      <c r="E8" s="6" t="s">
        <v>15</v>
      </c>
      <c r="F8" s="6" t="s">
        <v>17</v>
      </c>
      <c r="G8" s="6" t="s">
        <v>19</v>
      </c>
      <c r="H8" s="6" t="s">
        <v>20</v>
      </c>
    </row>
    <row r="9" spans="1:8">
      <c r="B9" s="3" t="s">
        <v>138</v>
      </c>
      <c r="C9" s="3" t="s">
        <v>139</v>
      </c>
      <c r="D9" s="3">
        <v>0</v>
      </c>
      <c r="E9" s="3">
        <v>3600</v>
      </c>
      <c r="F9" s="3">
        <v>7600</v>
      </c>
      <c r="G9" s="3">
        <v>1E+30</v>
      </c>
      <c r="H9" s="3">
        <v>3600</v>
      </c>
    </row>
    <row r="10" spans="1:8">
      <c r="B10" s="3" t="s">
        <v>87</v>
      </c>
      <c r="C10" s="3" t="s">
        <v>140</v>
      </c>
      <c r="D10" s="3">
        <v>0</v>
      </c>
      <c r="E10" s="3">
        <v>3540</v>
      </c>
      <c r="F10" s="3">
        <v>6100</v>
      </c>
      <c r="G10" s="3">
        <v>1E+30</v>
      </c>
      <c r="H10" s="3">
        <v>3540</v>
      </c>
    </row>
    <row r="11" spans="1:8">
      <c r="B11" s="3" t="s">
        <v>89</v>
      </c>
      <c r="C11" s="3" t="s">
        <v>141</v>
      </c>
      <c r="D11" s="3">
        <v>0</v>
      </c>
      <c r="E11" s="3">
        <v>3600</v>
      </c>
      <c r="F11" s="3">
        <v>4600</v>
      </c>
      <c r="G11" s="3">
        <v>1E+30</v>
      </c>
      <c r="H11" s="3">
        <v>3600</v>
      </c>
    </row>
    <row r="12" spans="1:8">
      <c r="B12" s="3" t="s">
        <v>91</v>
      </c>
      <c r="C12" s="3" t="s">
        <v>142</v>
      </c>
      <c r="D12" s="3">
        <v>0</v>
      </c>
      <c r="E12" s="3">
        <v>3100</v>
      </c>
      <c r="F12" s="3">
        <v>3100</v>
      </c>
      <c r="G12" s="3">
        <v>1E+30</v>
      </c>
      <c r="H12" s="3">
        <v>3100</v>
      </c>
    </row>
    <row r="13" spans="1:8">
      <c r="B13" s="3" t="s">
        <v>143</v>
      </c>
      <c r="C13" s="3" t="s">
        <v>144</v>
      </c>
      <c r="D13" s="3">
        <v>6.25</v>
      </c>
      <c r="E13" s="3">
        <v>0</v>
      </c>
      <c r="F13" s="3">
        <v>-4000</v>
      </c>
      <c r="G13" s="3">
        <v>120</v>
      </c>
      <c r="H13" s="3">
        <v>1040</v>
      </c>
    </row>
    <row r="14" spans="1:8">
      <c r="B14" s="3" t="s">
        <v>145</v>
      </c>
      <c r="C14" s="3" t="s">
        <v>146</v>
      </c>
      <c r="D14" s="3">
        <v>0</v>
      </c>
      <c r="E14" s="3">
        <v>60</v>
      </c>
      <c r="F14" s="3">
        <v>-2500</v>
      </c>
      <c r="G14" s="3">
        <v>1E+30</v>
      </c>
      <c r="H14" s="3">
        <v>60</v>
      </c>
    </row>
    <row r="15" spans="1:8">
      <c r="B15" s="3" t="s">
        <v>147</v>
      </c>
      <c r="C15" s="3" t="s">
        <v>148</v>
      </c>
      <c r="D15" s="3">
        <v>43.75</v>
      </c>
      <c r="E15" s="3">
        <v>0</v>
      </c>
      <c r="F15" s="3">
        <v>-1000</v>
      </c>
      <c r="G15" s="3">
        <v>120</v>
      </c>
      <c r="H15" s="3">
        <v>453.33333333333309</v>
      </c>
    </row>
    <row r="16" spans="1:8">
      <c r="B16" s="3" t="s">
        <v>149</v>
      </c>
      <c r="C16" s="3" t="s">
        <v>150</v>
      </c>
      <c r="D16" s="3">
        <v>0</v>
      </c>
      <c r="E16" s="3">
        <v>500</v>
      </c>
      <c r="F16" s="3">
        <v>500</v>
      </c>
      <c r="G16" s="3">
        <v>1E+30</v>
      </c>
      <c r="H16" s="3">
        <v>500</v>
      </c>
    </row>
    <row r="17" spans="1:8">
      <c r="B17" s="3" t="s">
        <v>151</v>
      </c>
      <c r="C17" s="3" t="s">
        <v>152</v>
      </c>
      <c r="D17" s="3">
        <v>0</v>
      </c>
      <c r="E17" s="3">
        <v>4</v>
      </c>
      <c r="F17" s="3">
        <v>13</v>
      </c>
      <c r="G17" s="3">
        <v>1E+30</v>
      </c>
      <c r="H17" s="3">
        <v>4</v>
      </c>
    </row>
    <row r="18" spans="1:8">
      <c r="B18" s="3" t="s">
        <v>153</v>
      </c>
      <c r="C18" s="3" t="s">
        <v>154</v>
      </c>
      <c r="D18" s="3">
        <v>0</v>
      </c>
      <c r="E18" s="3">
        <v>3.25</v>
      </c>
      <c r="F18" s="3">
        <v>13</v>
      </c>
      <c r="G18" s="3">
        <v>1E+30</v>
      </c>
      <c r="H18" s="3">
        <v>3.25</v>
      </c>
    </row>
    <row r="19" spans="1:8">
      <c r="B19" s="3" t="s">
        <v>155</v>
      </c>
      <c r="C19" s="3" t="s">
        <v>156</v>
      </c>
      <c r="D19" s="3">
        <v>0</v>
      </c>
      <c r="E19" s="3">
        <v>6.75</v>
      </c>
      <c r="F19" s="3">
        <v>13</v>
      </c>
      <c r="G19" s="3">
        <v>1E+30</v>
      </c>
      <c r="H19" s="3">
        <v>6.75</v>
      </c>
    </row>
    <row r="20" spans="1:8">
      <c r="B20" s="3" t="s">
        <v>157</v>
      </c>
      <c r="C20" s="3" t="s">
        <v>158</v>
      </c>
      <c r="D20" s="3">
        <v>0</v>
      </c>
      <c r="E20" s="3">
        <v>13</v>
      </c>
      <c r="F20" s="3">
        <v>13</v>
      </c>
      <c r="G20" s="3">
        <v>1E+30</v>
      </c>
      <c r="H20" s="3">
        <v>13</v>
      </c>
    </row>
    <row r="21" spans="1:8">
      <c r="B21" s="3" t="s">
        <v>159</v>
      </c>
      <c r="C21" s="3" t="s">
        <v>160</v>
      </c>
      <c r="D21" s="3">
        <v>3750</v>
      </c>
      <c r="E21" s="3">
        <v>0</v>
      </c>
      <c r="F21" s="3">
        <v>27</v>
      </c>
      <c r="G21" s="3">
        <v>26</v>
      </c>
      <c r="H21" s="3">
        <v>3</v>
      </c>
    </row>
    <row r="22" spans="1:8">
      <c r="B22" s="3" t="s">
        <v>161</v>
      </c>
      <c r="C22" s="3" t="s">
        <v>160</v>
      </c>
      <c r="D22" s="3">
        <v>3750</v>
      </c>
      <c r="E22" s="3">
        <v>0</v>
      </c>
      <c r="F22" s="3">
        <v>24</v>
      </c>
      <c r="G22" s="3">
        <v>3</v>
      </c>
      <c r="H22" s="3">
        <v>26</v>
      </c>
    </row>
    <row r="23" spans="1:8">
      <c r="B23" s="3" t="s">
        <v>162</v>
      </c>
      <c r="C23" s="3" t="s">
        <v>160</v>
      </c>
      <c r="D23" s="3">
        <v>2000</v>
      </c>
      <c r="E23" s="3">
        <v>0</v>
      </c>
      <c r="F23" s="3">
        <v>21</v>
      </c>
      <c r="G23" s="3">
        <v>16.999999999999993</v>
      </c>
      <c r="H23" s="3">
        <v>28</v>
      </c>
    </row>
    <row r="24" spans="1:8" ht="16.5" thickBot="1">
      <c r="B24" s="4" t="s">
        <v>163</v>
      </c>
      <c r="C24" s="4" t="s">
        <v>160</v>
      </c>
      <c r="D24" s="4">
        <v>1000</v>
      </c>
      <c r="E24" s="4">
        <v>0</v>
      </c>
      <c r="F24" s="4">
        <v>18</v>
      </c>
      <c r="G24" s="4">
        <v>28</v>
      </c>
      <c r="H24" s="4">
        <v>18</v>
      </c>
    </row>
    <row r="26" spans="1:8" ht="16.5" thickBot="1">
      <c r="A26" t="s">
        <v>21</v>
      </c>
    </row>
    <row r="27" spans="1:8">
      <c r="B27" s="5"/>
      <c r="C27" s="5"/>
      <c r="D27" s="5" t="s">
        <v>12</v>
      </c>
      <c r="E27" s="5" t="s">
        <v>22</v>
      </c>
      <c r="F27" s="5" t="s">
        <v>24</v>
      </c>
      <c r="G27" s="5" t="s">
        <v>18</v>
      </c>
      <c r="H27" s="5" t="s">
        <v>18</v>
      </c>
    </row>
    <row r="28" spans="1:8" ht="16.5" thickBot="1">
      <c r="B28" s="6" t="s">
        <v>10</v>
      </c>
      <c r="C28" s="6" t="s">
        <v>11</v>
      </c>
      <c r="D28" s="6" t="s">
        <v>13</v>
      </c>
      <c r="E28" s="6" t="s">
        <v>23</v>
      </c>
      <c r="F28" s="6" t="s">
        <v>25</v>
      </c>
      <c r="G28" s="6" t="s">
        <v>19</v>
      </c>
      <c r="H28" s="6" t="s">
        <v>20</v>
      </c>
    </row>
    <row r="29" spans="1:8">
      <c r="B29" s="3" t="s">
        <v>151</v>
      </c>
      <c r="C29" s="3" t="s">
        <v>152</v>
      </c>
      <c r="D29" s="3">
        <v>0</v>
      </c>
      <c r="E29" s="3">
        <v>0</v>
      </c>
      <c r="F29" s="3">
        <v>0</v>
      </c>
      <c r="G29" s="3">
        <v>1E+30</v>
      </c>
      <c r="H29" s="3">
        <v>1875</v>
      </c>
    </row>
    <row r="30" spans="1:8">
      <c r="B30" s="3" t="s">
        <v>153</v>
      </c>
      <c r="C30" s="3" t="s">
        <v>154</v>
      </c>
      <c r="D30" s="3">
        <v>0</v>
      </c>
      <c r="E30" s="3">
        <v>0</v>
      </c>
      <c r="F30" s="3">
        <v>0</v>
      </c>
      <c r="G30" s="3">
        <v>1E+30</v>
      </c>
      <c r="H30" s="3">
        <v>0</v>
      </c>
    </row>
    <row r="31" spans="1:8">
      <c r="B31" s="3" t="s">
        <v>155</v>
      </c>
      <c r="C31" s="3" t="s">
        <v>156</v>
      </c>
      <c r="D31" s="3">
        <v>0</v>
      </c>
      <c r="E31" s="3">
        <v>0</v>
      </c>
      <c r="F31" s="3">
        <v>0</v>
      </c>
      <c r="G31" s="3">
        <v>1E+30</v>
      </c>
      <c r="H31" s="3">
        <v>0</v>
      </c>
    </row>
    <row r="32" spans="1:8">
      <c r="B32" s="3" t="s">
        <v>157</v>
      </c>
      <c r="C32" s="3" t="s">
        <v>158</v>
      </c>
      <c r="D32" s="3">
        <v>0</v>
      </c>
      <c r="E32" s="3">
        <v>0</v>
      </c>
      <c r="F32" s="3">
        <v>0</v>
      </c>
      <c r="G32" s="3">
        <v>1E+30</v>
      </c>
      <c r="H32" s="3">
        <v>0</v>
      </c>
    </row>
    <row r="33" spans="2:8">
      <c r="B33" s="3" t="s">
        <v>159</v>
      </c>
      <c r="C33" s="3" t="s">
        <v>160</v>
      </c>
      <c r="D33" s="3">
        <v>3750</v>
      </c>
      <c r="E33" s="3">
        <v>-36</v>
      </c>
      <c r="F33" s="3">
        <v>0</v>
      </c>
      <c r="G33" s="3">
        <v>3500</v>
      </c>
      <c r="H33" s="3">
        <v>500</v>
      </c>
    </row>
    <row r="34" spans="2:8">
      <c r="B34" s="3" t="s">
        <v>161</v>
      </c>
      <c r="C34" s="3" t="s">
        <v>160</v>
      </c>
      <c r="D34" s="3">
        <v>3750</v>
      </c>
      <c r="E34" s="3">
        <v>-39</v>
      </c>
      <c r="F34" s="3">
        <v>0</v>
      </c>
      <c r="G34" s="3">
        <v>2500</v>
      </c>
      <c r="H34" s="3">
        <v>500</v>
      </c>
    </row>
    <row r="35" spans="2:8">
      <c r="B35" s="3" t="s">
        <v>162</v>
      </c>
      <c r="C35" s="3" t="s">
        <v>160</v>
      </c>
      <c r="D35" s="3">
        <v>2000</v>
      </c>
      <c r="E35" s="3">
        <v>-25</v>
      </c>
      <c r="F35" s="3">
        <v>0</v>
      </c>
      <c r="G35" s="3">
        <v>1000</v>
      </c>
      <c r="H35" s="3">
        <v>1750</v>
      </c>
    </row>
    <row r="36" spans="2:8">
      <c r="B36" s="3" t="s">
        <v>163</v>
      </c>
      <c r="C36" s="3" t="s">
        <v>160</v>
      </c>
      <c r="D36" s="3">
        <v>1000</v>
      </c>
      <c r="E36" s="3">
        <v>0</v>
      </c>
      <c r="F36" s="3">
        <v>0</v>
      </c>
      <c r="G36" s="3">
        <v>1E+30</v>
      </c>
      <c r="H36" s="3">
        <v>1000</v>
      </c>
    </row>
    <row r="37" spans="2:8">
      <c r="B37" s="3" t="s">
        <v>164</v>
      </c>
      <c r="C37" s="3" t="s">
        <v>165</v>
      </c>
      <c r="D37" s="3">
        <v>4250</v>
      </c>
      <c r="E37" s="3">
        <v>0</v>
      </c>
      <c r="F37" s="3">
        <v>3000</v>
      </c>
      <c r="G37" s="3">
        <v>1250</v>
      </c>
      <c r="H37" s="3">
        <v>1E+30</v>
      </c>
    </row>
    <row r="38" spans="2:8">
      <c r="B38" s="3" t="s">
        <v>166</v>
      </c>
      <c r="C38" s="3" t="s">
        <v>165</v>
      </c>
      <c r="D38" s="3">
        <v>5000</v>
      </c>
      <c r="E38" s="3">
        <v>16.999999999999993</v>
      </c>
      <c r="F38" s="3">
        <v>5000</v>
      </c>
      <c r="G38" s="3">
        <v>500</v>
      </c>
      <c r="H38" s="3">
        <v>1166.6666666666665</v>
      </c>
    </row>
    <row r="39" spans="2:8">
      <c r="B39" s="3" t="s">
        <v>167</v>
      </c>
      <c r="C39" s="3" t="s">
        <v>165</v>
      </c>
      <c r="D39" s="3">
        <v>2000</v>
      </c>
      <c r="E39" s="3">
        <v>28</v>
      </c>
      <c r="F39" s="3">
        <v>2000</v>
      </c>
      <c r="G39" s="3">
        <v>1000</v>
      </c>
      <c r="H39" s="3">
        <v>500</v>
      </c>
    </row>
    <row r="40" spans="2:8" ht="16.5" thickBot="1">
      <c r="B40" s="4" t="s">
        <v>168</v>
      </c>
      <c r="C40" s="4" t="s">
        <v>165</v>
      </c>
      <c r="D40" s="4">
        <v>1000</v>
      </c>
      <c r="E40" s="4">
        <v>18</v>
      </c>
      <c r="F40" s="4">
        <v>1000</v>
      </c>
      <c r="G40" s="4">
        <v>1000</v>
      </c>
      <c r="H40" s="4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B3:M37"/>
  <sheetViews>
    <sheetView workbookViewId="0">
      <selection activeCell="D18" sqref="D18"/>
    </sheetView>
  </sheetViews>
  <sheetFormatPr defaultColWidth="8.875" defaultRowHeight="15.75"/>
  <cols>
    <col min="2" max="2" width="38.625" bestFit="1" customWidth="1"/>
    <col min="8" max="8" width="17.5" bestFit="1" customWidth="1"/>
  </cols>
  <sheetData>
    <row r="3" spans="2:8">
      <c r="B3" t="s">
        <v>101</v>
      </c>
      <c r="C3">
        <v>500</v>
      </c>
    </row>
    <row r="4" spans="2:8">
      <c r="B4" t="s">
        <v>102</v>
      </c>
      <c r="C4">
        <v>100</v>
      </c>
    </row>
    <row r="5" spans="2:8">
      <c r="B5" t="s">
        <v>103</v>
      </c>
      <c r="C5">
        <v>160</v>
      </c>
    </row>
    <row r="6" spans="2:8">
      <c r="B6" t="s">
        <v>104</v>
      </c>
      <c r="C6">
        <v>20</v>
      </c>
    </row>
    <row r="7" spans="2:8">
      <c r="B7" t="s">
        <v>105</v>
      </c>
      <c r="C7">
        <v>1600</v>
      </c>
    </row>
    <row r="8" spans="2:8">
      <c r="B8" t="s">
        <v>106</v>
      </c>
      <c r="C8">
        <v>2000</v>
      </c>
    </row>
    <row r="9" spans="2:8">
      <c r="B9" t="s">
        <v>107</v>
      </c>
      <c r="C9">
        <v>1500</v>
      </c>
    </row>
    <row r="10" spans="2:8">
      <c r="B10" t="s">
        <v>108</v>
      </c>
      <c r="C10">
        <v>13</v>
      </c>
    </row>
    <row r="11" spans="2:8">
      <c r="B11" t="s">
        <v>109</v>
      </c>
      <c r="C11">
        <v>4</v>
      </c>
    </row>
    <row r="12" spans="2:8">
      <c r="B12" t="s">
        <v>110</v>
      </c>
      <c r="C12">
        <v>15</v>
      </c>
    </row>
    <row r="13" spans="2:8">
      <c r="B13" t="s">
        <v>111</v>
      </c>
      <c r="C13">
        <v>3</v>
      </c>
    </row>
    <row r="15" spans="2:8">
      <c r="B15" s="8" t="s">
        <v>112</v>
      </c>
    </row>
    <row r="16" spans="2:8">
      <c r="B16" s="8"/>
      <c r="C16" s="9" t="s">
        <v>113</v>
      </c>
      <c r="D16" s="9" t="s">
        <v>114</v>
      </c>
      <c r="E16" s="9" t="s">
        <v>115</v>
      </c>
      <c r="F16" s="9" t="s">
        <v>116</v>
      </c>
      <c r="H16" s="10" t="s">
        <v>117</v>
      </c>
    </row>
    <row r="17" spans="2:13">
      <c r="B17" t="s">
        <v>118</v>
      </c>
      <c r="C17">
        <f>C4</f>
        <v>100</v>
      </c>
      <c r="D17">
        <f>C20</f>
        <v>93.75</v>
      </c>
      <c r="E17">
        <f t="shared" ref="E17:F17" si="0">D20</f>
        <v>93.75</v>
      </c>
      <c r="F17">
        <f t="shared" si="0"/>
        <v>50</v>
      </c>
      <c r="I17" t="s">
        <v>113</v>
      </c>
      <c r="J17" t="s">
        <v>114</v>
      </c>
      <c r="K17" t="s">
        <v>115</v>
      </c>
      <c r="L17" t="s">
        <v>116</v>
      </c>
    </row>
    <row r="18" spans="2:13">
      <c r="B18" t="s">
        <v>119</v>
      </c>
      <c r="C18" s="1">
        <v>0</v>
      </c>
      <c r="D18" s="1">
        <v>0</v>
      </c>
      <c r="E18" s="1">
        <v>0</v>
      </c>
      <c r="F18" s="1">
        <v>0</v>
      </c>
      <c r="H18" t="s">
        <v>120</v>
      </c>
      <c r="I18">
        <f>C18*$C$7</f>
        <v>0</v>
      </c>
      <c r="J18">
        <f t="shared" ref="J18:L18" si="1">D18*$C$7</f>
        <v>0</v>
      </c>
      <c r="K18">
        <f t="shared" si="1"/>
        <v>0</v>
      </c>
      <c r="L18">
        <f t="shared" si="1"/>
        <v>0</v>
      </c>
    </row>
    <row r="19" spans="2:13">
      <c r="B19" t="s">
        <v>121</v>
      </c>
      <c r="C19" s="1">
        <v>6.25</v>
      </c>
      <c r="D19" s="1">
        <v>0</v>
      </c>
      <c r="E19" s="1">
        <v>43.75</v>
      </c>
      <c r="F19" s="1">
        <v>0</v>
      </c>
      <c r="H19" t="s">
        <v>106</v>
      </c>
      <c r="I19">
        <f>C19*$C$8</f>
        <v>12500</v>
      </c>
      <c r="J19">
        <f t="shared" ref="J19:L19" si="2">D19*$C$8</f>
        <v>0</v>
      </c>
      <c r="K19">
        <f t="shared" si="2"/>
        <v>87500</v>
      </c>
      <c r="L19">
        <f t="shared" si="2"/>
        <v>0</v>
      </c>
    </row>
    <row r="20" spans="2:13">
      <c r="B20" t="s">
        <v>122</v>
      </c>
      <c r="C20">
        <f>C17+C18-C19</f>
        <v>93.75</v>
      </c>
      <c r="D20">
        <f t="shared" ref="D20:F20" si="3">D17+D18-D19</f>
        <v>93.75</v>
      </c>
      <c r="E20">
        <f t="shared" si="3"/>
        <v>50</v>
      </c>
      <c r="F20">
        <f t="shared" si="3"/>
        <v>50</v>
      </c>
      <c r="H20" t="s">
        <v>123</v>
      </c>
      <c r="I20">
        <f>C20*$C$9</f>
        <v>140625</v>
      </c>
      <c r="J20">
        <f t="shared" ref="J20:L20" si="4">D20*$C$9</f>
        <v>140625</v>
      </c>
      <c r="K20">
        <f t="shared" si="4"/>
        <v>75000</v>
      </c>
      <c r="L20">
        <f t="shared" si="4"/>
        <v>75000</v>
      </c>
    </row>
    <row r="21" spans="2:13">
      <c r="H21" t="s">
        <v>124</v>
      </c>
      <c r="I21">
        <f>C23*$C$10</f>
        <v>0</v>
      </c>
      <c r="J21">
        <f t="shared" ref="J21:L21" si="5">D23*$C$10</f>
        <v>0</v>
      </c>
      <c r="K21">
        <f t="shared" si="5"/>
        <v>0</v>
      </c>
      <c r="L21">
        <f t="shared" si="5"/>
        <v>0</v>
      </c>
    </row>
    <row r="22" spans="2:13">
      <c r="B22" t="s">
        <v>125</v>
      </c>
      <c r="C22">
        <f>C20*$C$5</f>
        <v>15000</v>
      </c>
      <c r="D22">
        <f>D20*$C$5</f>
        <v>15000</v>
      </c>
      <c r="E22">
        <f>E20*$C$5</f>
        <v>8000</v>
      </c>
      <c r="F22">
        <f>F20*$C$5</f>
        <v>8000</v>
      </c>
      <c r="H22" t="s">
        <v>126</v>
      </c>
      <c r="I22">
        <f>C30*$C$12</f>
        <v>56250</v>
      </c>
      <c r="J22">
        <f t="shared" ref="J22:L22" si="6">D30*$C$12</f>
        <v>56250</v>
      </c>
      <c r="K22">
        <f t="shared" si="6"/>
        <v>30000</v>
      </c>
      <c r="L22">
        <f t="shared" si="6"/>
        <v>15000</v>
      </c>
    </row>
    <row r="23" spans="2:13">
      <c r="B23" t="s">
        <v>127</v>
      </c>
      <c r="C23" s="1">
        <v>0</v>
      </c>
      <c r="D23" s="1">
        <v>0</v>
      </c>
      <c r="E23" s="1">
        <v>0</v>
      </c>
      <c r="F23" s="1">
        <v>0</v>
      </c>
      <c r="H23" t="s">
        <v>128</v>
      </c>
      <c r="I23">
        <f>C37*$C$13</f>
        <v>3750</v>
      </c>
      <c r="J23">
        <f t="shared" ref="J23:L23" si="7">D37*$C$13</f>
        <v>0</v>
      </c>
      <c r="K23">
        <f t="shared" si="7"/>
        <v>0</v>
      </c>
      <c r="L23">
        <f t="shared" si="7"/>
        <v>0</v>
      </c>
    </row>
    <row r="24" spans="2:13">
      <c r="C24" t="s">
        <v>59</v>
      </c>
      <c r="D24" t="s">
        <v>59</v>
      </c>
      <c r="E24" t="s">
        <v>59</v>
      </c>
      <c r="F24" t="s">
        <v>59</v>
      </c>
      <c r="H24" t="s">
        <v>129</v>
      </c>
      <c r="I24">
        <f>SUM(I18:I23)</f>
        <v>213125</v>
      </c>
      <c r="J24">
        <f t="shared" ref="J24:L24" si="8">SUM(J18:J23)</f>
        <v>196875</v>
      </c>
      <c r="K24">
        <f t="shared" si="8"/>
        <v>192500</v>
      </c>
      <c r="L24">
        <f t="shared" si="8"/>
        <v>90000</v>
      </c>
      <c r="M24">
        <f>SUM(I24:L24)</f>
        <v>692500</v>
      </c>
    </row>
    <row r="25" spans="2:13">
      <c r="C25">
        <f>C20*C6</f>
        <v>1875</v>
      </c>
      <c r="D25">
        <f>D20*D6</f>
        <v>0</v>
      </c>
      <c r="E25">
        <f>E20*E6</f>
        <v>0</v>
      </c>
      <c r="F25">
        <f>F20*F6</f>
        <v>0</v>
      </c>
    </row>
    <row r="27" spans="2:13">
      <c r="B27" t="s">
        <v>130</v>
      </c>
      <c r="C27">
        <f>C22+C23</f>
        <v>15000</v>
      </c>
      <c r="D27">
        <f t="shared" ref="D27:F27" si="9">D22+D23</f>
        <v>15000</v>
      </c>
      <c r="E27">
        <f t="shared" si="9"/>
        <v>8000</v>
      </c>
      <c r="F27">
        <f t="shared" si="9"/>
        <v>8000</v>
      </c>
    </row>
    <row r="29" spans="2:13">
      <c r="B29" s="8" t="s">
        <v>131</v>
      </c>
    </row>
    <row r="30" spans="2:13">
      <c r="B30" t="s">
        <v>132</v>
      </c>
      <c r="C30" s="1">
        <v>3750</v>
      </c>
      <c r="D30" s="1">
        <v>3750</v>
      </c>
      <c r="E30" s="1">
        <v>2000</v>
      </c>
      <c r="F30" s="1">
        <v>1000</v>
      </c>
    </row>
    <row r="31" spans="2:13">
      <c r="C31" t="s">
        <v>59</v>
      </c>
      <c r="D31" t="s">
        <v>59</v>
      </c>
      <c r="E31" t="s">
        <v>59</v>
      </c>
      <c r="F31" t="s">
        <v>59</v>
      </c>
    </row>
    <row r="32" spans="2:13">
      <c r="B32" t="s">
        <v>133</v>
      </c>
      <c r="C32">
        <f>C27/4</f>
        <v>3750</v>
      </c>
      <c r="D32">
        <f t="shared" ref="D32:F32" si="10">D27/4</f>
        <v>3750</v>
      </c>
      <c r="E32">
        <f t="shared" si="10"/>
        <v>2000</v>
      </c>
      <c r="F32">
        <f t="shared" si="10"/>
        <v>2000</v>
      </c>
    </row>
    <row r="34" spans="2:6">
      <c r="B34" t="s">
        <v>134</v>
      </c>
      <c r="C34">
        <f>C30+C3</f>
        <v>4250</v>
      </c>
      <c r="D34">
        <f>D30+C37</f>
        <v>5000</v>
      </c>
      <c r="E34">
        <f t="shared" ref="E34:F34" si="11">E30+D37</f>
        <v>2000</v>
      </c>
      <c r="F34">
        <f t="shared" si="11"/>
        <v>1000</v>
      </c>
    </row>
    <row r="35" spans="2:6">
      <c r="C35" t="s">
        <v>3</v>
      </c>
      <c r="D35" t="s">
        <v>3</v>
      </c>
      <c r="E35" t="s">
        <v>3</v>
      </c>
      <c r="F35" t="s">
        <v>3</v>
      </c>
    </row>
    <row r="36" spans="2:6">
      <c r="C36">
        <v>3000</v>
      </c>
      <c r="D36">
        <v>5000</v>
      </c>
      <c r="E36">
        <v>2000</v>
      </c>
      <c r="F36">
        <v>1000</v>
      </c>
    </row>
    <row r="37" spans="2:6">
      <c r="B37" t="s">
        <v>135</v>
      </c>
      <c r="C37">
        <f>C34-C36</f>
        <v>1250</v>
      </c>
      <c r="D37">
        <f t="shared" ref="D37:F37" si="12">D34-D36</f>
        <v>0</v>
      </c>
      <c r="E37">
        <f t="shared" si="12"/>
        <v>0</v>
      </c>
      <c r="F37">
        <f t="shared" si="12"/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Sensitivity Report 1</vt:lpstr>
      <vt:lpstr>Minimization Problem</vt:lpstr>
      <vt:lpstr>Workforce</vt:lpstr>
      <vt:lpstr>Sensitivity Report 2</vt:lpstr>
      <vt:lpstr>Transportation</vt:lpstr>
      <vt:lpstr>Sensitivity Report 3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Rev</dc:creator>
  <cp:lastModifiedBy>Nilanjan Mukhopadhya</cp:lastModifiedBy>
  <dcterms:created xsi:type="dcterms:W3CDTF">2020-05-08T14:03:15Z</dcterms:created>
  <dcterms:modified xsi:type="dcterms:W3CDTF">2020-05-09T12:31:54Z</dcterms:modified>
</cp:coreProperties>
</file>